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fileSharing readOnlyRecommended="1"/>
  <workbookPr/>
  <mc:AlternateContent xmlns:mc="http://schemas.openxmlformats.org/markup-compatibility/2006">
    <mc:Choice Requires="x15">
      <x15ac:absPath xmlns:x15ac="http://schemas.microsoft.com/office/spreadsheetml/2010/11/ac" url="F:\AtirLLSProductie\Atir\Projecten algemeen\In behandeling\Gerrit Rietveld Academie\Aanbesteding 2020 - 2021\4. Aanbestedingsdocumenten\4. Publicatie\"/>
    </mc:Choice>
  </mc:AlternateContent>
  <xr:revisionPtr revIDLastSave="0" documentId="13_ncr:1_{BCBDC73B-73BC-48FB-8382-A77F355255A1}" xr6:coauthVersionLast="45" xr6:coauthVersionMax="45" xr10:uidLastSave="{00000000-0000-0000-0000-000000000000}"/>
  <bookViews>
    <workbookView xWindow="-108" yWindow="-108" windowWidth="23256" windowHeight="12576" tabRatio="927" xr2:uid="{00000000-000D-0000-FFFF-FFFF00000000}"/>
  </bookViews>
  <sheets>
    <sheet name="Info blad" sheetId="11" r:id="rId1"/>
    <sheet name="1-Contractblad totaal" sheetId="32" r:id="rId2"/>
    <sheet name="2-Productie normen" sheetId="28" r:id="rId3"/>
    <sheet name="3-Basis ruimtestaat" sheetId="2" r:id="rId4"/>
    <sheet name="4-Premies en opslagen" sheetId="17" r:id="rId5"/>
    <sheet name="5-Opbouw uurtarief productie" sheetId="18" r:id="rId6"/>
    <sheet name="6-Opbouw uurtarief toezicht" sheetId="38" r:id="rId7"/>
    <sheet name="7-Additionele werkzaamheden" sheetId="31" r:id="rId8"/>
    <sheet name="8-Periodiek onderhoud" sheetId="39" r:id="rId9"/>
    <sheet name="9-Dependances" sheetId="40" r:id="rId10"/>
    <sheet name="10-Afroepprijs" sheetId="5" r:id="rId11"/>
    <sheet name="11-Glasbewassing" sheetId="35" r:id="rId12"/>
    <sheet name="12-Machinekosten" sheetId="34" r:id="rId13"/>
    <sheet name="13-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1F" hidden="1">[1]Psychiatrie!#REF!</definedName>
    <definedName name="__2_0_F" hidden="1">[1]Psychiatrie!#REF!</definedName>
    <definedName name="_1_________F" hidden="1">[1]Psychiatrie!#REF!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0" hidden="1">'[4]#REF'!#REF!</definedName>
    <definedName name="_Fill" hidden="1">'[4]#REF'!#REF!</definedName>
    <definedName name="_filll" hidden="1">'[5]#REF'!#REF!</definedName>
    <definedName name="_xlnm._FilterDatabase" localSheetId="11" hidden="1">'11-Glasbewassing'!$A$10:$AC$21</definedName>
    <definedName name="_xlnm._FilterDatabase" localSheetId="3" hidden="1">'3-Basis ruimtestaat'!$B$9:$AE$399</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0" hidden="1">'[4]#REF'!#REF!</definedName>
    <definedName name="_Key1" hidden="1">'[4]#REF'!#REF!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Table1_In1" hidden="1">#REF!</definedName>
    <definedName name="_Table1_Out" hidden="1">#REF!</definedName>
    <definedName name="a">'[6]2-Kengetal'!$A$10:$L$29</definedName>
    <definedName name="AccessDatabase" hidden="1">"C:\data\excel\BASISWP.mdb"</definedName>
    <definedName name="Additioneel" hidden="1">'[2]#REF'!#REF!</definedName>
    <definedName name="_xlnm.Print_Area" localSheetId="10">'10-Afroepprijs'!$A$3:$F$55</definedName>
    <definedName name="_xlnm.Print_Area" localSheetId="13">'13-Sanitaire voorzieningen'!$A$3:$G$25</definedName>
    <definedName name="_xlnm.Print_Area" localSheetId="1">'1-Contractblad totaal'!$A$1:$H$54</definedName>
    <definedName name="_xlnm.Print_Area" localSheetId="3">'3-Basis ruimtestaat'!$B$3:$AE$399</definedName>
    <definedName name="_xlnm.Print_Area" localSheetId="4">'4-Premies en opslagen'!$A$3:$E$54</definedName>
    <definedName name="_xlnm.Print_Area" localSheetId="5">'5-Opbouw uurtarief productie'!$A$1:$R$64</definedName>
    <definedName name="_xlnm.Print_Area" localSheetId="0">'Info blad'!$A$1:$F$20</definedName>
    <definedName name="_xlnm.Print_Titles" localSheetId="10">'10-Afroepprijs'!$6:$10</definedName>
    <definedName name="_xlnm.Print_Titles" localSheetId="11">'11-Glasbewassing'!$10:$10</definedName>
    <definedName name="_xlnm.Print_Titles" localSheetId="3">'3-Basis ruimtestaat'!$9:$9</definedName>
    <definedName name="_xlnm.Print_Titles" localSheetId="5">'5-Opbouw uurtarief productie'!$A:$C</definedName>
    <definedName name="berichtok">[0]!berichtok</definedName>
    <definedName name="berichtoke">[0]!berichtoke</definedName>
    <definedName name="berichtoke1">[0]!berichtoke1</definedName>
    <definedName name="Berkt">[0]!Berkt</definedName>
    <definedName name="dffdf" localSheetId="13" hidden="1">'[7]#REF'!#REF!</definedName>
    <definedName name="dffdf" hidden="1">'[7]#REF'!#REF!</definedName>
    <definedName name="einde">[0]!einde</definedName>
    <definedName name="fghf" hidden="1">'[3]#REF'!#REF!</definedName>
    <definedName name="Gan_R">[0]!Gan_R</definedName>
    <definedName name="gebouw">'3-Basis ruimtestaat'!$B:$B</definedName>
    <definedName name="glas">[0]!glas</definedName>
    <definedName name="glassoort">'[8]10-Glasstaat'!$I$2:$J$14</definedName>
    <definedName name="Glassoort2">'[9]10-Glasstaat'!$I$2:$J$14</definedName>
    <definedName name="gs" hidden="1">'[7]#REF'!#REF!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hidden="1">'[4]#REF'!#REF!</definedName>
    <definedName name="hjkjhkj">[10]Totaaloverzicht!$A$10:$L$37</definedName>
    <definedName name="HTML_CodePage" hidden="1">1252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'[11]2-Kengetal'!$A$9:$M$56</definedName>
    <definedName name="Kengetal">'[8]4-Kengetal'!$A$12:$S$64</definedName>
    <definedName name="Kentalnvb">[12]Kengetal!$A$10:$H$58</definedName>
    <definedName name="kjh" hidden="1">'[3]#REF'!#REF!</definedName>
    <definedName name="Lijn">'[11]3-Basis ruimtestaat'!$C:$C</definedName>
    <definedName name="lll">'[13]3-Basis ruimtestaat'!$O:$O</definedName>
    <definedName name="mavr">'[14]3-Basis ruimtestaat'!$M:$M</definedName>
    <definedName name="Mutatiederdekwartaal" hidden="1">{"'ma_vr'!$A$1:$AA$42"}</definedName>
    <definedName name="naloop">'[14]3-Basis ruimtestaat'!$N:$N</definedName>
    <definedName name="NvB" hidden="1">'[5]#REF'!#REF!</definedName>
    <definedName name="uren_mavr">'3-Basis ruimtestaat'!$S:$S</definedName>
    <definedName name="uren_zazofe">'[15]4-Basis ruimtestaat'!$O:$O</definedName>
    <definedName name="uurt">[16]Uurtarieven!$F$57</definedName>
    <definedName name="VloerK">'[17]Basis ruimtestaat'!$W:$W</definedName>
    <definedName name="VloerM">'[17]Basis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Q29" i="34" l="1"/>
  <c r="F14" i="36" l="1"/>
  <c r="AB399" i="2" l="1"/>
  <c r="AB398" i="2"/>
  <c r="AB397" i="2"/>
  <c r="AB395" i="2"/>
  <c r="AB394" i="2"/>
  <c r="AB393" i="2"/>
  <c r="AB392" i="2"/>
  <c r="AB391" i="2"/>
  <c r="AB390" i="2"/>
  <c r="AB389" i="2"/>
  <c r="AB388" i="2"/>
  <c r="AB387" i="2"/>
  <c r="AB386" i="2"/>
  <c r="AB385" i="2"/>
  <c r="AB384" i="2"/>
  <c r="AB382" i="2"/>
  <c r="AB381" i="2"/>
  <c r="AB380" i="2"/>
  <c r="AB378" i="2"/>
  <c r="AB375" i="2"/>
  <c r="AB374" i="2"/>
  <c r="AB373" i="2"/>
  <c r="AB372" i="2"/>
  <c r="AB370" i="2"/>
  <c r="AB369" i="2"/>
  <c r="AB368" i="2"/>
  <c r="AB367" i="2"/>
  <c r="AB366" i="2"/>
  <c r="AB365" i="2"/>
  <c r="AB364" i="2"/>
  <c r="AB363" i="2"/>
  <c r="AB362" i="2"/>
  <c r="AB360" i="2"/>
  <c r="AB359" i="2"/>
  <c r="AB358" i="2"/>
  <c r="AB357" i="2"/>
  <c r="AB345" i="2"/>
  <c r="AB344" i="2"/>
  <c r="AB342" i="2"/>
  <c r="AB341" i="2"/>
  <c r="AB339" i="2"/>
  <c r="AB338" i="2"/>
  <c r="AB337" i="2"/>
  <c r="AB336" i="2"/>
  <c r="AB335" i="2"/>
  <c r="AB334" i="2"/>
  <c r="AB333" i="2"/>
  <c r="AB332" i="2"/>
  <c r="AB328" i="2"/>
  <c r="AB326" i="2"/>
  <c r="AB325" i="2"/>
  <c r="AB324" i="2"/>
  <c r="AB323" i="2"/>
  <c r="AB321" i="2"/>
  <c r="AB320" i="2"/>
  <c r="AB317" i="2"/>
  <c r="AB316" i="2"/>
  <c r="AB315" i="2"/>
  <c r="AB314" i="2"/>
  <c r="AB313" i="2"/>
  <c r="AB312" i="2"/>
  <c r="AB311" i="2"/>
  <c r="AB310" i="2"/>
  <c r="AB309" i="2"/>
  <c r="AB308" i="2"/>
  <c r="AB307" i="2"/>
  <c r="AB306" i="2"/>
  <c r="AB305" i="2"/>
  <c r="AB304" i="2"/>
  <c r="AB303" i="2"/>
  <c r="AB302" i="2"/>
  <c r="AB301" i="2"/>
  <c r="AB300" i="2"/>
  <c r="AB299" i="2"/>
  <c r="AB298" i="2"/>
  <c r="AB297" i="2"/>
  <c r="AB296" i="2"/>
  <c r="AB294" i="2"/>
  <c r="AB293" i="2"/>
  <c r="AB291" i="2"/>
  <c r="AB290" i="2"/>
  <c r="AB289" i="2"/>
  <c r="AB288" i="2"/>
  <c r="AB287" i="2"/>
  <c r="AB286" i="2"/>
  <c r="AB285" i="2"/>
  <c r="AB284" i="2"/>
  <c r="AB282" i="2"/>
  <c r="AB280" i="2"/>
  <c r="AB279" i="2"/>
  <c r="AB275" i="2"/>
  <c r="AB274" i="2"/>
  <c r="AB273" i="2"/>
  <c r="AB271" i="2"/>
  <c r="AB270" i="2"/>
  <c r="AB268" i="2"/>
  <c r="AB267" i="2"/>
  <c r="AB266" i="2"/>
  <c r="AB265" i="2"/>
  <c r="AB264" i="2"/>
  <c r="AB263" i="2"/>
  <c r="AB262" i="2"/>
  <c r="AB261" i="2"/>
  <c r="AB260" i="2"/>
  <c r="AB259" i="2"/>
  <c r="AB258" i="2"/>
  <c r="AB257" i="2"/>
  <c r="AB256" i="2"/>
  <c r="AB255" i="2"/>
  <c r="AB254" i="2"/>
  <c r="AB253" i="2"/>
  <c r="AB252" i="2"/>
  <c r="AB251" i="2"/>
  <c r="AB248" i="2"/>
  <c r="AB247" i="2"/>
  <c r="AB245" i="2"/>
  <c r="AB244" i="2"/>
  <c r="AB243" i="2"/>
  <c r="AB242" i="2"/>
  <c r="AB241" i="2"/>
  <c r="AB240" i="2"/>
  <c r="AB239" i="2"/>
  <c r="AB238" i="2"/>
  <c r="AB237" i="2"/>
  <c r="AB236" i="2"/>
  <c r="AB235" i="2"/>
  <c r="AB234" i="2"/>
  <c r="AB232" i="2"/>
  <c r="AB231" i="2"/>
  <c r="AB230" i="2"/>
  <c r="AB229" i="2"/>
  <c r="AB226" i="2"/>
  <c r="AB225" i="2"/>
  <c r="AB224" i="2"/>
  <c r="AB223" i="2"/>
  <c r="AB222" i="2"/>
  <c r="AB221" i="2"/>
  <c r="AB220" i="2"/>
  <c r="AB219" i="2"/>
  <c r="AB218" i="2"/>
  <c r="AB217" i="2"/>
  <c r="AB216" i="2"/>
  <c r="AB215" i="2"/>
  <c r="AB214" i="2"/>
  <c r="AB213" i="2"/>
  <c r="AB212" i="2"/>
  <c r="AB211" i="2"/>
  <c r="AB210" i="2"/>
  <c r="AB209" i="2"/>
  <c r="AB208" i="2"/>
  <c r="AB207" i="2"/>
  <c r="AB206" i="2"/>
  <c r="AB205" i="2"/>
  <c r="AB202" i="2"/>
  <c r="AB199" i="2"/>
  <c r="AB198" i="2"/>
  <c r="AB197" i="2"/>
  <c r="AB196" i="2"/>
  <c r="AB195" i="2"/>
  <c r="AB194" i="2"/>
  <c r="AB193" i="2"/>
  <c r="AB192" i="2"/>
  <c r="AB191" i="2"/>
  <c r="AB190" i="2"/>
  <c r="AB189" i="2"/>
  <c r="AB186" i="2"/>
  <c r="AB185" i="2"/>
  <c r="AB184" i="2"/>
  <c r="AB183" i="2"/>
  <c r="AB182" i="2"/>
  <c r="AB178" i="2"/>
  <c r="AB177" i="2"/>
  <c r="AB172" i="2"/>
  <c r="AB170" i="2"/>
  <c r="AB169" i="2"/>
  <c r="AB166" i="2"/>
  <c r="AB165" i="2"/>
  <c r="AB164" i="2"/>
  <c r="AB163" i="2"/>
  <c r="AB162" i="2"/>
  <c r="AB161" i="2"/>
  <c r="AB160" i="2"/>
  <c r="AB158" i="2"/>
  <c r="AB155" i="2"/>
  <c r="AB151" i="2"/>
  <c r="AB150" i="2"/>
  <c r="AB146" i="2"/>
  <c r="AB143" i="2"/>
  <c r="AB141" i="2"/>
  <c r="AB140" i="2"/>
  <c r="AB139" i="2"/>
  <c r="AB138" i="2"/>
  <c r="AB137" i="2"/>
  <c r="AB136" i="2"/>
  <c r="AB135" i="2"/>
  <c r="AB134" i="2"/>
  <c r="AB133" i="2"/>
  <c r="AB132" i="2"/>
  <c r="AB131" i="2"/>
  <c r="AB130" i="2"/>
  <c r="AB129" i="2"/>
  <c r="AB120" i="2"/>
  <c r="AB117" i="2"/>
  <c r="AB116" i="2"/>
  <c r="AB115" i="2"/>
  <c r="AB114" i="2"/>
  <c r="AB113" i="2"/>
  <c r="AB111" i="2"/>
  <c r="AB110" i="2"/>
  <c r="AB106" i="2"/>
  <c r="AB99" i="2"/>
  <c r="AB98" i="2"/>
  <c r="AB94" i="2"/>
  <c r="AB93" i="2"/>
  <c r="AB92" i="2"/>
  <c r="AB91" i="2"/>
  <c r="AB90" i="2"/>
  <c r="AB89" i="2"/>
  <c r="AB88" i="2"/>
  <c r="AB81" i="2"/>
  <c r="AB80" i="2"/>
  <c r="AB79" i="2"/>
  <c r="AB78" i="2"/>
  <c r="AB75" i="2"/>
  <c r="AB71" i="2"/>
  <c r="AB70" i="2"/>
  <c r="AB69" i="2"/>
  <c r="AB68" i="2"/>
  <c r="AB67" i="2"/>
  <c r="AB66" i="2"/>
  <c r="AB65" i="2"/>
  <c r="AB63" i="2"/>
  <c r="AB62" i="2"/>
  <c r="AB61" i="2"/>
  <c r="AB60" i="2"/>
  <c r="AB59" i="2"/>
  <c r="AB55" i="2"/>
  <c r="AB54" i="2"/>
  <c r="AB50" i="2"/>
  <c r="AB42" i="2"/>
  <c r="AB41" i="2"/>
  <c r="AB40" i="2"/>
  <c r="AB39" i="2"/>
  <c r="AB38" i="2"/>
  <c r="AB37" i="2"/>
  <c r="AB36" i="2"/>
  <c r="AB32" i="2"/>
  <c r="AB30" i="2"/>
  <c r="AB24" i="2"/>
  <c r="AB20" i="2"/>
  <c r="AB17" i="2"/>
  <c r="AB15" i="2"/>
  <c r="AB13" i="2"/>
  <c r="AB12" i="2"/>
  <c r="AB11" i="2"/>
  <c r="AB10" i="2"/>
  <c r="F18" i="36" l="1"/>
  <c r="G13" i="31" l="1"/>
  <c r="I13" i="31" s="1"/>
  <c r="G14" i="31"/>
  <c r="I14" i="31" s="1"/>
  <c r="G15" i="31"/>
  <c r="I15" i="31" s="1"/>
  <c r="G16" i="31"/>
  <c r="I16" i="31" s="1"/>
  <c r="G11" i="31"/>
  <c r="I11" i="31" s="1"/>
  <c r="H33" i="32" l="1"/>
  <c r="B4" i="40"/>
  <c r="B4" i="39"/>
  <c r="X399" i="2"/>
  <c r="X398" i="2"/>
  <c r="X397" i="2"/>
  <c r="X395" i="2"/>
  <c r="X394" i="2"/>
  <c r="X393" i="2"/>
  <c r="X392" i="2"/>
  <c r="X391" i="2"/>
  <c r="X390" i="2"/>
  <c r="X389" i="2"/>
  <c r="X388" i="2"/>
  <c r="X387" i="2"/>
  <c r="X386" i="2"/>
  <c r="X385" i="2"/>
  <c r="X384" i="2"/>
  <c r="X382" i="2"/>
  <c r="X381" i="2"/>
  <c r="X380" i="2"/>
  <c r="X378" i="2"/>
  <c r="X375" i="2"/>
  <c r="X374" i="2"/>
  <c r="X373" i="2"/>
  <c r="X372" i="2"/>
  <c r="X370" i="2"/>
  <c r="X369" i="2"/>
  <c r="X368" i="2"/>
  <c r="X367" i="2"/>
  <c r="X366" i="2"/>
  <c r="X365" i="2"/>
  <c r="X364" i="2"/>
  <c r="X363" i="2"/>
  <c r="X362" i="2"/>
  <c r="X360" i="2"/>
  <c r="X359" i="2"/>
  <c r="X358" i="2"/>
  <c r="X357" i="2"/>
  <c r="X345" i="2"/>
  <c r="X344" i="2"/>
  <c r="X342" i="2"/>
  <c r="X341" i="2"/>
  <c r="X339" i="2"/>
  <c r="X338" i="2"/>
  <c r="X337" i="2"/>
  <c r="X336" i="2"/>
  <c r="X335" i="2"/>
  <c r="X334" i="2"/>
  <c r="X333" i="2"/>
  <c r="X332" i="2"/>
  <c r="X328" i="2"/>
  <c r="X326" i="2"/>
  <c r="X325" i="2"/>
  <c r="X324" i="2"/>
  <c r="X323" i="2"/>
  <c r="X321" i="2"/>
  <c r="X320" i="2"/>
  <c r="X317" i="2"/>
  <c r="X316" i="2"/>
  <c r="X315" i="2"/>
  <c r="X314" i="2"/>
  <c r="X313" i="2"/>
  <c r="X312" i="2"/>
  <c r="X311" i="2"/>
  <c r="X310" i="2"/>
  <c r="X309" i="2"/>
  <c r="X308" i="2"/>
  <c r="X307" i="2"/>
  <c r="X306" i="2"/>
  <c r="X305" i="2"/>
  <c r="X304" i="2"/>
  <c r="X303" i="2"/>
  <c r="X302" i="2"/>
  <c r="X301" i="2"/>
  <c r="X300" i="2"/>
  <c r="X299" i="2"/>
  <c r="X298" i="2"/>
  <c r="X297" i="2"/>
  <c r="X296" i="2"/>
  <c r="X294" i="2"/>
  <c r="X293" i="2"/>
  <c r="X291" i="2"/>
  <c r="X290" i="2"/>
  <c r="X289" i="2"/>
  <c r="X288" i="2"/>
  <c r="X287" i="2"/>
  <c r="X286" i="2"/>
  <c r="X285" i="2"/>
  <c r="X284" i="2"/>
  <c r="X282" i="2"/>
  <c r="X280" i="2"/>
  <c r="X279" i="2"/>
  <c r="X275" i="2"/>
  <c r="X274" i="2"/>
  <c r="X273" i="2"/>
  <c r="X271" i="2"/>
  <c r="X270" i="2"/>
  <c r="X268" i="2"/>
  <c r="X267" i="2"/>
  <c r="X266" i="2"/>
  <c r="X265" i="2"/>
  <c r="X264" i="2"/>
  <c r="X263" i="2"/>
  <c r="X262" i="2"/>
  <c r="X261" i="2"/>
  <c r="X260" i="2"/>
  <c r="X259" i="2"/>
  <c r="X258" i="2"/>
  <c r="X257" i="2"/>
  <c r="X256" i="2"/>
  <c r="X255" i="2"/>
  <c r="X254" i="2"/>
  <c r="X253" i="2"/>
  <c r="X252" i="2"/>
  <c r="X251" i="2"/>
  <c r="X248" i="2"/>
  <c r="X247" i="2"/>
  <c r="X245" i="2"/>
  <c r="X244" i="2"/>
  <c r="X243" i="2"/>
  <c r="X242" i="2"/>
  <c r="X241" i="2"/>
  <c r="X240" i="2"/>
  <c r="X239" i="2"/>
  <c r="X238" i="2"/>
  <c r="X237" i="2"/>
  <c r="X236" i="2"/>
  <c r="X235" i="2"/>
  <c r="X234" i="2"/>
  <c r="X232" i="2"/>
  <c r="X231" i="2"/>
  <c r="X230" i="2"/>
  <c r="X229" i="2"/>
  <c r="X226" i="2"/>
  <c r="X225" i="2"/>
  <c r="X224" i="2"/>
  <c r="X223" i="2"/>
  <c r="X222" i="2"/>
  <c r="X221" i="2"/>
  <c r="X220" i="2"/>
  <c r="X219" i="2"/>
  <c r="X218" i="2"/>
  <c r="X217" i="2"/>
  <c r="X216" i="2"/>
  <c r="X215" i="2"/>
  <c r="X214" i="2"/>
  <c r="X213" i="2"/>
  <c r="X212" i="2"/>
  <c r="X211" i="2"/>
  <c r="X210" i="2"/>
  <c r="X209" i="2"/>
  <c r="X208" i="2"/>
  <c r="X207" i="2"/>
  <c r="X206" i="2"/>
  <c r="X205" i="2"/>
  <c r="X202" i="2"/>
  <c r="X199" i="2"/>
  <c r="X198" i="2"/>
  <c r="X197" i="2"/>
  <c r="X196" i="2"/>
  <c r="X195" i="2"/>
  <c r="X194" i="2"/>
  <c r="X193" i="2"/>
  <c r="X192" i="2"/>
  <c r="X191" i="2"/>
  <c r="X190" i="2"/>
  <c r="X189" i="2"/>
  <c r="X186" i="2"/>
  <c r="X185" i="2"/>
  <c r="X184" i="2"/>
  <c r="X183" i="2"/>
  <c r="X182" i="2"/>
  <c r="X178" i="2"/>
  <c r="X177" i="2"/>
  <c r="X172" i="2"/>
  <c r="X170" i="2"/>
  <c r="X169" i="2"/>
  <c r="X166" i="2"/>
  <c r="X165" i="2"/>
  <c r="X164" i="2"/>
  <c r="X163" i="2"/>
  <c r="X162" i="2"/>
  <c r="X161" i="2"/>
  <c r="X160" i="2"/>
  <c r="X158" i="2"/>
  <c r="X155" i="2"/>
  <c r="X151" i="2"/>
  <c r="X150" i="2"/>
  <c r="X146" i="2"/>
  <c r="X143" i="2"/>
  <c r="X141" i="2"/>
  <c r="X140" i="2"/>
  <c r="X139" i="2"/>
  <c r="X138" i="2"/>
  <c r="X137" i="2"/>
  <c r="X136" i="2"/>
  <c r="X135" i="2"/>
  <c r="X134" i="2"/>
  <c r="X133" i="2"/>
  <c r="X132" i="2"/>
  <c r="X131" i="2"/>
  <c r="X130" i="2"/>
  <c r="X129" i="2"/>
  <c r="X120" i="2"/>
  <c r="X117" i="2"/>
  <c r="X116" i="2"/>
  <c r="X115" i="2"/>
  <c r="X114" i="2"/>
  <c r="X113" i="2"/>
  <c r="X111" i="2"/>
  <c r="X110" i="2"/>
  <c r="X106" i="2"/>
  <c r="X99" i="2"/>
  <c r="X98" i="2"/>
  <c r="X94" i="2"/>
  <c r="X93" i="2"/>
  <c r="X92" i="2"/>
  <c r="X91" i="2"/>
  <c r="X90" i="2"/>
  <c r="X89" i="2"/>
  <c r="X88" i="2"/>
  <c r="X81" i="2"/>
  <c r="X80" i="2"/>
  <c r="X79" i="2"/>
  <c r="X78" i="2"/>
  <c r="X75" i="2"/>
  <c r="X71" i="2"/>
  <c r="X70" i="2"/>
  <c r="X69" i="2"/>
  <c r="X68" i="2"/>
  <c r="X67" i="2"/>
  <c r="X66" i="2"/>
  <c r="X65" i="2"/>
  <c r="X63" i="2"/>
  <c r="X62" i="2"/>
  <c r="X61" i="2"/>
  <c r="X60" i="2"/>
  <c r="X59" i="2"/>
  <c r="X55" i="2"/>
  <c r="X54" i="2"/>
  <c r="X50" i="2"/>
  <c r="X42" i="2"/>
  <c r="X41" i="2"/>
  <c r="X40" i="2"/>
  <c r="X39" i="2"/>
  <c r="X38" i="2"/>
  <c r="X37" i="2"/>
  <c r="X36" i="2"/>
  <c r="X32" i="2"/>
  <c r="X30" i="2"/>
  <c r="X24" i="2"/>
  <c r="X20" i="2"/>
  <c r="X17" i="2"/>
  <c r="X15" i="2"/>
  <c r="X13" i="2"/>
  <c r="X12" i="2"/>
  <c r="X11" i="2"/>
  <c r="X10" i="2"/>
  <c r="D13" i="35"/>
  <c r="D12" i="35"/>
  <c r="D11" i="35"/>
  <c r="F12" i="40"/>
  <c r="F11" i="40"/>
  <c r="B8" i="40"/>
  <c r="A8" i="40"/>
  <c r="B7" i="40"/>
  <c r="A7" i="40"/>
  <c r="B6" i="40"/>
  <c r="A6" i="40"/>
  <c r="B5" i="40"/>
  <c r="A5" i="40"/>
  <c r="A4" i="40"/>
  <c r="B3" i="40"/>
  <c r="A3" i="40"/>
  <c r="B25" i="39"/>
  <c r="E25" i="39" s="1"/>
  <c r="B24" i="39"/>
  <c r="E24" i="39" s="1"/>
  <c r="D13" i="39"/>
  <c r="G13" i="39" s="1"/>
  <c r="D14" i="39"/>
  <c r="G14" i="39" s="1"/>
  <c r="D15" i="39"/>
  <c r="G15" i="39" s="1"/>
  <c r="D16" i="39"/>
  <c r="G16" i="39" s="1"/>
  <c r="D17" i="39"/>
  <c r="G17" i="39" s="1"/>
  <c r="D12" i="39"/>
  <c r="G12" i="39" s="1"/>
  <c r="B8" i="39"/>
  <c r="A8" i="39"/>
  <c r="B7" i="39"/>
  <c r="A7" i="39"/>
  <c r="B6" i="39"/>
  <c r="A6" i="39"/>
  <c r="B5" i="39"/>
  <c r="A5" i="39"/>
  <c r="A4" i="39"/>
  <c r="B3" i="39"/>
  <c r="A3" i="39"/>
  <c r="G20" i="31"/>
  <c r="I20" i="31" s="1"/>
  <c r="G19" i="31"/>
  <c r="I19" i="31" s="1"/>
  <c r="G18" i="31"/>
  <c r="I18" i="31" s="1"/>
  <c r="E27" i="39" l="1"/>
  <c r="F14" i="40"/>
  <c r="H29" i="32" s="1"/>
  <c r="I368" i="2" l="1"/>
  <c r="D18" i="39" s="1"/>
  <c r="G18" i="39" l="1"/>
  <c r="G20" i="39" s="1"/>
  <c r="G29" i="39" s="1"/>
  <c r="H27" i="32" s="1"/>
  <c r="V14" i="2"/>
  <c r="V15" i="2"/>
  <c r="V17" i="2"/>
  <c r="V18" i="2"/>
  <c r="V19" i="2"/>
  <c r="V20" i="2"/>
  <c r="V21" i="2"/>
  <c r="V22" i="2"/>
  <c r="V23" i="2"/>
  <c r="V24" i="2"/>
  <c r="V25" i="2"/>
  <c r="V26" i="2"/>
  <c r="V27" i="2"/>
  <c r="V28" i="2"/>
  <c r="V29" i="2"/>
  <c r="V30" i="2"/>
  <c r="V31" i="2"/>
  <c r="V32" i="2"/>
  <c r="V33" i="2"/>
  <c r="V34" i="2"/>
  <c r="V35" i="2"/>
  <c r="V36" i="2"/>
  <c r="V37" i="2"/>
  <c r="V38" i="2"/>
  <c r="V39" i="2"/>
  <c r="V40" i="2"/>
  <c r="V41" i="2"/>
  <c r="V42" i="2"/>
  <c r="V43" i="2"/>
  <c r="V44" i="2"/>
  <c r="V45" i="2"/>
  <c r="V46" i="2"/>
  <c r="V47" i="2"/>
  <c r="V48" i="2"/>
  <c r="V49" i="2"/>
  <c r="V50" i="2"/>
  <c r="V51" i="2"/>
  <c r="V52" i="2"/>
  <c r="V53" i="2"/>
  <c r="V54" i="2"/>
  <c r="V55" i="2"/>
  <c r="V56" i="2"/>
  <c r="V57" i="2"/>
  <c r="V58" i="2"/>
  <c r="V59" i="2"/>
  <c r="V60" i="2"/>
  <c r="V61" i="2"/>
  <c r="V62" i="2"/>
  <c r="V63" i="2"/>
  <c r="V64" i="2"/>
  <c r="V65" i="2"/>
  <c r="V66" i="2"/>
  <c r="V67" i="2"/>
  <c r="V68" i="2"/>
  <c r="V69" i="2"/>
  <c r="V70" i="2"/>
  <c r="V71" i="2"/>
  <c r="V72" i="2"/>
  <c r="V73" i="2"/>
  <c r="V74" i="2"/>
  <c r="V75" i="2"/>
  <c r="V76" i="2"/>
  <c r="V77" i="2"/>
  <c r="V78" i="2"/>
  <c r="V79" i="2"/>
  <c r="V80" i="2"/>
  <c r="V81" i="2"/>
  <c r="V82" i="2"/>
  <c r="V83" i="2"/>
  <c r="V84" i="2"/>
  <c r="V85" i="2"/>
  <c r="V86" i="2"/>
  <c r="V87" i="2"/>
  <c r="V88" i="2"/>
  <c r="V89" i="2"/>
  <c r="V90" i="2"/>
  <c r="V91" i="2"/>
  <c r="V92" i="2"/>
  <c r="V93" i="2"/>
  <c r="V94" i="2"/>
  <c r="V95" i="2"/>
  <c r="V96" i="2"/>
  <c r="V97" i="2"/>
  <c r="V98" i="2"/>
  <c r="V99" i="2"/>
  <c r="V100" i="2"/>
  <c r="V101" i="2"/>
  <c r="V102" i="2"/>
  <c r="V103" i="2"/>
  <c r="V104" i="2"/>
  <c r="V105" i="2"/>
  <c r="V106" i="2"/>
  <c r="V107" i="2"/>
  <c r="V108" i="2"/>
  <c r="V109" i="2"/>
  <c r="V110" i="2"/>
  <c r="V111" i="2"/>
  <c r="V112" i="2"/>
  <c r="V113" i="2"/>
  <c r="V114" i="2"/>
  <c r="V115" i="2"/>
  <c r="V116" i="2"/>
  <c r="V117" i="2"/>
  <c r="V118" i="2"/>
  <c r="V119" i="2"/>
  <c r="V120" i="2"/>
  <c r="V121" i="2"/>
  <c r="V122" i="2"/>
  <c r="V123" i="2"/>
  <c r="V124" i="2"/>
  <c r="V125" i="2"/>
  <c r="V126" i="2"/>
  <c r="V127" i="2"/>
  <c r="V128" i="2"/>
  <c r="V129" i="2"/>
  <c r="V130" i="2"/>
  <c r="V131" i="2"/>
  <c r="V132" i="2"/>
  <c r="V133" i="2"/>
  <c r="V134" i="2"/>
  <c r="V135" i="2"/>
  <c r="V136" i="2"/>
  <c r="V137" i="2"/>
  <c r="V138" i="2"/>
  <c r="V139" i="2"/>
  <c r="V140" i="2"/>
  <c r="V141" i="2"/>
  <c r="V142" i="2"/>
  <c r="V143" i="2"/>
  <c r="V144" i="2"/>
  <c r="V145" i="2"/>
  <c r="V146" i="2"/>
  <c r="V147" i="2"/>
  <c r="V148" i="2"/>
  <c r="V149" i="2"/>
  <c r="V150" i="2"/>
  <c r="V151" i="2"/>
  <c r="V152" i="2"/>
  <c r="V153" i="2"/>
  <c r="V154" i="2"/>
  <c r="V155" i="2"/>
  <c r="V156" i="2"/>
  <c r="V157" i="2"/>
  <c r="V158" i="2"/>
  <c r="V159" i="2"/>
  <c r="V160" i="2"/>
  <c r="V161" i="2"/>
  <c r="V162" i="2"/>
  <c r="V163" i="2"/>
  <c r="V164" i="2"/>
  <c r="V165" i="2"/>
  <c r="V166" i="2"/>
  <c r="V167" i="2"/>
  <c r="V168" i="2"/>
  <c r="V169" i="2"/>
  <c r="V170" i="2"/>
  <c r="V171" i="2"/>
  <c r="V172" i="2"/>
  <c r="V173" i="2"/>
  <c r="V174" i="2"/>
  <c r="V175" i="2"/>
  <c r="V176" i="2"/>
  <c r="V177" i="2"/>
  <c r="V178" i="2"/>
  <c r="V179" i="2"/>
  <c r="V180" i="2"/>
  <c r="V181" i="2"/>
  <c r="V182" i="2"/>
  <c r="V183" i="2"/>
  <c r="V184" i="2"/>
  <c r="V185" i="2"/>
  <c r="V186" i="2"/>
  <c r="V187" i="2"/>
  <c r="V188" i="2"/>
  <c r="V189" i="2"/>
  <c r="V190" i="2"/>
  <c r="V191" i="2"/>
  <c r="V192" i="2"/>
  <c r="V193" i="2"/>
  <c r="V194" i="2"/>
  <c r="V195" i="2"/>
  <c r="V196" i="2"/>
  <c r="V197" i="2"/>
  <c r="V198" i="2"/>
  <c r="V199" i="2"/>
  <c r="V200" i="2"/>
  <c r="V201" i="2"/>
  <c r="V202" i="2"/>
  <c r="V203" i="2"/>
  <c r="V204" i="2"/>
  <c r="V205" i="2"/>
  <c r="V206" i="2"/>
  <c r="V207" i="2"/>
  <c r="V208" i="2"/>
  <c r="V209" i="2"/>
  <c r="V210" i="2"/>
  <c r="V211" i="2"/>
  <c r="V212" i="2"/>
  <c r="V213" i="2"/>
  <c r="V214" i="2"/>
  <c r="V215" i="2"/>
  <c r="V216" i="2"/>
  <c r="V217" i="2"/>
  <c r="V218" i="2"/>
  <c r="V219" i="2"/>
  <c r="V220" i="2"/>
  <c r="V221" i="2"/>
  <c r="V222" i="2"/>
  <c r="V223" i="2"/>
  <c r="V224" i="2"/>
  <c r="V225" i="2"/>
  <c r="V226" i="2"/>
  <c r="V227" i="2"/>
  <c r="V228" i="2"/>
  <c r="V229" i="2"/>
  <c r="V230" i="2"/>
  <c r="V231" i="2"/>
  <c r="V232" i="2"/>
  <c r="V233" i="2"/>
  <c r="V234" i="2"/>
  <c r="V235" i="2"/>
  <c r="V236" i="2"/>
  <c r="V237" i="2"/>
  <c r="V238" i="2"/>
  <c r="V239" i="2"/>
  <c r="V240" i="2"/>
  <c r="V241" i="2"/>
  <c r="V242" i="2"/>
  <c r="V243" i="2"/>
  <c r="V244" i="2"/>
  <c r="V245" i="2"/>
  <c r="V246" i="2"/>
  <c r="V247" i="2"/>
  <c r="V248" i="2"/>
  <c r="V249" i="2"/>
  <c r="V250" i="2"/>
  <c r="V251" i="2"/>
  <c r="V252" i="2"/>
  <c r="V253" i="2"/>
  <c r="V254" i="2"/>
  <c r="V255" i="2"/>
  <c r="V256" i="2"/>
  <c r="V257" i="2"/>
  <c r="V258" i="2"/>
  <c r="V259" i="2"/>
  <c r="V260" i="2"/>
  <c r="V261" i="2"/>
  <c r="V262" i="2"/>
  <c r="V263" i="2"/>
  <c r="V264" i="2"/>
  <c r="V265" i="2"/>
  <c r="V266" i="2"/>
  <c r="V267" i="2"/>
  <c r="V268" i="2"/>
  <c r="V269" i="2"/>
  <c r="V270" i="2"/>
  <c r="V271" i="2"/>
  <c r="V272" i="2"/>
  <c r="V273" i="2"/>
  <c r="V274" i="2"/>
  <c r="V275" i="2"/>
  <c r="V276" i="2"/>
  <c r="V277" i="2"/>
  <c r="V278" i="2"/>
  <c r="V279" i="2"/>
  <c r="V280" i="2"/>
  <c r="V281" i="2"/>
  <c r="V282" i="2"/>
  <c r="V283" i="2"/>
  <c r="V284" i="2"/>
  <c r="V285" i="2"/>
  <c r="V286" i="2"/>
  <c r="V287" i="2"/>
  <c r="V288" i="2"/>
  <c r="V289" i="2"/>
  <c r="V290" i="2"/>
  <c r="V291" i="2"/>
  <c r="V292" i="2"/>
  <c r="V293" i="2"/>
  <c r="V294" i="2"/>
  <c r="V295" i="2"/>
  <c r="V296" i="2"/>
  <c r="V297" i="2"/>
  <c r="V298" i="2"/>
  <c r="V299" i="2"/>
  <c r="V300" i="2"/>
  <c r="V301" i="2"/>
  <c r="V302" i="2"/>
  <c r="V303" i="2"/>
  <c r="V304" i="2"/>
  <c r="V305" i="2"/>
  <c r="V306" i="2"/>
  <c r="V307" i="2"/>
  <c r="V308" i="2"/>
  <c r="V309" i="2"/>
  <c r="V310" i="2"/>
  <c r="V311" i="2"/>
  <c r="V312" i="2"/>
  <c r="V313" i="2"/>
  <c r="V314" i="2"/>
  <c r="V315" i="2"/>
  <c r="V316" i="2"/>
  <c r="V317" i="2"/>
  <c r="V318" i="2"/>
  <c r="V319" i="2"/>
  <c r="V320" i="2"/>
  <c r="V321" i="2"/>
  <c r="V322" i="2"/>
  <c r="V323" i="2"/>
  <c r="V324" i="2"/>
  <c r="V325" i="2"/>
  <c r="V326" i="2"/>
  <c r="V327" i="2"/>
  <c r="V328" i="2"/>
  <c r="V329" i="2"/>
  <c r="V330" i="2"/>
  <c r="V331" i="2"/>
  <c r="V332" i="2"/>
  <c r="V333" i="2"/>
  <c r="V334" i="2"/>
  <c r="V335" i="2"/>
  <c r="V336" i="2"/>
  <c r="V337" i="2"/>
  <c r="V338" i="2"/>
  <c r="V339" i="2"/>
  <c r="V340" i="2"/>
  <c r="V341" i="2"/>
  <c r="V342" i="2"/>
  <c r="V343" i="2"/>
  <c r="V344" i="2"/>
  <c r="V345" i="2"/>
  <c r="V346" i="2"/>
  <c r="V347" i="2"/>
  <c r="V348" i="2"/>
  <c r="V349" i="2"/>
  <c r="V350" i="2"/>
  <c r="V351" i="2"/>
  <c r="V352" i="2"/>
  <c r="V353" i="2"/>
  <c r="V354" i="2"/>
  <c r="V355" i="2"/>
  <c r="V356" i="2"/>
  <c r="V357" i="2"/>
  <c r="V358" i="2"/>
  <c r="V359" i="2"/>
  <c r="V360" i="2"/>
  <c r="V361" i="2"/>
  <c r="V362" i="2"/>
  <c r="V363" i="2"/>
  <c r="V364" i="2"/>
  <c r="V365" i="2"/>
  <c r="V366" i="2"/>
  <c r="V367" i="2"/>
  <c r="V368" i="2"/>
  <c r="V369" i="2"/>
  <c r="V370" i="2"/>
  <c r="V371" i="2"/>
  <c r="V372" i="2"/>
  <c r="V373" i="2"/>
  <c r="V374" i="2"/>
  <c r="V375" i="2"/>
  <c r="V376" i="2"/>
  <c r="V377" i="2"/>
  <c r="V378" i="2"/>
  <c r="V379" i="2"/>
  <c r="V380" i="2"/>
  <c r="V381" i="2"/>
  <c r="V382" i="2"/>
  <c r="V383" i="2"/>
  <c r="V384" i="2"/>
  <c r="V385" i="2"/>
  <c r="V386" i="2"/>
  <c r="V387" i="2"/>
  <c r="V388" i="2"/>
  <c r="V389" i="2"/>
  <c r="V390" i="2"/>
  <c r="V391" i="2"/>
  <c r="V392" i="2"/>
  <c r="V393" i="2"/>
  <c r="V394" i="2"/>
  <c r="V395" i="2"/>
  <c r="V396" i="2"/>
  <c r="V397" i="2"/>
  <c r="V398" i="2"/>
  <c r="V399" i="2"/>
  <c r="U14" i="2"/>
  <c r="U15"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50" i="2"/>
  <c r="U51" i="2"/>
  <c r="U52" i="2"/>
  <c r="U53" i="2"/>
  <c r="U54" i="2"/>
  <c r="U55" i="2"/>
  <c r="U56" i="2"/>
  <c r="U57" i="2"/>
  <c r="U58" i="2"/>
  <c r="U59" i="2"/>
  <c r="U60" i="2"/>
  <c r="U61" i="2"/>
  <c r="U62" i="2"/>
  <c r="U63" i="2"/>
  <c r="U64" i="2"/>
  <c r="U65"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U94" i="2"/>
  <c r="U95" i="2"/>
  <c r="U96" i="2"/>
  <c r="U97" i="2"/>
  <c r="U98" i="2"/>
  <c r="U99" i="2"/>
  <c r="U100" i="2"/>
  <c r="U101" i="2"/>
  <c r="U102" i="2"/>
  <c r="U103" i="2"/>
  <c r="U104" i="2"/>
  <c r="U105" i="2"/>
  <c r="U106" i="2"/>
  <c r="U107" i="2"/>
  <c r="U108" i="2"/>
  <c r="U109" i="2"/>
  <c r="U110" i="2"/>
  <c r="U111" i="2"/>
  <c r="U112" i="2"/>
  <c r="U113" i="2"/>
  <c r="U114" i="2"/>
  <c r="U115" i="2"/>
  <c r="U116" i="2"/>
  <c r="U117" i="2"/>
  <c r="U118" i="2"/>
  <c r="U119" i="2"/>
  <c r="U120" i="2"/>
  <c r="U121" i="2"/>
  <c r="U122" i="2"/>
  <c r="U123" i="2"/>
  <c r="U124" i="2"/>
  <c r="U125" i="2"/>
  <c r="U126" i="2"/>
  <c r="U127" i="2"/>
  <c r="U128" i="2"/>
  <c r="U129" i="2"/>
  <c r="U130" i="2"/>
  <c r="U131" i="2"/>
  <c r="U132" i="2"/>
  <c r="U133" i="2"/>
  <c r="U134" i="2"/>
  <c r="U135" i="2"/>
  <c r="U136" i="2"/>
  <c r="U137" i="2"/>
  <c r="U138" i="2"/>
  <c r="U139" i="2"/>
  <c r="U140" i="2"/>
  <c r="U141" i="2"/>
  <c r="U142" i="2"/>
  <c r="U143" i="2"/>
  <c r="U144" i="2"/>
  <c r="U145" i="2"/>
  <c r="U146" i="2"/>
  <c r="U147" i="2"/>
  <c r="U148" i="2"/>
  <c r="U149" i="2"/>
  <c r="U150" i="2"/>
  <c r="U151" i="2"/>
  <c r="U152" i="2"/>
  <c r="U153" i="2"/>
  <c r="U154" i="2"/>
  <c r="U155" i="2"/>
  <c r="U156" i="2"/>
  <c r="U157" i="2"/>
  <c r="U158" i="2"/>
  <c r="U159" i="2"/>
  <c r="U160" i="2"/>
  <c r="U161" i="2"/>
  <c r="U162" i="2"/>
  <c r="U163" i="2"/>
  <c r="U164" i="2"/>
  <c r="U165" i="2"/>
  <c r="U166" i="2"/>
  <c r="U167" i="2"/>
  <c r="U168" i="2"/>
  <c r="U169" i="2"/>
  <c r="U170" i="2"/>
  <c r="U171" i="2"/>
  <c r="U172" i="2"/>
  <c r="U173" i="2"/>
  <c r="U174" i="2"/>
  <c r="U175" i="2"/>
  <c r="U176" i="2"/>
  <c r="U177" i="2"/>
  <c r="U178" i="2"/>
  <c r="U179" i="2"/>
  <c r="U180" i="2"/>
  <c r="U181" i="2"/>
  <c r="U182" i="2"/>
  <c r="U183" i="2"/>
  <c r="U184" i="2"/>
  <c r="U185" i="2"/>
  <c r="U186" i="2"/>
  <c r="U187" i="2"/>
  <c r="U188" i="2"/>
  <c r="U189" i="2"/>
  <c r="U190" i="2"/>
  <c r="U191" i="2"/>
  <c r="U192" i="2"/>
  <c r="U193" i="2"/>
  <c r="U194" i="2"/>
  <c r="U195" i="2"/>
  <c r="U196" i="2"/>
  <c r="U197" i="2"/>
  <c r="U198" i="2"/>
  <c r="U199" i="2"/>
  <c r="U200" i="2"/>
  <c r="U201" i="2"/>
  <c r="U202" i="2"/>
  <c r="U203" i="2"/>
  <c r="U204" i="2"/>
  <c r="U205" i="2"/>
  <c r="U206" i="2"/>
  <c r="U207" i="2"/>
  <c r="U208" i="2"/>
  <c r="U209" i="2"/>
  <c r="U210" i="2"/>
  <c r="U211" i="2"/>
  <c r="U212" i="2"/>
  <c r="U213" i="2"/>
  <c r="U214" i="2"/>
  <c r="U215" i="2"/>
  <c r="U216" i="2"/>
  <c r="U217" i="2"/>
  <c r="U218" i="2"/>
  <c r="U219" i="2"/>
  <c r="U220" i="2"/>
  <c r="U221" i="2"/>
  <c r="U222" i="2"/>
  <c r="U223" i="2"/>
  <c r="U224" i="2"/>
  <c r="U225" i="2"/>
  <c r="U226" i="2"/>
  <c r="U227" i="2"/>
  <c r="U228" i="2"/>
  <c r="U229" i="2"/>
  <c r="U230" i="2"/>
  <c r="U231" i="2"/>
  <c r="U232" i="2"/>
  <c r="U233" i="2"/>
  <c r="U234" i="2"/>
  <c r="U235" i="2"/>
  <c r="U236" i="2"/>
  <c r="U237" i="2"/>
  <c r="U238" i="2"/>
  <c r="U239" i="2"/>
  <c r="U240" i="2"/>
  <c r="U241" i="2"/>
  <c r="U242" i="2"/>
  <c r="U243" i="2"/>
  <c r="U244" i="2"/>
  <c r="U245" i="2"/>
  <c r="U246" i="2"/>
  <c r="U247" i="2"/>
  <c r="U248" i="2"/>
  <c r="U249" i="2"/>
  <c r="U250" i="2"/>
  <c r="U251" i="2"/>
  <c r="U252" i="2"/>
  <c r="U253" i="2"/>
  <c r="U254" i="2"/>
  <c r="U255" i="2"/>
  <c r="U256" i="2"/>
  <c r="U257" i="2"/>
  <c r="U258" i="2"/>
  <c r="U259" i="2"/>
  <c r="U260" i="2"/>
  <c r="U261" i="2"/>
  <c r="U262" i="2"/>
  <c r="U263" i="2"/>
  <c r="U264" i="2"/>
  <c r="U265" i="2"/>
  <c r="U266" i="2"/>
  <c r="U267" i="2"/>
  <c r="U268" i="2"/>
  <c r="U269" i="2"/>
  <c r="U270" i="2"/>
  <c r="U271" i="2"/>
  <c r="U272" i="2"/>
  <c r="U273" i="2"/>
  <c r="U274" i="2"/>
  <c r="U275" i="2"/>
  <c r="U276" i="2"/>
  <c r="U277" i="2"/>
  <c r="U278" i="2"/>
  <c r="U279" i="2"/>
  <c r="U280" i="2"/>
  <c r="U281" i="2"/>
  <c r="U282" i="2"/>
  <c r="U283" i="2"/>
  <c r="U284" i="2"/>
  <c r="U285" i="2"/>
  <c r="U286" i="2"/>
  <c r="U287" i="2"/>
  <c r="U288" i="2"/>
  <c r="U289" i="2"/>
  <c r="U290" i="2"/>
  <c r="U291" i="2"/>
  <c r="U292" i="2"/>
  <c r="U293" i="2"/>
  <c r="U294" i="2"/>
  <c r="U295" i="2"/>
  <c r="U296" i="2"/>
  <c r="U297" i="2"/>
  <c r="U298" i="2"/>
  <c r="U299" i="2"/>
  <c r="U300" i="2"/>
  <c r="U301" i="2"/>
  <c r="U302" i="2"/>
  <c r="U303" i="2"/>
  <c r="U304" i="2"/>
  <c r="U305" i="2"/>
  <c r="U306" i="2"/>
  <c r="U307" i="2"/>
  <c r="U308" i="2"/>
  <c r="U309" i="2"/>
  <c r="U310" i="2"/>
  <c r="U311" i="2"/>
  <c r="U312" i="2"/>
  <c r="U313" i="2"/>
  <c r="U314" i="2"/>
  <c r="U315" i="2"/>
  <c r="U316" i="2"/>
  <c r="U317" i="2"/>
  <c r="U318" i="2"/>
  <c r="U319" i="2"/>
  <c r="U320" i="2"/>
  <c r="U321" i="2"/>
  <c r="U322" i="2"/>
  <c r="U323" i="2"/>
  <c r="U324" i="2"/>
  <c r="U325" i="2"/>
  <c r="U326" i="2"/>
  <c r="U327" i="2"/>
  <c r="U328" i="2"/>
  <c r="U329" i="2"/>
  <c r="U330" i="2"/>
  <c r="U331" i="2"/>
  <c r="U332" i="2"/>
  <c r="U333" i="2"/>
  <c r="U334" i="2"/>
  <c r="U335" i="2"/>
  <c r="U336" i="2"/>
  <c r="U337" i="2"/>
  <c r="U338" i="2"/>
  <c r="U339" i="2"/>
  <c r="U340" i="2"/>
  <c r="U341" i="2"/>
  <c r="U342" i="2"/>
  <c r="U343" i="2"/>
  <c r="U344" i="2"/>
  <c r="U345" i="2"/>
  <c r="U346" i="2"/>
  <c r="U347" i="2"/>
  <c r="U348" i="2"/>
  <c r="U349" i="2"/>
  <c r="U350" i="2"/>
  <c r="U351" i="2"/>
  <c r="U352" i="2"/>
  <c r="U353" i="2"/>
  <c r="U354" i="2"/>
  <c r="U355" i="2"/>
  <c r="U356" i="2"/>
  <c r="U357" i="2"/>
  <c r="U358" i="2"/>
  <c r="U359" i="2"/>
  <c r="U360" i="2"/>
  <c r="U361" i="2"/>
  <c r="U362" i="2"/>
  <c r="U363" i="2"/>
  <c r="U364" i="2"/>
  <c r="U365" i="2"/>
  <c r="U366" i="2"/>
  <c r="U367" i="2"/>
  <c r="U368" i="2"/>
  <c r="U369" i="2"/>
  <c r="U370" i="2"/>
  <c r="U371" i="2"/>
  <c r="U372" i="2"/>
  <c r="U373" i="2"/>
  <c r="U374" i="2"/>
  <c r="U375" i="2"/>
  <c r="U376" i="2"/>
  <c r="U377" i="2"/>
  <c r="U378" i="2"/>
  <c r="U379" i="2"/>
  <c r="U380" i="2"/>
  <c r="U381" i="2"/>
  <c r="U382" i="2"/>
  <c r="U383" i="2"/>
  <c r="U384" i="2"/>
  <c r="U385" i="2"/>
  <c r="U386" i="2"/>
  <c r="U387" i="2"/>
  <c r="U388" i="2"/>
  <c r="U389" i="2"/>
  <c r="U390" i="2"/>
  <c r="U391" i="2"/>
  <c r="U392" i="2"/>
  <c r="U393" i="2"/>
  <c r="U394" i="2"/>
  <c r="U395" i="2"/>
  <c r="U396" i="2"/>
  <c r="U397" i="2"/>
  <c r="U398" i="2"/>
  <c r="U399" i="2"/>
  <c r="T15" i="2"/>
  <c r="T17" i="2"/>
  <c r="T20" i="2"/>
  <c r="T24" i="2"/>
  <c r="T30" i="2"/>
  <c r="T32" i="2"/>
  <c r="T36" i="2"/>
  <c r="T37" i="2"/>
  <c r="T40" i="2"/>
  <c r="T41" i="2"/>
  <c r="T42" i="2"/>
  <c r="T50" i="2"/>
  <c r="T54" i="2"/>
  <c r="T55" i="2"/>
  <c r="T59" i="2"/>
  <c r="T60" i="2"/>
  <c r="T61" i="2"/>
  <c r="T62" i="2"/>
  <c r="T63" i="2"/>
  <c r="T65" i="2"/>
  <c r="T68" i="2"/>
  <c r="T69" i="2"/>
  <c r="T70" i="2"/>
  <c r="T71" i="2"/>
  <c r="T75" i="2"/>
  <c r="T79" i="2"/>
  <c r="T88" i="2"/>
  <c r="T89" i="2"/>
  <c r="T90" i="2"/>
  <c r="T91" i="2"/>
  <c r="T94" i="2"/>
  <c r="T98" i="2"/>
  <c r="T99" i="2"/>
  <c r="T106" i="2"/>
  <c r="T110" i="2"/>
  <c r="T111" i="2"/>
  <c r="T113" i="2"/>
  <c r="T114" i="2"/>
  <c r="T117" i="2"/>
  <c r="T120" i="2"/>
  <c r="T129" i="2"/>
  <c r="T130" i="2"/>
  <c r="T131" i="2"/>
  <c r="T132" i="2"/>
  <c r="T133" i="2"/>
  <c r="T134" i="2"/>
  <c r="T135" i="2"/>
  <c r="T136" i="2"/>
  <c r="T143" i="2"/>
  <c r="T146" i="2"/>
  <c r="T150" i="2"/>
  <c r="T151" i="2"/>
  <c r="T155" i="2"/>
  <c r="T158" i="2"/>
  <c r="T160" i="2"/>
  <c r="T161" i="2"/>
  <c r="T169" i="2"/>
  <c r="T170" i="2"/>
  <c r="T172" i="2"/>
  <c r="T177" i="2"/>
  <c r="T178" i="2"/>
  <c r="T182" i="2"/>
  <c r="T183" i="2"/>
  <c r="T184" i="2"/>
  <c r="T185" i="2"/>
  <c r="T186" i="2"/>
  <c r="T189" i="2"/>
  <c r="T190" i="2"/>
  <c r="T196" i="2"/>
  <c r="T197" i="2"/>
  <c r="T198" i="2"/>
  <c r="T199" i="2"/>
  <c r="T202" i="2"/>
  <c r="T205" i="2"/>
  <c r="T206" i="2"/>
  <c r="T207" i="2"/>
  <c r="T208" i="2"/>
  <c r="T209" i="2"/>
  <c r="T210" i="2"/>
  <c r="T211" i="2"/>
  <c r="T212" i="2"/>
  <c r="T213" i="2"/>
  <c r="T214" i="2"/>
  <c r="T215" i="2"/>
  <c r="T216" i="2"/>
  <c r="T217" i="2"/>
  <c r="T218" i="2"/>
  <c r="T223" i="2"/>
  <c r="T226" i="2"/>
  <c r="T229" i="2"/>
  <c r="T230" i="2"/>
  <c r="T231" i="2"/>
  <c r="T232" i="2"/>
  <c r="T237" i="2"/>
  <c r="T238" i="2"/>
  <c r="T239" i="2"/>
  <c r="T245" i="2"/>
  <c r="T247" i="2"/>
  <c r="T248" i="2"/>
  <c r="T251" i="2"/>
  <c r="T252" i="2"/>
  <c r="T253" i="2"/>
  <c r="T254" i="2"/>
  <c r="T255" i="2"/>
  <c r="T256" i="2"/>
  <c r="T257" i="2"/>
  <c r="T258" i="2"/>
  <c r="T259" i="2"/>
  <c r="T261" i="2"/>
  <c r="T262" i="2"/>
  <c r="T268" i="2"/>
  <c r="T270" i="2"/>
  <c r="T271" i="2"/>
  <c r="T273" i="2"/>
  <c r="T274" i="2"/>
  <c r="T275" i="2"/>
  <c r="T279" i="2"/>
  <c r="T280" i="2"/>
  <c r="T282" i="2"/>
  <c r="T284" i="2"/>
  <c r="T285" i="2"/>
  <c r="T291" i="2"/>
  <c r="T293" i="2"/>
  <c r="T294" i="2"/>
  <c r="T296" i="2"/>
  <c r="T297" i="2"/>
  <c r="T298" i="2"/>
  <c r="T299" i="2"/>
  <c r="T300" i="2"/>
  <c r="T301" i="2"/>
  <c r="T302" i="2"/>
  <c r="T303" i="2"/>
  <c r="T304" i="2"/>
  <c r="T305" i="2"/>
  <c r="T306" i="2"/>
  <c r="T307" i="2"/>
  <c r="T308" i="2"/>
  <c r="T309" i="2"/>
  <c r="T310" i="2"/>
  <c r="T311" i="2"/>
  <c r="T312" i="2"/>
  <c r="T313" i="2"/>
  <c r="T320" i="2"/>
  <c r="T321" i="2"/>
  <c r="T323" i="2"/>
  <c r="T324" i="2"/>
  <c r="T325" i="2"/>
  <c r="T326" i="2"/>
  <c r="T328" i="2"/>
  <c r="T332" i="2"/>
  <c r="T333" i="2"/>
  <c r="T334" i="2"/>
  <c r="T335" i="2"/>
  <c r="T341" i="2"/>
  <c r="T342" i="2"/>
  <c r="T344" i="2"/>
  <c r="T345" i="2"/>
  <c r="T357" i="2"/>
  <c r="T358" i="2"/>
  <c r="T359" i="2"/>
  <c r="T360" i="2"/>
  <c r="T362" i="2"/>
  <c r="T363" i="2"/>
  <c r="T367" i="2"/>
  <c r="T368" i="2"/>
  <c r="T369" i="2"/>
  <c r="T370" i="2"/>
  <c r="T372" i="2"/>
  <c r="T373" i="2"/>
  <c r="T374" i="2"/>
  <c r="T375" i="2"/>
  <c r="T378" i="2"/>
  <c r="T380" i="2"/>
  <c r="T381" i="2"/>
  <c r="T382" i="2"/>
  <c r="T384" i="2"/>
  <c r="T385" i="2"/>
  <c r="T386" i="2"/>
  <c r="T387" i="2"/>
  <c r="T388" i="2"/>
  <c r="T389" i="2"/>
  <c r="T390" i="2"/>
  <c r="T391" i="2"/>
  <c r="T392" i="2"/>
  <c r="T393" i="2"/>
  <c r="T394" i="2"/>
  <c r="T395" i="2"/>
  <c r="S15" i="2"/>
  <c r="S17" i="2"/>
  <c r="S24" i="2"/>
  <c r="S62" i="2"/>
  <c r="S63" i="2"/>
  <c r="S90" i="2"/>
  <c r="S132" i="2"/>
  <c r="S143" i="2"/>
  <c r="S169" i="2"/>
  <c r="S170" i="2"/>
  <c r="S182" i="2"/>
  <c r="S183" i="2"/>
  <c r="S184" i="2"/>
  <c r="S185" i="2"/>
  <c r="S196" i="2"/>
  <c r="S197" i="2"/>
  <c r="S198" i="2"/>
  <c r="S199" i="2"/>
  <c r="S223" i="2"/>
  <c r="S245" i="2"/>
  <c r="S247" i="2"/>
  <c r="S248" i="2"/>
  <c r="S268" i="2"/>
  <c r="S270" i="2"/>
  <c r="S271" i="2"/>
  <c r="S291" i="2"/>
  <c r="S293" i="2"/>
  <c r="S294" i="2"/>
  <c r="S320" i="2"/>
  <c r="S321" i="2"/>
  <c r="S341" i="2"/>
  <c r="S342" i="2"/>
  <c r="S344" i="2"/>
  <c r="AA14" i="2" l="1"/>
  <c r="AA15" i="2"/>
  <c r="AA16" i="2"/>
  <c r="AA17" i="2"/>
  <c r="AA18" i="2"/>
  <c r="AA19" i="2"/>
  <c r="AA20" i="2"/>
  <c r="AA21" i="2"/>
  <c r="AA22" i="2"/>
  <c r="AA23" i="2"/>
  <c r="AA24" i="2"/>
  <c r="AA25" i="2"/>
  <c r="AA26" i="2"/>
  <c r="AA27" i="2"/>
  <c r="AA28" i="2"/>
  <c r="AA29" i="2"/>
  <c r="AA30" i="2"/>
  <c r="AA31" i="2"/>
  <c r="AA32" i="2"/>
  <c r="AA33" i="2"/>
  <c r="AA34" i="2"/>
  <c r="AA35" i="2"/>
  <c r="AA36" i="2"/>
  <c r="AA37" i="2"/>
  <c r="AA38" i="2"/>
  <c r="AA39" i="2"/>
  <c r="AA40" i="2"/>
  <c r="AA41" i="2"/>
  <c r="AA42" i="2"/>
  <c r="AA43" i="2"/>
  <c r="AA44" i="2"/>
  <c r="AA45" i="2"/>
  <c r="AA46" i="2"/>
  <c r="AA47" i="2"/>
  <c r="AA48" i="2"/>
  <c r="AA49" i="2"/>
  <c r="AA50" i="2"/>
  <c r="AA51" i="2"/>
  <c r="AA52" i="2"/>
  <c r="AA53" i="2"/>
  <c r="AA54" i="2"/>
  <c r="AA55" i="2"/>
  <c r="AA56" i="2"/>
  <c r="AA57" i="2"/>
  <c r="AA58" i="2"/>
  <c r="AA59" i="2"/>
  <c r="AA60" i="2"/>
  <c r="AA61" i="2"/>
  <c r="AA62" i="2"/>
  <c r="AA63" i="2"/>
  <c r="AA64" i="2"/>
  <c r="AA65" i="2"/>
  <c r="AA66" i="2"/>
  <c r="AA67" i="2"/>
  <c r="AA68" i="2"/>
  <c r="AA69" i="2"/>
  <c r="AA70" i="2"/>
  <c r="AA71" i="2"/>
  <c r="AA72" i="2"/>
  <c r="AA73" i="2"/>
  <c r="AA74" i="2"/>
  <c r="AA75" i="2"/>
  <c r="AA76" i="2"/>
  <c r="AA77" i="2"/>
  <c r="AA78" i="2"/>
  <c r="AA79" i="2"/>
  <c r="AA80" i="2"/>
  <c r="AA81" i="2"/>
  <c r="AA82" i="2"/>
  <c r="AA83" i="2"/>
  <c r="AA84" i="2"/>
  <c r="AA85" i="2"/>
  <c r="AA86" i="2"/>
  <c r="AA87" i="2"/>
  <c r="AA88" i="2"/>
  <c r="AA89" i="2"/>
  <c r="AA90" i="2"/>
  <c r="AA91" i="2"/>
  <c r="AA92" i="2"/>
  <c r="AA93" i="2"/>
  <c r="AA94" i="2"/>
  <c r="AA95" i="2"/>
  <c r="AA96" i="2"/>
  <c r="AA97" i="2"/>
  <c r="AA98" i="2"/>
  <c r="AA99" i="2"/>
  <c r="AA100" i="2"/>
  <c r="AA101" i="2"/>
  <c r="AA102" i="2"/>
  <c r="AA103" i="2"/>
  <c r="AA104" i="2"/>
  <c r="AA105" i="2"/>
  <c r="AA106" i="2"/>
  <c r="AA107" i="2"/>
  <c r="AA108" i="2"/>
  <c r="AA109" i="2"/>
  <c r="AA110" i="2"/>
  <c r="AA111" i="2"/>
  <c r="AA112" i="2"/>
  <c r="AA113" i="2"/>
  <c r="AA114" i="2"/>
  <c r="AA115" i="2"/>
  <c r="AA116" i="2"/>
  <c r="AA117" i="2"/>
  <c r="AA118" i="2"/>
  <c r="AA119" i="2"/>
  <c r="AA120" i="2"/>
  <c r="AA121" i="2"/>
  <c r="AA122" i="2"/>
  <c r="AA123" i="2"/>
  <c r="AA124" i="2"/>
  <c r="AA125" i="2"/>
  <c r="AA126" i="2"/>
  <c r="AA127" i="2"/>
  <c r="AA128" i="2"/>
  <c r="AA129" i="2"/>
  <c r="AA130" i="2"/>
  <c r="AA131" i="2"/>
  <c r="AA132" i="2"/>
  <c r="AA133" i="2"/>
  <c r="AA134" i="2"/>
  <c r="AA135" i="2"/>
  <c r="AA136" i="2"/>
  <c r="AA137" i="2"/>
  <c r="AA138" i="2"/>
  <c r="AA139" i="2"/>
  <c r="AA140" i="2"/>
  <c r="AA141" i="2"/>
  <c r="AA142" i="2"/>
  <c r="AA143" i="2"/>
  <c r="AA144" i="2"/>
  <c r="AA145" i="2"/>
  <c r="AA146" i="2"/>
  <c r="AA147" i="2"/>
  <c r="AA148" i="2"/>
  <c r="AA149" i="2"/>
  <c r="AA150" i="2"/>
  <c r="AA151" i="2"/>
  <c r="AA152" i="2"/>
  <c r="AA153" i="2"/>
  <c r="AA154" i="2"/>
  <c r="AA155" i="2"/>
  <c r="AA156" i="2"/>
  <c r="AA157" i="2"/>
  <c r="AA158" i="2"/>
  <c r="AA159" i="2"/>
  <c r="AA160" i="2"/>
  <c r="AA161" i="2"/>
  <c r="AA162" i="2"/>
  <c r="AA163" i="2"/>
  <c r="AA164" i="2"/>
  <c r="AA165" i="2"/>
  <c r="AA166" i="2"/>
  <c r="AA167" i="2"/>
  <c r="AA168" i="2"/>
  <c r="AA169" i="2"/>
  <c r="AA170" i="2"/>
  <c r="AA171" i="2"/>
  <c r="AA172" i="2"/>
  <c r="AA173" i="2"/>
  <c r="AA174" i="2"/>
  <c r="AA175" i="2"/>
  <c r="AA176" i="2"/>
  <c r="AA177" i="2"/>
  <c r="AA178" i="2"/>
  <c r="AA179" i="2"/>
  <c r="AA180" i="2"/>
  <c r="AA181" i="2"/>
  <c r="AA182" i="2"/>
  <c r="AA183" i="2"/>
  <c r="AA184" i="2"/>
  <c r="AA185" i="2"/>
  <c r="AA186" i="2"/>
  <c r="AA187" i="2"/>
  <c r="AA188" i="2"/>
  <c r="AA189" i="2"/>
  <c r="AA190" i="2"/>
  <c r="AA191" i="2"/>
  <c r="AA192" i="2"/>
  <c r="AA193" i="2"/>
  <c r="AA194" i="2"/>
  <c r="AA195" i="2"/>
  <c r="AA196" i="2"/>
  <c r="AA197" i="2"/>
  <c r="AA198" i="2"/>
  <c r="AA199" i="2"/>
  <c r="AA200" i="2"/>
  <c r="AA201" i="2"/>
  <c r="AA202" i="2"/>
  <c r="AA203" i="2"/>
  <c r="AA204" i="2"/>
  <c r="AA205" i="2"/>
  <c r="AA206" i="2"/>
  <c r="AA207" i="2"/>
  <c r="AA208" i="2"/>
  <c r="AA209" i="2"/>
  <c r="AA210" i="2"/>
  <c r="AA211" i="2"/>
  <c r="AA212" i="2"/>
  <c r="AA213" i="2"/>
  <c r="AA214" i="2"/>
  <c r="AA215" i="2"/>
  <c r="AA216" i="2"/>
  <c r="AA217" i="2"/>
  <c r="AA218" i="2"/>
  <c r="AA219" i="2"/>
  <c r="AA220" i="2"/>
  <c r="AA221" i="2"/>
  <c r="AA222" i="2"/>
  <c r="AA223" i="2"/>
  <c r="AA224" i="2"/>
  <c r="AA225" i="2"/>
  <c r="AA226" i="2"/>
  <c r="AA227" i="2"/>
  <c r="AA228" i="2"/>
  <c r="AA229" i="2"/>
  <c r="AA230" i="2"/>
  <c r="AA231" i="2"/>
  <c r="AA232" i="2"/>
  <c r="AA233" i="2"/>
  <c r="AA234" i="2"/>
  <c r="AA235" i="2"/>
  <c r="AA236" i="2"/>
  <c r="AA237" i="2"/>
  <c r="AA238" i="2"/>
  <c r="AA239" i="2"/>
  <c r="AA240" i="2"/>
  <c r="AA241" i="2"/>
  <c r="AA242" i="2"/>
  <c r="AA243" i="2"/>
  <c r="AA244" i="2"/>
  <c r="AA245" i="2"/>
  <c r="AA246" i="2"/>
  <c r="AA247" i="2"/>
  <c r="AA248" i="2"/>
  <c r="AA249" i="2"/>
  <c r="AA250" i="2"/>
  <c r="AA251" i="2"/>
  <c r="AA252" i="2"/>
  <c r="AA253" i="2"/>
  <c r="AA254" i="2"/>
  <c r="AA255" i="2"/>
  <c r="AA256" i="2"/>
  <c r="AA257" i="2"/>
  <c r="AA258" i="2"/>
  <c r="AA259" i="2"/>
  <c r="AA260" i="2"/>
  <c r="AA261" i="2"/>
  <c r="AA262" i="2"/>
  <c r="AA263" i="2"/>
  <c r="AA264" i="2"/>
  <c r="AA265" i="2"/>
  <c r="AA266" i="2"/>
  <c r="AA267" i="2"/>
  <c r="AA268" i="2"/>
  <c r="AA269" i="2"/>
  <c r="AA270" i="2"/>
  <c r="AA271" i="2"/>
  <c r="AA272" i="2"/>
  <c r="AA273" i="2"/>
  <c r="AA274" i="2"/>
  <c r="AA275" i="2"/>
  <c r="AA276" i="2"/>
  <c r="AA277" i="2"/>
  <c r="AA278" i="2"/>
  <c r="AA279" i="2"/>
  <c r="AA280" i="2"/>
  <c r="AA281" i="2"/>
  <c r="AA282" i="2"/>
  <c r="AA283" i="2"/>
  <c r="AA284" i="2"/>
  <c r="AA285" i="2"/>
  <c r="AA286" i="2"/>
  <c r="AA287" i="2"/>
  <c r="AA288" i="2"/>
  <c r="AA289" i="2"/>
  <c r="AA290" i="2"/>
  <c r="AA291" i="2"/>
  <c r="AA292" i="2"/>
  <c r="AA293" i="2"/>
  <c r="AA294" i="2"/>
  <c r="AA295" i="2"/>
  <c r="AA296" i="2"/>
  <c r="AA297" i="2"/>
  <c r="AA298" i="2"/>
  <c r="AA299" i="2"/>
  <c r="AA300" i="2"/>
  <c r="AA301" i="2"/>
  <c r="AA302" i="2"/>
  <c r="AA303" i="2"/>
  <c r="AA304" i="2"/>
  <c r="AA305" i="2"/>
  <c r="AA306" i="2"/>
  <c r="AA307" i="2"/>
  <c r="AA308" i="2"/>
  <c r="AA309" i="2"/>
  <c r="AA310" i="2"/>
  <c r="AA311" i="2"/>
  <c r="AA312" i="2"/>
  <c r="AA313" i="2"/>
  <c r="AA314" i="2"/>
  <c r="AA315" i="2"/>
  <c r="AA316" i="2"/>
  <c r="AA317" i="2"/>
  <c r="AA318" i="2"/>
  <c r="AA319" i="2"/>
  <c r="AA320" i="2"/>
  <c r="AA321" i="2"/>
  <c r="AA322" i="2"/>
  <c r="AA323" i="2"/>
  <c r="AA324" i="2"/>
  <c r="AA325" i="2"/>
  <c r="AA326" i="2"/>
  <c r="AA327" i="2"/>
  <c r="AA328" i="2"/>
  <c r="AA329" i="2"/>
  <c r="AA330" i="2"/>
  <c r="AA331" i="2"/>
  <c r="AA332" i="2"/>
  <c r="AA333" i="2"/>
  <c r="AA334" i="2"/>
  <c r="AA335" i="2"/>
  <c r="AA336" i="2"/>
  <c r="AA337" i="2"/>
  <c r="AA338" i="2"/>
  <c r="AA339" i="2"/>
  <c r="AA340" i="2"/>
  <c r="AA341" i="2"/>
  <c r="AA342" i="2"/>
  <c r="AA343" i="2"/>
  <c r="AA344" i="2"/>
  <c r="AA345" i="2"/>
  <c r="AA346" i="2"/>
  <c r="AA347" i="2"/>
  <c r="AA348" i="2"/>
  <c r="AA349" i="2"/>
  <c r="AA350" i="2"/>
  <c r="AA351" i="2"/>
  <c r="AA352" i="2"/>
  <c r="AA353" i="2"/>
  <c r="AA354" i="2"/>
  <c r="AA355" i="2"/>
  <c r="AA356" i="2"/>
  <c r="AA357" i="2"/>
  <c r="AA358" i="2"/>
  <c r="AA359" i="2"/>
  <c r="AA360" i="2"/>
  <c r="AA361" i="2"/>
  <c r="AA362" i="2"/>
  <c r="AA363" i="2"/>
  <c r="AA364" i="2"/>
  <c r="AA365" i="2"/>
  <c r="AA366" i="2"/>
  <c r="AA367" i="2"/>
  <c r="AA368" i="2"/>
  <c r="AA369" i="2"/>
  <c r="AA370" i="2"/>
  <c r="AA371" i="2"/>
  <c r="AA372" i="2"/>
  <c r="AA373" i="2"/>
  <c r="AA374" i="2"/>
  <c r="AA375" i="2"/>
  <c r="AA376" i="2"/>
  <c r="AA377" i="2"/>
  <c r="AA378" i="2"/>
  <c r="AA379" i="2"/>
  <c r="AA380" i="2"/>
  <c r="AA381" i="2"/>
  <c r="AA382" i="2"/>
  <c r="AA383" i="2"/>
  <c r="AA384" i="2"/>
  <c r="AA385" i="2"/>
  <c r="AA386" i="2"/>
  <c r="AA387" i="2"/>
  <c r="AA388" i="2"/>
  <c r="AA389" i="2"/>
  <c r="AA390" i="2"/>
  <c r="AA391" i="2"/>
  <c r="AA392" i="2"/>
  <c r="AA393" i="2"/>
  <c r="AA394" i="2"/>
  <c r="AA395" i="2"/>
  <c r="AA396" i="2"/>
  <c r="AA397" i="2"/>
  <c r="AA398" i="2"/>
  <c r="AA399" i="2"/>
  <c r="AA8" i="2"/>
  <c r="C16" i="17" l="1"/>
  <c r="N45" i="18" l="1"/>
  <c r="M45" i="18"/>
  <c r="L45" i="18"/>
  <c r="K45" i="18"/>
  <c r="J45" i="18"/>
  <c r="I45" i="18"/>
  <c r="N44" i="18"/>
  <c r="M44" i="18"/>
  <c r="L44" i="18"/>
  <c r="K44" i="18"/>
  <c r="J44" i="18"/>
  <c r="I44" i="18"/>
  <c r="N43" i="18"/>
  <c r="M43" i="18"/>
  <c r="L43" i="18"/>
  <c r="K43" i="18"/>
  <c r="J43" i="18"/>
  <c r="I43"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N37" i="18"/>
  <c r="M37" i="18"/>
  <c r="L37" i="18"/>
  <c r="K37" i="18"/>
  <c r="J37" i="18"/>
  <c r="I37" i="18"/>
  <c r="N33" i="38"/>
  <c r="M33" i="38"/>
  <c r="L33" i="38"/>
  <c r="K33" i="38"/>
  <c r="J33" i="38"/>
  <c r="I33" i="38"/>
  <c r="Y15" i="2" l="1"/>
  <c r="S20" i="2"/>
  <c r="S30" i="2"/>
  <c r="S32" i="2"/>
  <c r="S36" i="2"/>
  <c r="S37" i="2"/>
  <c r="S38" i="2"/>
  <c r="S39" i="2"/>
  <c r="S40" i="2"/>
  <c r="S41" i="2"/>
  <c r="S42" i="2"/>
  <c r="S50" i="2"/>
  <c r="S54" i="2"/>
  <c r="S55" i="2"/>
  <c r="S59" i="2"/>
  <c r="S60" i="2"/>
  <c r="S61" i="2"/>
  <c r="S65" i="2"/>
  <c r="S66" i="2"/>
  <c r="S67" i="2"/>
  <c r="S68" i="2"/>
  <c r="S69" i="2"/>
  <c r="S70" i="2"/>
  <c r="S71" i="2"/>
  <c r="S75" i="2"/>
  <c r="S79" i="2"/>
  <c r="S80" i="2"/>
  <c r="S81" i="2"/>
  <c r="S88" i="2"/>
  <c r="S89" i="2"/>
  <c r="S91" i="2"/>
  <c r="S92" i="2"/>
  <c r="S93" i="2"/>
  <c r="S94" i="2"/>
  <c r="S98" i="2"/>
  <c r="S99" i="2"/>
  <c r="S106" i="2"/>
  <c r="S110" i="2"/>
  <c r="S111" i="2"/>
  <c r="S113" i="2"/>
  <c r="S114" i="2"/>
  <c r="S115" i="2"/>
  <c r="S116" i="2"/>
  <c r="S117" i="2"/>
  <c r="S120" i="2"/>
  <c r="S129" i="2"/>
  <c r="S130" i="2"/>
  <c r="S131" i="2"/>
  <c r="S133" i="2"/>
  <c r="S134" i="2"/>
  <c r="S135" i="2"/>
  <c r="S136" i="2"/>
  <c r="S137" i="2"/>
  <c r="S138" i="2"/>
  <c r="S139" i="2"/>
  <c r="S140" i="2"/>
  <c r="S141" i="2"/>
  <c r="S146" i="2"/>
  <c r="S150" i="2"/>
  <c r="S151" i="2"/>
  <c r="S155" i="2"/>
  <c r="S158" i="2"/>
  <c r="S160" i="2"/>
  <c r="S161" i="2"/>
  <c r="S162" i="2"/>
  <c r="S163" i="2"/>
  <c r="S164" i="2"/>
  <c r="S165" i="2"/>
  <c r="S166" i="2"/>
  <c r="S172" i="2"/>
  <c r="S177" i="2"/>
  <c r="S178" i="2"/>
  <c r="S186" i="2"/>
  <c r="S189" i="2"/>
  <c r="S190" i="2"/>
  <c r="S191" i="2"/>
  <c r="S192" i="2"/>
  <c r="S193" i="2"/>
  <c r="S194" i="2"/>
  <c r="S195" i="2"/>
  <c r="S202" i="2"/>
  <c r="S205" i="2"/>
  <c r="S206" i="2"/>
  <c r="S207" i="2"/>
  <c r="S208" i="2"/>
  <c r="S209" i="2"/>
  <c r="S210" i="2"/>
  <c r="S211" i="2"/>
  <c r="S212" i="2"/>
  <c r="S213" i="2"/>
  <c r="S214" i="2"/>
  <c r="S215" i="2"/>
  <c r="S216" i="2"/>
  <c r="S217" i="2"/>
  <c r="S218" i="2"/>
  <c r="S219" i="2"/>
  <c r="S220" i="2"/>
  <c r="S221" i="2"/>
  <c r="S222" i="2"/>
  <c r="S226" i="2"/>
  <c r="S229" i="2"/>
  <c r="S230" i="2"/>
  <c r="S231" i="2"/>
  <c r="S232" i="2"/>
  <c r="S237" i="2"/>
  <c r="S238" i="2"/>
  <c r="S239" i="2"/>
  <c r="S240" i="2"/>
  <c r="S241" i="2"/>
  <c r="S242" i="2"/>
  <c r="S243" i="2"/>
  <c r="S244" i="2"/>
  <c r="S251" i="2"/>
  <c r="S252" i="2"/>
  <c r="S253" i="2"/>
  <c r="S254" i="2"/>
  <c r="S255" i="2"/>
  <c r="S256" i="2"/>
  <c r="S257" i="2"/>
  <c r="S258" i="2"/>
  <c r="S259" i="2"/>
  <c r="S261" i="2"/>
  <c r="S262" i="2"/>
  <c r="S263" i="2"/>
  <c r="S264" i="2"/>
  <c r="S265" i="2"/>
  <c r="S266" i="2"/>
  <c r="S267" i="2"/>
  <c r="S273" i="2"/>
  <c r="S274" i="2"/>
  <c r="S275" i="2"/>
  <c r="S279" i="2"/>
  <c r="S280" i="2"/>
  <c r="S282" i="2"/>
  <c r="S284" i="2"/>
  <c r="S285" i="2"/>
  <c r="S286" i="2"/>
  <c r="S287" i="2"/>
  <c r="S288" i="2"/>
  <c r="S289" i="2"/>
  <c r="S290" i="2"/>
  <c r="S296" i="2"/>
  <c r="S297" i="2"/>
  <c r="S298" i="2"/>
  <c r="S299" i="2"/>
  <c r="S300" i="2"/>
  <c r="S301" i="2"/>
  <c r="S302" i="2"/>
  <c r="S303" i="2"/>
  <c r="S304" i="2"/>
  <c r="S305" i="2"/>
  <c r="S306" i="2"/>
  <c r="S307" i="2"/>
  <c r="S308" i="2"/>
  <c r="S309" i="2"/>
  <c r="S310" i="2"/>
  <c r="S311" i="2"/>
  <c r="S312" i="2"/>
  <c r="S313" i="2"/>
  <c r="S314" i="2"/>
  <c r="S315" i="2"/>
  <c r="S316" i="2"/>
  <c r="S317" i="2"/>
  <c r="S323" i="2"/>
  <c r="S324" i="2"/>
  <c r="S325" i="2"/>
  <c r="S326" i="2"/>
  <c r="S328" i="2"/>
  <c r="S332" i="2"/>
  <c r="S333" i="2"/>
  <c r="S334" i="2"/>
  <c r="S335" i="2"/>
  <c r="S336" i="2"/>
  <c r="S337" i="2"/>
  <c r="S338" i="2"/>
  <c r="S339" i="2"/>
  <c r="S345" i="2"/>
  <c r="S357" i="2"/>
  <c r="S358" i="2"/>
  <c r="S359" i="2"/>
  <c r="S360" i="2"/>
  <c r="S362" i="2"/>
  <c r="S363" i="2"/>
  <c r="S364" i="2"/>
  <c r="S365" i="2"/>
  <c r="S366" i="2"/>
  <c r="S367" i="2"/>
  <c r="S368" i="2"/>
  <c r="S369" i="2"/>
  <c r="S370" i="2"/>
  <c r="S372" i="2"/>
  <c r="S373" i="2"/>
  <c r="S374" i="2"/>
  <c r="S375" i="2"/>
  <c r="S378" i="2"/>
  <c r="S380" i="2"/>
  <c r="S381" i="2"/>
  <c r="S382" i="2"/>
  <c r="S384" i="2"/>
  <c r="S385" i="2"/>
  <c r="S386" i="2"/>
  <c r="S387" i="2"/>
  <c r="S388" i="2"/>
  <c r="S389" i="2"/>
  <c r="S390" i="2"/>
  <c r="S391" i="2"/>
  <c r="S392" i="2"/>
  <c r="S393" i="2"/>
  <c r="S394" i="2"/>
  <c r="S395" i="2"/>
  <c r="S397" i="2"/>
  <c r="S398" i="2"/>
  <c r="S399" i="2"/>
  <c r="S10" i="2"/>
  <c r="J34" i="38"/>
  <c r="I34" i="38"/>
  <c r="M34" i="38"/>
  <c r="L34" i="38"/>
  <c r="I46" i="18"/>
  <c r="N46" i="18"/>
  <c r="M46" i="18"/>
  <c r="G22" i="28"/>
  <c r="G11" i="28"/>
  <c r="G12" i="28"/>
  <c r="G13" i="28"/>
  <c r="G14" i="28"/>
  <c r="G15" i="28"/>
  <c r="G16" i="28"/>
  <c r="G17" i="28"/>
  <c r="G18" i="28"/>
  <c r="G19" i="28"/>
  <c r="G20" i="28"/>
  <c r="G21" i="28"/>
  <c r="G10" i="28"/>
  <c r="N25" i="38"/>
  <c r="M25" i="38"/>
  <c r="L25" i="38"/>
  <c r="K25" i="38"/>
  <c r="J25" i="38"/>
  <c r="I25" i="38"/>
  <c r="B8" i="38"/>
  <c r="A8" i="38"/>
  <c r="B7" i="38"/>
  <c r="A7" i="38"/>
  <c r="B6" i="38"/>
  <c r="A6" i="38"/>
  <c r="B5" i="38"/>
  <c r="A5" i="38"/>
  <c r="B4" i="38"/>
  <c r="A4" i="38"/>
  <c r="B3" i="38"/>
  <c r="A3" i="38"/>
  <c r="G12" i="35"/>
  <c r="E12" i="35" s="1"/>
  <c r="H12" i="35" s="1"/>
  <c r="J12" i="35" s="1"/>
  <c r="G13" i="35"/>
  <c r="E13" i="35" s="1"/>
  <c r="H13" i="35" s="1"/>
  <c r="J13" i="35" s="1"/>
  <c r="G14" i="35"/>
  <c r="E14" i="35" s="1"/>
  <c r="H14" i="35" s="1"/>
  <c r="J14" i="35" s="1"/>
  <c r="G15" i="35"/>
  <c r="E15" i="35" s="1"/>
  <c r="H15" i="35" s="1"/>
  <c r="J15" i="35" s="1"/>
  <c r="G16" i="35"/>
  <c r="E16" i="35" s="1"/>
  <c r="H16" i="35" s="1"/>
  <c r="J16" i="35" s="1"/>
  <c r="G17" i="35"/>
  <c r="E17" i="35" s="1"/>
  <c r="H17" i="35" s="1"/>
  <c r="J17" i="35" s="1"/>
  <c r="G18" i="35"/>
  <c r="E18" i="35" s="1"/>
  <c r="H18" i="35" s="1"/>
  <c r="J18" i="35" s="1"/>
  <c r="G19" i="35"/>
  <c r="E19" i="35" s="1"/>
  <c r="H19" i="35" s="1"/>
  <c r="J19" i="35" s="1"/>
  <c r="G11" i="35"/>
  <c r="E11" i="35" s="1"/>
  <c r="H11" i="35" s="1"/>
  <c r="Z15" i="2"/>
  <c r="Z17" i="2"/>
  <c r="Z18" i="2"/>
  <c r="Z19" i="2"/>
  <c r="Z20" i="2"/>
  <c r="Z21" i="2"/>
  <c r="Z22" i="2"/>
  <c r="Z23" i="2"/>
  <c r="Z24" i="2"/>
  <c r="Z25" i="2"/>
  <c r="Z26" i="2"/>
  <c r="Z27" i="2"/>
  <c r="Z28" i="2"/>
  <c r="Z29" i="2"/>
  <c r="Z30" i="2"/>
  <c r="Z31" i="2"/>
  <c r="Z32" i="2"/>
  <c r="Z33" i="2"/>
  <c r="Z34" i="2"/>
  <c r="Z35" i="2"/>
  <c r="Z36" i="2"/>
  <c r="Z37" i="2"/>
  <c r="Z38" i="2"/>
  <c r="Z39" i="2"/>
  <c r="Z40" i="2"/>
  <c r="Z41" i="2"/>
  <c r="Z42" i="2"/>
  <c r="Z43" i="2"/>
  <c r="Z44" i="2"/>
  <c r="Z45" i="2"/>
  <c r="Z46" i="2"/>
  <c r="Z47" i="2"/>
  <c r="Z48" i="2"/>
  <c r="Z49" i="2"/>
  <c r="Z50" i="2"/>
  <c r="Z51" i="2"/>
  <c r="Z52" i="2"/>
  <c r="Z53" i="2"/>
  <c r="Z54" i="2"/>
  <c r="Z55" i="2"/>
  <c r="Z56" i="2"/>
  <c r="Z57" i="2"/>
  <c r="Z58" i="2"/>
  <c r="Z59" i="2"/>
  <c r="Z60" i="2"/>
  <c r="Z61" i="2"/>
  <c r="Z62" i="2"/>
  <c r="Z63" i="2"/>
  <c r="Z64" i="2"/>
  <c r="Z65" i="2"/>
  <c r="Z66" i="2"/>
  <c r="Z67" i="2"/>
  <c r="Z68" i="2"/>
  <c r="Z69" i="2"/>
  <c r="Z70" i="2"/>
  <c r="Z71" i="2"/>
  <c r="Z72" i="2"/>
  <c r="Z73" i="2"/>
  <c r="Z74" i="2"/>
  <c r="Z75" i="2"/>
  <c r="Z76" i="2"/>
  <c r="Z77" i="2"/>
  <c r="Z78" i="2"/>
  <c r="Z79" i="2"/>
  <c r="Z80" i="2"/>
  <c r="Z81" i="2"/>
  <c r="Z82" i="2"/>
  <c r="Z83" i="2"/>
  <c r="Z84" i="2"/>
  <c r="Z85" i="2"/>
  <c r="Z86" i="2"/>
  <c r="Z87" i="2"/>
  <c r="Z88" i="2"/>
  <c r="Z89" i="2"/>
  <c r="Z90" i="2"/>
  <c r="Z91" i="2"/>
  <c r="Z92" i="2"/>
  <c r="Z93" i="2"/>
  <c r="Z94" i="2"/>
  <c r="Z95" i="2"/>
  <c r="Z96" i="2"/>
  <c r="Z97" i="2"/>
  <c r="Z98" i="2"/>
  <c r="Z99" i="2"/>
  <c r="Z100" i="2"/>
  <c r="Z101" i="2"/>
  <c r="Z102" i="2"/>
  <c r="Z103" i="2"/>
  <c r="Z104" i="2"/>
  <c r="Z105" i="2"/>
  <c r="Z106" i="2"/>
  <c r="Z107" i="2"/>
  <c r="Z108" i="2"/>
  <c r="Z109" i="2"/>
  <c r="Z110" i="2"/>
  <c r="Z111" i="2"/>
  <c r="Z112" i="2"/>
  <c r="Z113" i="2"/>
  <c r="Z114" i="2"/>
  <c r="Z115" i="2"/>
  <c r="Z116" i="2"/>
  <c r="Z117" i="2"/>
  <c r="Z118" i="2"/>
  <c r="Z119" i="2"/>
  <c r="Z120" i="2"/>
  <c r="Z121" i="2"/>
  <c r="Z122" i="2"/>
  <c r="Z123" i="2"/>
  <c r="Z124" i="2"/>
  <c r="Z125" i="2"/>
  <c r="Z126" i="2"/>
  <c r="Z127" i="2"/>
  <c r="Z128" i="2"/>
  <c r="Z129" i="2"/>
  <c r="Z130" i="2"/>
  <c r="Z131" i="2"/>
  <c r="Z132" i="2"/>
  <c r="Z133" i="2"/>
  <c r="Z134" i="2"/>
  <c r="Z135" i="2"/>
  <c r="Z136" i="2"/>
  <c r="Z137" i="2"/>
  <c r="Z138" i="2"/>
  <c r="Z139" i="2"/>
  <c r="Z140" i="2"/>
  <c r="Z141" i="2"/>
  <c r="Z142" i="2"/>
  <c r="Z143" i="2"/>
  <c r="Z144" i="2"/>
  <c r="Z145" i="2"/>
  <c r="Z146" i="2"/>
  <c r="Z147" i="2"/>
  <c r="Z148" i="2"/>
  <c r="Z149" i="2"/>
  <c r="Z150" i="2"/>
  <c r="Z151" i="2"/>
  <c r="Z152" i="2"/>
  <c r="Z153" i="2"/>
  <c r="Z154" i="2"/>
  <c r="Z155" i="2"/>
  <c r="Z156" i="2"/>
  <c r="Z157" i="2"/>
  <c r="Z158" i="2"/>
  <c r="Z159" i="2"/>
  <c r="Z160" i="2"/>
  <c r="Z161" i="2"/>
  <c r="Z162" i="2"/>
  <c r="Z163" i="2"/>
  <c r="Z164" i="2"/>
  <c r="Z165" i="2"/>
  <c r="Z166" i="2"/>
  <c r="Z167" i="2"/>
  <c r="Z168" i="2"/>
  <c r="Z169" i="2"/>
  <c r="Z170" i="2"/>
  <c r="Z171" i="2"/>
  <c r="Z172" i="2"/>
  <c r="Z173" i="2"/>
  <c r="Z174" i="2"/>
  <c r="Z175" i="2"/>
  <c r="Z176" i="2"/>
  <c r="Z177" i="2"/>
  <c r="Z178" i="2"/>
  <c r="Z179" i="2"/>
  <c r="Z180" i="2"/>
  <c r="Z181" i="2"/>
  <c r="Z182" i="2"/>
  <c r="Z183" i="2"/>
  <c r="Z184" i="2"/>
  <c r="Z185" i="2"/>
  <c r="Z186" i="2"/>
  <c r="Z187" i="2"/>
  <c r="Z188" i="2"/>
  <c r="Z189" i="2"/>
  <c r="Z190" i="2"/>
  <c r="Z191" i="2"/>
  <c r="Z192" i="2"/>
  <c r="Z193" i="2"/>
  <c r="Z194" i="2"/>
  <c r="Z195" i="2"/>
  <c r="Z196" i="2"/>
  <c r="Z197" i="2"/>
  <c r="Z198" i="2"/>
  <c r="Z199" i="2"/>
  <c r="Z200" i="2"/>
  <c r="Z201" i="2"/>
  <c r="Z202" i="2"/>
  <c r="Z203" i="2"/>
  <c r="Z204" i="2"/>
  <c r="Z205" i="2"/>
  <c r="Z206" i="2"/>
  <c r="Z207" i="2"/>
  <c r="Z208" i="2"/>
  <c r="Z209" i="2"/>
  <c r="Z210" i="2"/>
  <c r="Z211" i="2"/>
  <c r="Z212" i="2"/>
  <c r="Z213" i="2"/>
  <c r="Z214" i="2"/>
  <c r="Z215" i="2"/>
  <c r="Z216" i="2"/>
  <c r="Z217" i="2"/>
  <c r="Z218" i="2"/>
  <c r="Z219" i="2"/>
  <c r="Z220" i="2"/>
  <c r="Z221" i="2"/>
  <c r="Z222" i="2"/>
  <c r="Z223" i="2"/>
  <c r="Z224" i="2"/>
  <c r="Z225" i="2"/>
  <c r="Z226" i="2"/>
  <c r="Z227" i="2"/>
  <c r="Z228" i="2"/>
  <c r="Z229" i="2"/>
  <c r="Z230" i="2"/>
  <c r="Z231" i="2"/>
  <c r="Z232" i="2"/>
  <c r="Z233" i="2"/>
  <c r="Z234" i="2"/>
  <c r="Z235" i="2"/>
  <c r="Z236" i="2"/>
  <c r="Z237" i="2"/>
  <c r="Z238" i="2"/>
  <c r="Z239" i="2"/>
  <c r="Z240" i="2"/>
  <c r="Z241" i="2"/>
  <c r="Z242" i="2"/>
  <c r="Z243" i="2"/>
  <c r="Z244" i="2"/>
  <c r="Z245" i="2"/>
  <c r="Z246" i="2"/>
  <c r="Z247" i="2"/>
  <c r="Z248" i="2"/>
  <c r="Z249" i="2"/>
  <c r="Z250" i="2"/>
  <c r="Z251" i="2"/>
  <c r="Z252" i="2"/>
  <c r="Z253" i="2"/>
  <c r="Z254" i="2"/>
  <c r="Z255" i="2"/>
  <c r="Z256" i="2"/>
  <c r="Z257" i="2"/>
  <c r="Z258" i="2"/>
  <c r="Z259" i="2"/>
  <c r="Z260" i="2"/>
  <c r="Z261" i="2"/>
  <c r="Z262" i="2"/>
  <c r="Z263" i="2"/>
  <c r="Z264" i="2"/>
  <c r="Z265" i="2"/>
  <c r="Z266" i="2"/>
  <c r="Z267" i="2"/>
  <c r="Z268" i="2"/>
  <c r="Z269" i="2"/>
  <c r="Z270" i="2"/>
  <c r="Z271" i="2"/>
  <c r="Z272" i="2"/>
  <c r="Z273" i="2"/>
  <c r="Z274" i="2"/>
  <c r="Z275" i="2"/>
  <c r="Z276" i="2"/>
  <c r="Z277" i="2"/>
  <c r="Z278" i="2"/>
  <c r="Z279" i="2"/>
  <c r="Z280" i="2"/>
  <c r="Z281" i="2"/>
  <c r="Z282" i="2"/>
  <c r="Z283" i="2"/>
  <c r="Z284" i="2"/>
  <c r="Z285" i="2"/>
  <c r="Z286" i="2"/>
  <c r="Z287" i="2"/>
  <c r="Z288" i="2"/>
  <c r="Z289" i="2"/>
  <c r="Z290" i="2"/>
  <c r="Z291" i="2"/>
  <c r="Z292" i="2"/>
  <c r="Z293" i="2"/>
  <c r="Z294" i="2"/>
  <c r="Z295" i="2"/>
  <c r="Z296" i="2"/>
  <c r="Z297" i="2"/>
  <c r="Z298" i="2"/>
  <c r="Z299" i="2"/>
  <c r="Z300" i="2"/>
  <c r="Z301" i="2"/>
  <c r="Z302" i="2"/>
  <c r="Z303" i="2"/>
  <c r="Z304" i="2"/>
  <c r="Z305" i="2"/>
  <c r="Z306" i="2"/>
  <c r="Z307" i="2"/>
  <c r="Z308" i="2"/>
  <c r="Z309" i="2"/>
  <c r="Z310" i="2"/>
  <c r="Z311" i="2"/>
  <c r="Z312" i="2"/>
  <c r="Z313" i="2"/>
  <c r="Z314" i="2"/>
  <c r="Z315" i="2"/>
  <c r="Z316" i="2"/>
  <c r="Z317" i="2"/>
  <c r="Z318" i="2"/>
  <c r="Z319" i="2"/>
  <c r="Z320" i="2"/>
  <c r="Z321" i="2"/>
  <c r="Z322" i="2"/>
  <c r="Z323" i="2"/>
  <c r="Z324" i="2"/>
  <c r="Z325" i="2"/>
  <c r="Z326" i="2"/>
  <c r="Z327" i="2"/>
  <c r="Z328" i="2"/>
  <c r="Z329" i="2"/>
  <c r="Z330" i="2"/>
  <c r="Z331" i="2"/>
  <c r="Z332" i="2"/>
  <c r="Z333" i="2"/>
  <c r="Z334" i="2"/>
  <c r="Z335" i="2"/>
  <c r="Z336" i="2"/>
  <c r="Z337" i="2"/>
  <c r="Z338" i="2"/>
  <c r="Z339" i="2"/>
  <c r="Z340" i="2"/>
  <c r="Z341" i="2"/>
  <c r="Z342" i="2"/>
  <c r="Z343" i="2"/>
  <c r="Z344" i="2"/>
  <c r="Z345" i="2"/>
  <c r="Z346" i="2"/>
  <c r="Z347" i="2"/>
  <c r="Z348" i="2"/>
  <c r="Z349" i="2"/>
  <c r="Z350" i="2"/>
  <c r="Z351" i="2"/>
  <c r="Z352" i="2"/>
  <c r="Z353" i="2"/>
  <c r="Z354" i="2"/>
  <c r="Z355" i="2"/>
  <c r="Z356" i="2"/>
  <c r="Z357" i="2"/>
  <c r="Z358" i="2"/>
  <c r="Z359" i="2"/>
  <c r="Z360" i="2"/>
  <c r="Z361" i="2"/>
  <c r="Z362" i="2"/>
  <c r="Z363" i="2"/>
  <c r="Z364" i="2"/>
  <c r="Z365" i="2"/>
  <c r="Z366" i="2"/>
  <c r="Z367" i="2"/>
  <c r="Z368" i="2"/>
  <c r="Z369" i="2"/>
  <c r="Z370" i="2"/>
  <c r="Z371" i="2"/>
  <c r="Z372" i="2"/>
  <c r="Z373" i="2"/>
  <c r="Z374" i="2"/>
  <c r="Z375" i="2"/>
  <c r="Z376" i="2"/>
  <c r="Z377" i="2"/>
  <c r="Z378" i="2"/>
  <c r="Z379" i="2"/>
  <c r="Z380" i="2"/>
  <c r="Z381" i="2"/>
  <c r="Z382" i="2"/>
  <c r="Z383" i="2"/>
  <c r="Z384" i="2"/>
  <c r="Z385" i="2"/>
  <c r="Z386" i="2"/>
  <c r="Z387" i="2"/>
  <c r="Z388" i="2"/>
  <c r="Z389" i="2"/>
  <c r="Z390" i="2"/>
  <c r="Z391" i="2"/>
  <c r="Z392" i="2"/>
  <c r="Z393" i="2"/>
  <c r="Z394" i="2"/>
  <c r="Z395" i="2"/>
  <c r="Z396" i="2"/>
  <c r="Z397" i="2"/>
  <c r="Z398" i="2"/>
  <c r="Z399" i="2"/>
  <c r="Z8" i="2"/>
  <c r="Y8" i="2"/>
  <c r="C7" i="2"/>
  <c r="C6" i="2"/>
  <c r="C5" i="2"/>
  <c r="C3" i="2"/>
  <c r="B4" i="2"/>
  <c r="B5" i="2"/>
  <c r="B6" i="2"/>
  <c r="B7" i="2"/>
  <c r="B3" i="2"/>
  <c r="AE399" i="2"/>
  <c r="AE398" i="2"/>
  <c r="AE397" i="2"/>
  <c r="AE395" i="2"/>
  <c r="Y395" i="2"/>
  <c r="AE394" i="2"/>
  <c r="Y394" i="2"/>
  <c r="AE393" i="2"/>
  <c r="Y393" i="2"/>
  <c r="AE392" i="2"/>
  <c r="Y392" i="2"/>
  <c r="AE391" i="2"/>
  <c r="Y391" i="2"/>
  <c r="AE390" i="2"/>
  <c r="Y390" i="2"/>
  <c r="AE389" i="2"/>
  <c r="Y389" i="2"/>
  <c r="AE388" i="2"/>
  <c r="Y388" i="2"/>
  <c r="AE387" i="2"/>
  <c r="Y387" i="2"/>
  <c r="AE386" i="2"/>
  <c r="Y386" i="2"/>
  <c r="AE385" i="2"/>
  <c r="Y385" i="2"/>
  <c r="AE384" i="2"/>
  <c r="Y384" i="2"/>
  <c r="AE382" i="2"/>
  <c r="Y382" i="2"/>
  <c r="AE381" i="2"/>
  <c r="Y381" i="2"/>
  <c r="AE380" i="2"/>
  <c r="Y380" i="2"/>
  <c r="AE378" i="2"/>
  <c r="Y378" i="2"/>
  <c r="AE375" i="2"/>
  <c r="Y375" i="2"/>
  <c r="AE374" i="2"/>
  <c r="Y374" i="2"/>
  <c r="AE373" i="2"/>
  <c r="Y373" i="2"/>
  <c r="AE372" i="2"/>
  <c r="Y372" i="2"/>
  <c r="AE370" i="2"/>
  <c r="Y370" i="2"/>
  <c r="AE369" i="2"/>
  <c r="Y369" i="2"/>
  <c r="AE368" i="2"/>
  <c r="Y368" i="2"/>
  <c r="AE367" i="2"/>
  <c r="Y367" i="2"/>
  <c r="AE366" i="2"/>
  <c r="AE365" i="2"/>
  <c r="AE364" i="2"/>
  <c r="AE363" i="2"/>
  <c r="Y363" i="2"/>
  <c r="AE362" i="2"/>
  <c r="Y362" i="2"/>
  <c r="AE360" i="2"/>
  <c r="Y360" i="2"/>
  <c r="AE359" i="2"/>
  <c r="Y359" i="2"/>
  <c r="AE358" i="2"/>
  <c r="Y358" i="2"/>
  <c r="AE357" i="2"/>
  <c r="Y357" i="2"/>
  <c r="AE345" i="2"/>
  <c r="Y345" i="2"/>
  <c r="AE344" i="2"/>
  <c r="Y344" i="2"/>
  <c r="AE342" i="2"/>
  <c r="Y342" i="2"/>
  <c r="AE341" i="2"/>
  <c r="Y341" i="2"/>
  <c r="AE339" i="2"/>
  <c r="AE338" i="2"/>
  <c r="AE337" i="2"/>
  <c r="AE336" i="2"/>
  <c r="AE335" i="2"/>
  <c r="Y335" i="2"/>
  <c r="AE334" i="2"/>
  <c r="Y334" i="2"/>
  <c r="AE333" i="2"/>
  <c r="Y333" i="2"/>
  <c r="AE332" i="2"/>
  <c r="Y332" i="2"/>
  <c r="AE328" i="2"/>
  <c r="Y328" i="2"/>
  <c r="AE326" i="2"/>
  <c r="Y326" i="2"/>
  <c r="AE325" i="2"/>
  <c r="Y325" i="2"/>
  <c r="AE324" i="2"/>
  <c r="Y324" i="2"/>
  <c r="AE323" i="2"/>
  <c r="Y323" i="2"/>
  <c r="AE321" i="2"/>
  <c r="Y321" i="2"/>
  <c r="AE320" i="2"/>
  <c r="Y320" i="2"/>
  <c r="AE317" i="2"/>
  <c r="AE316" i="2"/>
  <c r="AE315" i="2"/>
  <c r="AE314" i="2"/>
  <c r="AE313" i="2"/>
  <c r="Y313" i="2"/>
  <c r="AE312" i="2"/>
  <c r="Y312" i="2"/>
  <c r="AE311" i="2"/>
  <c r="Y311" i="2"/>
  <c r="AE310" i="2"/>
  <c r="Y310" i="2"/>
  <c r="AE309" i="2"/>
  <c r="Y309" i="2"/>
  <c r="AE308" i="2"/>
  <c r="Y308" i="2"/>
  <c r="AE307" i="2"/>
  <c r="Y307" i="2"/>
  <c r="AE306" i="2"/>
  <c r="Y306" i="2"/>
  <c r="AE305" i="2"/>
  <c r="Y305" i="2"/>
  <c r="AE304" i="2"/>
  <c r="Y304" i="2"/>
  <c r="AE303" i="2"/>
  <c r="Y303" i="2"/>
  <c r="AE302" i="2"/>
  <c r="Y302" i="2"/>
  <c r="AE301" i="2"/>
  <c r="Y301" i="2"/>
  <c r="AE300" i="2"/>
  <c r="Y300" i="2"/>
  <c r="AE299" i="2"/>
  <c r="Y299" i="2"/>
  <c r="AE298" i="2"/>
  <c r="Y298" i="2"/>
  <c r="AE297" i="2"/>
  <c r="Y297" i="2"/>
  <c r="AE296" i="2"/>
  <c r="Y296" i="2"/>
  <c r="AE294" i="2"/>
  <c r="Y294" i="2"/>
  <c r="AE293" i="2"/>
  <c r="Y293" i="2"/>
  <c r="AE291" i="2"/>
  <c r="Y291" i="2"/>
  <c r="AE290" i="2"/>
  <c r="AE289" i="2"/>
  <c r="AE288" i="2"/>
  <c r="AE287" i="2"/>
  <c r="AE286" i="2"/>
  <c r="AE285" i="2"/>
  <c r="Y285" i="2"/>
  <c r="AE284" i="2"/>
  <c r="Y284" i="2"/>
  <c r="AE282" i="2"/>
  <c r="Y282" i="2"/>
  <c r="AE280" i="2"/>
  <c r="Y280" i="2"/>
  <c r="AE279" i="2"/>
  <c r="Y279" i="2"/>
  <c r="AE275" i="2"/>
  <c r="Y275" i="2"/>
  <c r="AE274" i="2"/>
  <c r="Y274" i="2"/>
  <c r="AE273" i="2"/>
  <c r="Y273" i="2"/>
  <c r="AE271" i="2"/>
  <c r="Y271" i="2"/>
  <c r="AE270" i="2"/>
  <c r="Y270" i="2"/>
  <c r="AE268" i="2"/>
  <c r="Y268" i="2"/>
  <c r="AE267" i="2"/>
  <c r="AE266" i="2"/>
  <c r="AE265" i="2"/>
  <c r="AE264" i="2"/>
  <c r="AE263" i="2"/>
  <c r="AE262" i="2"/>
  <c r="Y262" i="2"/>
  <c r="AE261" i="2"/>
  <c r="Y261" i="2"/>
  <c r="AE259" i="2"/>
  <c r="Y259" i="2"/>
  <c r="AE258" i="2"/>
  <c r="Y258" i="2"/>
  <c r="AE257" i="2"/>
  <c r="Y257" i="2"/>
  <c r="AE256" i="2"/>
  <c r="Y256" i="2"/>
  <c r="AE255" i="2"/>
  <c r="Y255" i="2"/>
  <c r="AE254" i="2"/>
  <c r="Y254" i="2"/>
  <c r="AE253" i="2"/>
  <c r="Y253" i="2"/>
  <c r="AE252" i="2"/>
  <c r="Y252" i="2"/>
  <c r="AE251" i="2"/>
  <c r="Y251" i="2"/>
  <c r="AE248" i="2"/>
  <c r="Y248" i="2"/>
  <c r="AE247" i="2"/>
  <c r="Y247" i="2"/>
  <c r="AE245" i="2"/>
  <c r="Y245" i="2"/>
  <c r="AE244" i="2"/>
  <c r="AE243" i="2"/>
  <c r="AE242" i="2"/>
  <c r="AE241" i="2"/>
  <c r="AE240" i="2"/>
  <c r="AE239" i="2"/>
  <c r="Y239" i="2"/>
  <c r="AE238" i="2"/>
  <c r="Y238" i="2"/>
  <c r="AE237" i="2"/>
  <c r="Y237" i="2"/>
  <c r="AE232" i="2"/>
  <c r="Y232" i="2"/>
  <c r="AE231" i="2"/>
  <c r="Y231" i="2"/>
  <c r="AE230" i="2"/>
  <c r="Y230" i="2"/>
  <c r="AE229" i="2"/>
  <c r="Y229" i="2"/>
  <c r="AE226" i="2"/>
  <c r="Y226" i="2"/>
  <c r="AE223" i="2"/>
  <c r="Y223" i="2"/>
  <c r="AE222" i="2"/>
  <c r="AE221" i="2"/>
  <c r="AE220" i="2"/>
  <c r="AE219" i="2"/>
  <c r="AE218" i="2"/>
  <c r="Y218" i="2"/>
  <c r="AE217" i="2"/>
  <c r="Y217" i="2"/>
  <c r="AE216" i="2"/>
  <c r="Y216" i="2"/>
  <c r="AE215" i="2"/>
  <c r="Y215" i="2"/>
  <c r="AE214" i="2"/>
  <c r="Y214" i="2"/>
  <c r="AE213" i="2"/>
  <c r="Y213" i="2"/>
  <c r="AE212" i="2"/>
  <c r="Y212" i="2"/>
  <c r="AE211" i="2"/>
  <c r="Y211" i="2"/>
  <c r="AE210" i="2"/>
  <c r="Y210" i="2"/>
  <c r="AE209" i="2"/>
  <c r="Y209" i="2"/>
  <c r="AE208" i="2"/>
  <c r="Y208" i="2"/>
  <c r="AE207" i="2"/>
  <c r="Y207" i="2"/>
  <c r="AE206" i="2"/>
  <c r="Y206" i="2"/>
  <c r="AE205" i="2"/>
  <c r="Y205" i="2"/>
  <c r="AE202" i="2"/>
  <c r="Y202" i="2"/>
  <c r="AE199" i="2"/>
  <c r="Y199" i="2"/>
  <c r="AE198" i="2"/>
  <c r="Y198" i="2"/>
  <c r="AE197" i="2"/>
  <c r="Y197" i="2"/>
  <c r="AE196" i="2"/>
  <c r="Y196" i="2"/>
  <c r="AE195" i="2"/>
  <c r="AE194" i="2"/>
  <c r="AE193" i="2"/>
  <c r="AE192" i="2"/>
  <c r="AE191" i="2"/>
  <c r="AE190" i="2"/>
  <c r="Y190" i="2"/>
  <c r="AE189" i="2"/>
  <c r="Y189" i="2"/>
  <c r="AE186" i="2"/>
  <c r="Y186" i="2"/>
  <c r="AE185" i="2"/>
  <c r="Y185" i="2"/>
  <c r="AE184" i="2"/>
  <c r="Y184" i="2"/>
  <c r="AE183" i="2"/>
  <c r="Y183" i="2"/>
  <c r="AE182" i="2"/>
  <c r="Y182" i="2"/>
  <c r="AE178" i="2"/>
  <c r="Y178" i="2"/>
  <c r="AE177" i="2"/>
  <c r="Y177" i="2"/>
  <c r="AE172" i="2"/>
  <c r="Y172" i="2"/>
  <c r="AE170" i="2"/>
  <c r="Y170" i="2"/>
  <c r="AE169" i="2"/>
  <c r="Y169" i="2"/>
  <c r="AE166" i="2"/>
  <c r="AE165" i="2"/>
  <c r="AE164" i="2"/>
  <c r="AE163" i="2"/>
  <c r="AE162" i="2"/>
  <c r="AE161" i="2"/>
  <c r="Y161" i="2"/>
  <c r="AE160" i="2"/>
  <c r="Y160" i="2"/>
  <c r="AE158" i="2"/>
  <c r="Y158" i="2"/>
  <c r="AE155" i="2"/>
  <c r="Y155" i="2"/>
  <c r="AE151" i="2"/>
  <c r="Y151" i="2"/>
  <c r="AE150" i="2"/>
  <c r="Y150" i="2"/>
  <c r="AE146" i="2"/>
  <c r="Y146" i="2"/>
  <c r="AE143" i="2"/>
  <c r="Y143" i="2"/>
  <c r="AE141" i="2"/>
  <c r="AE140" i="2"/>
  <c r="AE139" i="2"/>
  <c r="AE138" i="2"/>
  <c r="AE137" i="2"/>
  <c r="AE136" i="2"/>
  <c r="Y136" i="2"/>
  <c r="AE135" i="2"/>
  <c r="Y135" i="2"/>
  <c r="AE134" i="2"/>
  <c r="Y134" i="2"/>
  <c r="AE133" i="2"/>
  <c r="Y133" i="2"/>
  <c r="AE132" i="2"/>
  <c r="Y132" i="2"/>
  <c r="AE131" i="2"/>
  <c r="Y131" i="2"/>
  <c r="AE130" i="2"/>
  <c r="Y130" i="2"/>
  <c r="AE129" i="2"/>
  <c r="Y129" i="2"/>
  <c r="AE120" i="2"/>
  <c r="Y120" i="2"/>
  <c r="AE117" i="2"/>
  <c r="Y117" i="2"/>
  <c r="AE116" i="2"/>
  <c r="AE115" i="2"/>
  <c r="AE114" i="2"/>
  <c r="Y114" i="2"/>
  <c r="AE113" i="2"/>
  <c r="Y113" i="2"/>
  <c r="AE111" i="2"/>
  <c r="Y111" i="2"/>
  <c r="AE110" i="2"/>
  <c r="Y110" i="2"/>
  <c r="AE106" i="2"/>
  <c r="Y106" i="2"/>
  <c r="AE99" i="2"/>
  <c r="Y99" i="2"/>
  <c r="AE98" i="2"/>
  <c r="Y98" i="2"/>
  <c r="AE94" i="2"/>
  <c r="Y94" i="2"/>
  <c r="AE93" i="2"/>
  <c r="AE92" i="2"/>
  <c r="AE91" i="2"/>
  <c r="Y91" i="2"/>
  <c r="AE90" i="2"/>
  <c r="Y90" i="2"/>
  <c r="AE89" i="2"/>
  <c r="Y89" i="2"/>
  <c r="AE88" i="2"/>
  <c r="Y88" i="2"/>
  <c r="AE81" i="2"/>
  <c r="AE80" i="2"/>
  <c r="AE79" i="2"/>
  <c r="Y79" i="2"/>
  <c r="AE75" i="2"/>
  <c r="Y75" i="2"/>
  <c r="AE71" i="2"/>
  <c r="Y71" i="2"/>
  <c r="AE70" i="2"/>
  <c r="Y70" i="2"/>
  <c r="AE69" i="2"/>
  <c r="Y69" i="2"/>
  <c r="AE68" i="2"/>
  <c r="Y68" i="2"/>
  <c r="AE67" i="2"/>
  <c r="AE66" i="2"/>
  <c r="AE65" i="2"/>
  <c r="Y65" i="2"/>
  <c r="AE63" i="2"/>
  <c r="Y63" i="2"/>
  <c r="AE62" i="2"/>
  <c r="Y62" i="2"/>
  <c r="AE61" i="2"/>
  <c r="Y61" i="2"/>
  <c r="AE60" i="2"/>
  <c r="Y60" i="2"/>
  <c r="AE59" i="2"/>
  <c r="Y59" i="2"/>
  <c r="AE55" i="2"/>
  <c r="Y55" i="2"/>
  <c r="AE54" i="2"/>
  <c r="Y54" i="2"/>
  <c r="AE50" i="2"/>
  <c r="Y50" i="2"/>
  <c r="AE42" i="2"/>
  <c r="Y42" i="2"/>
  <c r="AE41" i="2"/>
  <c r="Y41" i="2"/>
  <c r="AE40" i="2"/>
  <c r="Y40" i="2"/>
  <c r="AE39" i="2"/>
  <c r="AE38" i="2"/>
  <c r="AE37" i="2"/>
  <c r="Y37" i="2"/>
  <c r="AE36" i="2"/>
  <c r="Y36" i="2"/>
  <c r="AE32" i="2"/>
  <c r="Y32" i="2"/>
  <c r="AE30" i="2"/>
  <c r="Y30" i="2"/>
  <c r="AE24" i="2"/>
  <c r="Y24" i="2"/>
  <c r="AE20" i="2"/>
  <c r="Y20" i="2"/>
  <c r="AE17" i="2"/>
  <c r="Y17" i="2"/>
  <c r="AE15" i="2"/>
  <c r="AE11" i="2"/>
  <c r="AE12" i="2"/>
  <c r="AE13" i="2"/>
  <c r="AE10" i="2"/>
  <c r="B6" i="28"/>
  <c r="B5"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8" i="5"/>
  <c r="B7" i="5"/>
  <c r="B6" i="5"/>
  <c r="B5" i="5"/>
  <c r="B4" i="5"/>
  <c r="B3" i="5"/>
  <c r="A8" i="5"/>
  <c r="A7" i="5"/>
  <c r="A6" i="5"/>
  <c r="A5" i="5"/>
  <c r="A4" i="5"/>
  <c r="A3" i="5"/>
  <c r="B8" i="36"/>
  <c r="B7" i="36"/>
  <c r="B6" i="36"/>
  <c r="B5" i="36"/>
  <c r="B3" i="36"/>
  <c r="F19" i="36"/>
  <c r="F17" i="36"/>
  <c r="F16" i="36"/>
  <c r="F15" i="36"/>
  <c r="F13" i="36"/>
  <c r="F12" i="36"/>
  <c r="F11" i="36"/>
  <c r="B4" i="36"/>
  <c r="B4" i="31"/>
  <c r="A25" i="32" s="1"/>
  <c r="B8" i="31"/>
  <c r="B7" i="31"/>
  <c r="B6" i="31"/>
  <c r="B5" i="31"/>
  <c r="B3" i="31"/>
  <c r="B4" i="35"/>
  <c r="B4" i="32"/>
  <c r="B8" i="35"/>
  <c r="B7" i="35"/>
  <c r="B6" i="35"/>
  <c r="B5" i="35"/>
  <c r="B3" i="35"/>
  <c r="I21" i="35"/>
  <c r="D21" i="35"/>
  <c r="L27" i="34"/>
  <c r="K27" i="34"/>
  <c r="J27" i="34"/>
  <c r="I27" i="34"/>
  <c r="F27" i="34"/>
  <c r="L26" i="34"/>
  <c r="K26" i="34"/>
  <c r="J26" i="34"/>
  <c r="I26" i="34"/>
  <c r="F26" i="34"/>
  <c r="L25" i="34"/>
  <c r="K25" i="34"/>
  <c r="J25" i="34"/>
  <c r="I25" i="34"/>
  <c r="F25" i="34"/>
  <c r="L24" i="34"/>
  <c r="K24" i="34"/>
  <c r="J24" i="34"/>
  <c r="N24" i="34" s="1"/>
  <c r="Q24" i="34" s="1"/>
  <c r="I24" i="34"/>
  <c r="F24" i="34"/>
  <c r="L23" i="34"/>
  <c r="K23" i="34"/>
  <c r="J23" i="34"/>
  <c r="I23" i="34"/>
  <c r="N23" i="34"/>
  <c r="Q23" i="34" s="1"/>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B7" i="34"/>
  <c r="B6" i="34"/>
  <c r="B5" i="34"/>
  <c r="B4" i="34"/>
  <c r="B3" i="34"/>
  <c r="B2" i="34"/>
  <c r="P29" i="34"/>
  <c r="L16" i="34"/>
  <c r="K16" i="34"/>
  <c r="J16" i="34"/>
  <c r="I16" i="34"/>
  <c r="F16" i="34"/>
  <c r="L15" i="34"/>
  <c r="K15" i="34"/>
  <c r="J15" i="34"/>
  <c r="I15" i="34"/>
  <c r="F15" i="34"/>
  <c r="L14" i="34"/>
  <c r="K14" i="34"/>
  <c r="J14" i="34"/>
  <c r="I14" i="34"/>
  <c r="F14" i="34"/>
  <c r="L13" i="34"/>
  <c r="K13" i="34"/>
  <c r="J13" i="34"/>
  <c r="I13" i="34"/>
  <c r="N13" i="34" s="1"/>
  <c r="Q13" i="34" s="1"/>
  <c r="F13" i="34"/>
  <c r="L12" i="34"/>
  <c r="K12" i="34"/>
  <c r="J12" i="34"/>
  <c r="I12" i="34"/>
  <c r="N12" i="34" s="1"/>
  <c r="Q12" i="34" s="1"/>
  <c r="F12" i="34"/>
  <c r="B8" i="17"/>
  <c r="B7" i="17"/>
  <c r="B6" i="17"/>
  <c r="B5" i="17"/>
  <c r="B3" i="17"/>
  <c r="B7" i="18"/>
  <c r="B6" i="18"/>
  <c r="B5" i="18"/>
  <c r="B3" i="18"/>
  <c r="N33" i="18"/>
  <c r="M33" i="18"/>
  <c r="L33" i="18"/>
  <c r="K33" i="18"/>
  <c r="J33" i="18"/>
  <c r="I33" i="18"/>
  <c r="B8" i="18"/>
  <c r="G12" i="31"/>
  <c r="I12" i="31" s="1"/>
  <c r="G17" i="31"/>
  <c r="I17" i="31" s="1"/>
  <c r="G21" i="31"/>
  <c r="I21" i="31" s="1"/>
  <c r="G22" i="31"/>
  <c r="I22" i="31" s="1"/>
  <c r="G23" i="31"/>
  <c r="I23" i="31" s="1"/>
  <c r="B4" i="28"/>
  <c r="S11" i="2"/>
  <c r="S13" i="2"/>
  <c r="Z14" i="2"/>
  <c r="C4" i="2"/>
  <c r="B4" i="18"/>
  <c r="B4" i="17"/>
  <c r="B42" i="17"/>
  <c r="B48" i="17" s="1"/>
  <c r="B52" i="17" s="1"/>
  <c r="B53" i="17"/>
  <c r="F21" i="36" l="1"/>
  <c r="H48" i="32" s="1"/>
  <c r="H50" i="32" s="1"/>
  <c r="H51" i="32" s="1"/>
  <c r="H52" i="32" s="1"/>
  <c r="Y339" i="2"/>
  <c r="T339" i="2" s="1"/>
  <c r="Y222" i="2"/>
  <c r="T222" i="2" s="1"/>
  <c r="Y165" i="2"/>
  <c r="T165" i="2" s="1"/>
  <c r="Y288" i="2"/>
  <c r="T288" i="2" s="1"/>
  <c r="Y243" i="2"/>
  <c r="T243" i="2" s="1"/>
  <c r="Y192" i="2"/>
  <c r="T192" i="2" s="1"/>
  <c r="Y39" i="2"/>
  <c r="T39" i="2" s="1"/>
  <c r="Y163" i="2"/>
  <c r="T163" i="2" s="1"/>
  <c r="Y244" i="2"/>
  <c r="T244" i="2" s="1"/>
  <c r="Y366" i="2"/>
  <c r="T366" i="2" s="1"/>
  <c r="Y115" i="2"/>
  <c r="T115" i="2" s="1"/>
  <c r="Y399" i="2"/>
  <c r="T399" i="2" s="1"/>
  <c r="Y195" i="2"/>
  <c r="T195" i="2" s="1"/>
  <c r="Y80" i="2"/>
  <c r="T80" i="2" s="1"/>
  <c r="Y81" i="2"/>
  <c r="T81" i="2" s="1"/>
  <c r="Y264" i="2"/>
  <c r="T264" i="2" s="1"/>
  <c r="Y166" i="2"/>
  <c r="T166" i="2" s="1"/>
  <c r="Y164" i="2"/>
  <c r="T164" i="2" s="1"/>
  <c r="Y398" i="2"/>
  <c r="T398" i="2" s="1"/>
  <c r="Y116" i="2"/>
  <c r="T116" i="2" s="1"/>
  <c r="Y193" i="2"/>
  <c r="T193" i="2" s="1"/>
  <c r="Y67" i="2"/>
  <c r="T67" i="2" s="1"/>
  <c r="Y336" i="2"/>
  <c r="T336" i="2" s="1"/>
  <c r="Y286" i="2"/>
  <c r="T286" i="2" s="1"/>
  <c r="Y337" i="2"/>
  <c r="T337" i="2" s="1"/>
  <c r="Y263" i="2"/>
  <c r="T263" i="2" s="1"/>
  <c r="Y38" i="2"/>
  <c r="T38" i="2" s="1"/>
  <c r="Y287" i="2"/>
  <c r="T287" i="2" s="1"/>
  <c r="Y289" i="2"/>
  <c r="T289" i="2" s="1"/>
  <c r="Y240" i="2"/>
  <c r="T240" i="2" s="1"/>
  <c r="Y191" i="2"/>
  <c r="T191" i="2" s="1"/>
  <c r="Y241" i="2"/>
  <c r="T241" i="2" s="1"/>
  <c r="Y137" i="2"/>
  <c r="T137" i="2" s="1"/>
  <c r="Y265" i="2"/>
  <c r="T265" i="2" s="1"/>
  <c r="Y138" i="2"/>
  <c r="T138" i="2" s="1"/>
  <c r="Y266" i="2"/>
  <c r="T266" i="2" s="1"/>
  <c r="Y314" i="2"/>
  <c r="T314" i="2" s="1"/>
  <c r="Y139" i="2"/>
  <c r="T139" i="2" s="1"/>
  <c r="Y219" i="2"/>
  <c r="T219" i="2" s="1"/>
  <c r="Y267" i="2"/>
  <c r="T267" i="2" s="1"/>
  <c r="Y315" i="2"/>
  <c r="T315" i="2" s="1"/>
  <c r="Y92" i="2"/>
  <c r="T92" i="2" s="1"/>
  <c r="Y140" i="2"/>
  <c r="T140" i="2" s="1"/>
  <c r="Y220" i="2"/>
  <c r="T220" i="2" s="1"/>
  <c r="Y316" i="2"/>
  <c r="T316" i="2" s="1"/>
  <c r="Y364" i="2"/>
  <c r="T364" i="2" s="1"/>
  <c r="Y93" i="2"/>
  <c r="T93" i="2" s="1"/>
  <c r="Y141" i="2"/>
  <c r="T141" i="2" s="1"/>
  <c r="Y221" i="2"/>
  <c r="T221" i="2" s="1"/>
  <c r="Y317" i="2"/>
  <c r="T317" i="2" s="1"/>
  <c r="Y365" i="2"/>
  <c r="T365" i="2" s="1"/>
  <c r="Y397" i="2"/>
  <c r="T397" i="2" s="1"/>
  <c r="Y66" i="2"/>
  <c r="T66" i="2" s="1"/>
  <c r="Y162" i="2"/>
  <c r="T162" i="2" s="1"/>
  <c r="Y194" i="2"/>
  <c r="T194" i="2" s="1"/>
  <c r="Y242" i="2"/>
  <c r="T242" i="2" s="1"/>
  <c r="Y290" i="2"/>
  <c r="T290" i="2" s="1"/>
  <c r="Y338" i="2"/>
  <c r="T338" i="2" s="1"/>
  <c r="N21" i="34"/>
  <c r="Q21" i="34" s="1"/>
  <c r="N22" i="34"/>
  <c r="Q22" i="34" s="1"/>
  <c r="N17" i="34"/>
  <c r="Q17" i="34" s="1"/>
  <c r="N18" i="34"/>
  <c r="Q18" i="34" s="1"/>
  <c r="N19" i="34"/>
  <c r="Q19" i="34" s="1"/>
  <c r="N14" i="34"/>
  <c r="Q14" i="34" s="1"/>
  <c r="N26" i="34"/>
  <c r="Q26" i="34" s="1"/>
  <c r="AA10" i="2"/>
  <c r="V10" i="2" s="1"/>
  <c r="AA11" i="2"/>
  <c r="V11" i="2" s="1"/>
  <c r="AA13" i="2"/>
  <c r="V13" i="2" s="1"/>
  <c r="N27" i="34"/>
  <c r="Q27" i="34" s="1"/>
  <c r="O33" i="18"/>
  <c r="N15" i="34"/>
  <c r="Q15" i="34" s="1"/>
  <c r="N25" i="34"/>
  <c r="Q25" i="34" s="1"/>
  <c r="N20" i="34"/>
  <c r="Q20" i="34" s="1"/>
  <c r="G25" i="31"/>
  <c r="N16" i="34"/>
  <c r="Q16" i="34" s="1"/>
  <c r="I25" i="31"/>
  <c r="H25" i="32" s="1"/>
  <c r="B50" i="17"/>
  <c r="B51" i="17"/>
  <c r="G24" i="28"/>
  <c r="Z13" i="2"/>
  <c r="U13" i="2" s="1"/>
  <c r="O25" i="38"/>
  <c r="K34" i="38"/>
  <c r="J46" i="18"/>
  <c r="N34" i="38"/>
  <c r="L46" i="18"/>
  <c r="K46" i="18"/>
  <c r="H21" i="35"/>
  <c r="J11" i="35"/>
  <c r="J21" i="35" s="1"/>
  <c r="H31" i="32" s="1"/>
  <c r="Y10" i="2"/>
  <c r="T10" i="2" s="1"/>
  <c r="Z11" i="2"/>
  <c r="U11" i="2" s="1"/>
  <c r="S12" i="2"/>
  <c r="Y13" i="2"/>
  <c r="T13" i="2" s="1"/>
  <c r="Z10" i="2"/>
  <c r="U10" i="2" s="1"/>
  <c r="Y11" i="2"/>
  <c r="T11" i="2" s="1"/>
  <c r="H35" i="32" l="1"/>
  <c r="AA12" i="2"/>
  <c r="B54" i="17"/>
  <c r="E12" i="38"/>
  <c r="E16" i="38" s="1"/>
  <c r="E18" i="38" s="1"/>
  <c r="E12" i="18"/>
  <c r="E16" i="18" s="1"/>
  <c r="E19" i="18" s="1"/>
  <c r="Z12" i="2"/>
  <c r="U12" i="2" s="1"/>
  <c r="Y12" i="2"/>
  <c r="T12" i="2" s="1"/>
  <c r="H36" i="32" l="1"/>
  <c r="H37" i="32" s="1"/>
  <c r="V12" i="2"/>
  <c r="E19" i="38"/>
  <c r="E20" i="38" s="1"/>
  <c r="E22" i="38" s="1"/>
  <c r="E18" i="18"/>
  <c r="E20" i="18" s="1"/>
  <c r="E22" i="18" s="1"/>
  <c r="F14" i="32" l="1"/>
  <c r="H6" i="28"/>
  <c r="C30" i="17"/>
  <c r="C32" i="17" s="1"/>
  <c r="C35" i="17" s="1"/>
  <c r="C21" i="17" s="1"/>
  <c r="C25" i="17" s="1"/>
  <c r="E23" i="38" s="1"/>
  <c r="E24" i="38" s="1"/>
  <c r="F16" i="32" l="1"/>
  <c r="E26" i="38"/>
  <c r="E27" i="38" s="1"/>
  <c r="E23" i="18"/>
  <c r="E24" i="18" s="1"/>
  <c r="E26" i="18" l="1"/>
  <c r="E27" i="18" s="1"/>
  <c r="E33" i="38"/>
  <c r="E44" i="38" s="1"/>
  <c r="E33" i="18" l="1"/>
  <c r="E48" i="38"/>
  <c r="F36" i="38" l="1"/>
  <c r="F37" i="38"/>
  <c r="F38" i="38"/>
  <c r="F39" i="38"/>
  <c r="F40" i="38"/>
  <c r="F41" i="38"/>
  <c r="F42" i="38"/>
  <c r="E50" i="38"/>
  <c r="F35" i="38"/>
  <c r="E54" i="38"/>
  <c r="F20" i="38"/>
  <c r="F46" i="38"/>
  <c r="F27" i="38"/>
  <c r="E52" i="38"/>
  <c r="G16" i="32"/>
  <c r="H16" i="32" s="1"/>
  <c r="F24" i="38"/>
  <c r="F33" i="38"/>
  <c r="F44" i="38"/>
  <c r="E44" i="18"/>
  <c r="E56" i="38" l="1"/>
  <c r="F48" i="38"/>
  <c r="E48" i="18"/>
  <c r="E50" i="18" l="1"/>
  <c r="F36" i="18"/>
  <c r="F37" i="18"/>
  <c r="F38" i="18"/>
  <c r="F39" i="18"/>
  <c r="F40" i="18"/>
  <c r="F41" i="18"/>
  <c r="F42" i="18"/>
  <c r="F35" i="18"/>
  <c r="F43" i="18"/>
  <c r="E52" i="18"/>
  <c r="F46" i="18"/>
  <c r="F20" i="18"/>
  <c r="G14" i="32"/>
  <c r="H14" i="32" s="1"/>
  <c r="F24" i="18"/>
  <c r="F27" i="18"/>
  <c r="E54" i="18"/>
  <c r="F33" i="18"/>
  <c r="F44" i="18"/>
  <c r="F48" i="18" l="1"/>
  <c r="E56" i="18"/>
  <c r="G18" i="32"/>
  <c r="H19" i="32" l="1"/>
  <c r="H20" i="32" l="1"/>
  <c r="H21" i="32" s="1"/>
  <c r="H41" i="32"/>
  <c r="H42" i="32" l="1"/>
  <c r="H43" i="32" s="1"/>
  <c r="H62" i="32"/>
  <c r="H63" i="32" l="1"/>
  <c r="H64" i="32" s="1"/>
</calcChain>
</file>

<file path=xl/sharedStrings.xml><?xml version="1.0" encoding="utf-8"?>
<sst xmlns="http://schemas.openxmlformats.org/spreadsheetml/2006/main" count="3499" uniqueCount="834">
  <si>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</si>
  <si>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</si>
  <si>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</si>
  <si>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</si>
  <si>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</si>
  <si>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</si>
  <si>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</si>
  <si>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</si>
  <si>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</si>
  <si>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</si>
  <si>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</si>
  <si>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</si>
  <si>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</si>
  <si>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</si>
  <si>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</si>
  <si>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</si>
  <si>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</si>
  <si>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</si>
  <si>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</si>
  <si>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</si>
  <si>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</si>
  <si>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</si>
  <si>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</si>
  <si>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</si>
  <si>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</si>
  <si>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</si>
  <si>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</si>
  <si>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</si>
  <si>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</si>
  <si>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</si>
  <si>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</si>
  <si>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</si>
  <si>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</si>
  <si>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</si>
  <si>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</si>
  <si>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</si>
  <si>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</si>
  <si>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</si>
  <si>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Pensioen overgangsregeling</t>
  </si>
  <si>
    <t>2 lagen</t>
  </si>
  <si>
    <t>geheel</t>
  </si>
  <si>
    <t>Basisuurloon</t>
  </si>
  <si>
    <t>Bedrijfsgemiddelde</t>
  </si>
  <si>
    <t>Korting</t>
  </si>
  <si>
    <t>Alle prijzen inclusief materialen en middelen, voorrijkosten en overige bijkomende kosten.</t>
  </si>
  <si>
    <t>Ziektedagen</t>
  </si>
  <si>
    <t>Prijs per jaar</t>
  </si>
  <si>
    <t>Overgangsregeling</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</si>
  <si>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</si>
  <si>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</si>
  <si>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</si>
  <si>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</si>
  <si>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</si>
  <si>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</si>
  <si>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</si>
  <si>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</si>
  <si>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</si>
  <si>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</si>
  <si>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</si>
  <si>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</si>
  <si>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Berekening werkbaredagen</t>
  </si>
  <si>
    <t xml:space="preserve">Vakantietoeslag </t>
  </si>
  <si>
    <t>Frequentie</t>
  </si>
  <si>
    <t>SV-loon grondslag voor berekening sociale verzekeringen</t>
  </si>
  <si>
    <t>Materiaal/- en middelen</t>
  </si>
  <si>
    <t>Ruimtecategorie</t>
  </si>
  <si>
    <t xml:space="preserve"> </t>
  </si>
  <si>
    <t>Restwaarde</t>
  </si>
  <si>
    <t>Info Blad</t>
  </si>
  <si>
    <t>Werkkleding en uitrusting</t>
  </si>
  <si>
    <t>Machinekosten</t>
  </si>
  <si>
    <t>Naam leverancier</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</si>
  <si>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</si>
  <si>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</si>
  <si>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</si>
  <si>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</si>
  <si>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</si>
  <si>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</si>
  <si>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</si>
  <si>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</si>
  <si>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</si>
  <si>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</si>
  <si>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</si>
  <si>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</si>
  <si>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</si>
  <si>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</si>
  <si>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</si>
  <si>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</si>
  <si>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</si>
  <si>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</si>
  <si>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</si>
  <si>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</si>
  <si>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</si>
  <si>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</si>
  <si>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</si>
  <si>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</si>
  <si>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</si>
  <si>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Verdieping</t>
  </si>
  <si>
    <t>WIA Basispremie</t>
  </si>
  <si>
    <t>ZW-flex</t>
  </si>
  <si>
    <t>WW premie- Algemeen Werkeloosheidsfonds (Awf)</t>
  </si>
  <si>
    <t>Zorgverzekeringswet (Zvw)</t>
  </si>
  <si>
    <t>Ruimte nummer</t>
  </si>
  <si>
    <t>Ruimteomschrijving opdrachtgever</t>
  </si>
  <si>
    <t>Ruimte categorie</t>
  </si>
  <si>
    <t>Vloer soort</t>
  </si>
  <si>
    <t xml:space="preserve">M2 vloer </t>
  </si>
  <si>
    <t>Uren p/j ma t/m vrij</t>
  </si>
  <si>
    <t>M2 per jaar</t>
  </si>
  <si>
    <t>Locatie</t>
  </si>
  <si>
    <t>frequentie per jaar</t>
  </si>
  <si>
    <t>Kosten per beurt</t>
  </si>
  <si>
    <t>Totaal kosten per jaar</t>
  </si>
  <si>
    <t>Adres</t>
  </si>
  <si>
    <t>Frequentie van uitvoering (per jaar):</t>
  </si>
  <si>
    <t>Freq</t>
  </si>
  <si>
    <t>Nio</t>
  </si>
  <si>
    <t>% van reguliere norm</t>
  </si>
  <si>
    <t>Norm ma t/m vr</t>
  </si>
  <si>
    <t>M² prijs</t>
  </si>
  <si>
    <t>Uren p/j zat - zon</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</si>
  <si>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</si>
  <si>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</si>
  <si>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</si>
  <si>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</si>
  <si>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</si>
  <si>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</si>
  <si>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</si>
  <si>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</si>
  <si>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</si>
  <si>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</si>
  <si>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</si>
  <si>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</si>
  <si>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</si>
  <si>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</si>
  <si>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</si>
  <si>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</si>
  <si>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</si>
  <si>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Medewerker leiding</t>
  </si>
  <si>
    <t>TOTAAL KOSTEN PER JAAR EXCLUSIEF BTW (REGULIER ONDERHOUD)</t>
  </si>
  <si>
    <t>TOTAAL KOSTEN PER JAAR EXCLUSIEF BTW (AANVULLENDE WERKZAAMHEDEN / EXTRA KOSTEN)</t>
  </si>
  <si>
    <t>Jaarprijs regulier schoonmaakonderhoud</t>
  </si>
  <si>
    <t>Jaarprijs aanvullende werzaamheden / extra kosten</t>
  </si>
  <si>
    <t>BEOORDELINGSBEDRAG</t>
  </si>
  <si>
    <t>18 jaar</t>
  </si>
  <si>
    <t>19 jaar</t>
  </si>
  <si>
    <t>20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</si>
  <si>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</si>
  <si>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</si>
  <si>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</si>
  <si>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</si>
  <si>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</si>
  <si>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</si>
  <si>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</si>
  <si>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</si>
  <si>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</si>
  <si>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</si>
  <si>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</si>
  <si>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</si>
  <si>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</si>
  <si>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 xml:space="preserve">Afschrijvings termijn in jaren </t>
  </si>
  <si>
    <t>Afschrijvings kosten per jaar</t>
  </si>
  <si>
    <t>Onderhouds kosten per jaar</t>
  </si>
  <si>
    <t xml:space="preserve">Verzekerings kosten per jaar </t>
  </si>
  <si>
    <t>Totaal kosten per jaar per machine</t>
  </si>
  <si>
    <t>Glassoort</t>
  </si>
  <si>
    <t>Binnenzijde</t>
  </si>
  <si>
    <t>Buitenzijde</t>
  </si>
  <si>
    <t>Aantal m2</t>
  </si>
  <si>
    <t>Kosten bewassing per jaar</t>
  </si>
  <si>
    <t>Kosten klimmateriaal per jaar</t>
  </si>
  <si>
    <t>Totaalkosten per jaar</t>
  </si>
  <si>
    <t>Aantal of m2</t>
  </si>
  <si>
    <t>uren per jaar</t>
  </si>
  <si>
    <t>uurtarief</t>
  </si>
  <si>
    <t>kosten per jaar</t>
  </si>
  <si>
    <t>Omschrijving werkzaamheden</t>
  </si>
  <si>
    <t>Merk en productlijn</t>
  </si>
  <si>
    <t>Aantal</t>
  </si>
  <si>
    <t>per jaar</t>
  </si>
  <si>
    <t>Aan de opgegeven indicatie eenheden kunnen geen rechten worden ontleent.</t>
  </si>
  <si>
    <t xml:space="preserve">Alle prijzen zijn all-in, inclusief loonkosten, materiaal, reis- en verblijfskosten, sociale lasten, voorrijkosten, parkeerkosten, reserveringskosten, en (de)montagekosten, transportkosten, aflever- verpakkingen, milieubelastingen, administratie, andere belastingen dan btw, verzekeringpremies e.d. </t>
  </si>
  <si>
    <t>Omschrijving automaat /artikel</t>
  </si>
  <si>
    <t>All-in tarief per maand, per stuk</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</si>
  <si>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</si>
  <si>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</si>
  <si>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</si>
  <si>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</si>
  <si>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</si>
  <si>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</si>
  <si>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</si>
  <si>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</si>
  <si>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</si>
  <si>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</si>
  <si>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</si>
  <si>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</si>
  <si>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</si>
  <si>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Verticale lamellen metaal/kunsstof</t>
  </si>
  <si>
    <t>Horizontale lammellen</t>
  </si>
  <si>
    <t>Regietarieven</t>
  </si>
  <si>
    <t>Schoonmaakonderhoud</t>
  </si>
  <si>
    <t>Tijdstip van uitvoering</t>
  </si>
  <si>
    <t>tarief ma-vr (06.00-21.30 uur)</t>
  </si>
  <si>
    <t>tarief ma-vr nacht (21.30-06.00 uur)</t>
  </si>
  <si>
    <t>Gladheid bestrijding</t>
  </si>
  <si>
    <t>Mits anders aangegeven is de uitvoering op reguliere werktijden: maandag t/m vrijdag [06.00 en 21.30 uur]</t>
  </si>
  <si>
    <t>Reinigen bureau-electronica reinigen</t>
  </si>
  <si>
    <t>Freq. ma-vr naloop</t>
  </si>
  <si>
    <t>Freq. ma-vr</t>
  </si>
  <si>
    <t>Norm ma t/m vr naloop</t>
  </si>
  <si>
    <t>Kolom</t>
  </si>
  <si>
    <t>Uren p/j ma t/m vrij naloop</t>
  </si>
  <si>
    <t>Naloop opslag</t>
  </si>
  <si>
    <t>Weekend opslag</t>
  </si>
  <si>
    <t>Kolom voor matrix</t>
  </si>
  <si>
    <t>Gewogen prestatie</t>
  </si>
  <si>
    <t>Gemiddeld  voor za, zo en feestdagen</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</si>
  <si>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</si>
  <si>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</si>
  <si>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</si>
  <si>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</si>
  <si>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</si>
  <si>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</si>
  <si>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</si>
  <si>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</si>
  <si>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</si>
  <si>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</si>
  <si>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Separatieglas enkelzijdig</t>
  </si>
  <si>
    <t>Administratieve ruimten</t>
  </si>
  <si>
    <t>Gemiddeld tarief  ma t/m vr</t>
  </si>
  <si>
    <t>Tariefopbouw toezicht</t>
  </si>
  <si>
    <t>Tariefopbouw schoonmaak</t>
  </si>
  <si>
    <t>Gemiddeld tarief ma t/m vr</t>
  </si>
  <si>
    <t>Correctie factor ma t/m vr</t>
  </si>
  <si>
    <t>Correctie factor naloop</t>
  </si>
  <si>
    <t>Correctie factor za/zo</t>
  </si>
  <si>
    <t>* De inschrijver draagt er zorg voor dat de totstandkoming van het inschrijvingsbedrag overeenkomt met de onderliggende tabbladen. Indien dit niet het geval is wordt de inschrijving ongeldig verklaard.</t>
  </si>
  <si>
    <t>* Het door de inschrijver ingediende inschrijfbedrag is der maximale vergoeding voor het gevraagde in de aanbestedingsdocumenten.</t>
  </si>
  <si>
    <t>RAS premie</t>
  </si>
  <si>
    <t>Frequentie verklaring</t>
  </si>
  <si>
    <t>2 x per jaar</t>
  </si>
  <si>
    <t>Feestdag opslag</t>
  </si>
  <si>
    <t>Uren p/j feestdag</t>
  </si>
  <si>
    <t xml:space="preserve">Freq zat - zon </t>
  </si>
  <si>
    <t xml:space="preserve">Freq zat - feestdag </t>
  </si>
  <si>
    <t>Norm zat, zon</t>
  </si>
  <si>
    <t>Norm feestdag</t>
  </si>
  <si>
    <t>Correctie factor feestdag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</si>
  <si>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</si>
  <si>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</si>
  <si>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</si>
  <si>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</si>
  <si>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Gerrit Rietveld</t>
  </si>
  <si>
    <t>Souterrain</t>
  </si>
  <si>
    <t>Begane Grond</t>
  </si>
  <si>
    <t>1e verdieping</t>
  </si>
  <si>
    <t>2e verdieping</t>
  </si>
  <si>
    <t>3e verdieping</t>
  </si>
  <si>
    <t>diverse</t>
  </si>
  <si>
    <t>Gang</t>
  </si>
  <si>
    <t>Toiletten</t>
  </si>
  <si>
    <t>Opslag</t>
  </si>
  <si>
    <t>Noodtrap*</t>
  </si>
  <si>
    <t>Noodgang</t>
  </si>
  <si>
    <t>Ketelhuis</t>
  </si>
  <si>
    <t>Zeefdrukwerkplaats</t>
  </si>
  <si>
    <t>Technische ruimte</t>
  </si>
  <si>
    <t>Textielwerkplaats</t>
  </si>
  <si>
    <t>Edelsmedenwerkplaats</t>
  </si>
  <si>
    <t>Edelsmedenwerkplaats kantoor</t>
  </si>
  <si>
    <t>Hamerhok</t>
  </si>
  <si>
    <t>BK</t>
  </si>
  <si>
    <t>Spuitcabine</t>
  </si>
  <si>
    <t>Conciergewerkplaats</t>
  </si>
  <si>
    <t>Vuilwaterinstallatie + opslag</t>
  </si>
  <si>
    <t>Opslag schoonmaak</t>
  </si>
  <si>
    <t>Zetterijwerkplaats</t>
  </si>
  <si>
    <t>Gymzaal</t>
  </si>
  <si>
    <t>Binderijwerkplaats</t>
  </si>
  <si>
    <t>Werkplaats kantoor</t>
  </si>
  <si>
    <t>Grafiekwerkplaats</t>
  </si>
  <si>
    <t>Spuiterijwerkplaats</t>
  </si>
  <si>
    <t>Lift</t>
  </si>
  <si>
    <t>Hal (47 weken)</t>
  </si>
  <si>
    <t>Herentoilet (47 weken)</t>
  </si>
  <si>
    <t>Damestoilet (47 weken)</t>
  </si>
  <si>
    <t xml:space="preserve">Entree </t>
  </si>
  <si>
    <t>Kantoor staf</t>
  </si>
  <si>
    <t>Edelsmeden</t>
  </si>
  <si>
    <t>Metaalwerkplaats</t>
  </si>
  <si>
    <t>Metaalwerkplaats kantoor</t>
  </si>
  <si>
    <t>Glas</t>
  </si>
  <si>
    <t>Glaswerkplaats</t>
  </si>
  <si>
    <t>Hoofdtrap(47 wkn) (van BG naar 1)</t>
  </si>
  <si>
    <t>Textiel</t>
  </si>
  <si>
    <t>receptie</t>
  </si>
  <si>
    <t>kantine</t>
  </si>
  <si>
    <t>Keuken</t>
  </si>
  <si>
    <t>Trafo</t>
  </si>
  <si>
    <t>Paviljoen</t>
  </si>
  <si>
    <t>Herentoilet</t>
  </si>
  <si>
    <t>Damestoilet</t>
  </si>
  <si>
    <t>Kantoor</t>
  </si>
  <si>
    <t>Kantoor BK</t>
  </si>
  <si>
    <t>Theorie ruimte</t>
  </si>
  <si>
    <t>Architectural Design</t>
  </si>
  <si>
    <t>server</t>
  </si>
  <si>
    <t>vav</t>
  </si>
  <si>
    <t>Kantoor Vav</t>
  </si>
  <si>
    <t>Hoofdtrap (van 1 naar 2)</t>
  </si>
  <si>
    <t>Geen bruikbare ruime</t>
  </si>
  <si>
    <t xml:space="preserve">Gang </t>
  </si>
  <si>
    <t>Fotografie</t>
  </si>
  <si>
    <t>Mode</t>
  </si>
  <si>
    <t xml:space="preserve">Compwerkpl 3(moet tijdens opening wp) </t>
  </si>
  <si>
    <t>Kantoor mode</t>
  </si>
  <si>
    <t>Werkplaats mode</t>
  </si>
  <si>
    <t>Beeld en taal</t>
  </si>
  <si>
    <t>Grafisch ontwerp</t>
  </si>
  <si>
    <t>Fotografie studio</t>
  </si>
  <si>
    <t xml:space="preserve">Trappenhuis </t>
  </si>
  <si>
    <t>Doka</t>
  </si>
  <si>
    <t>Kantoor fotografie</t>
  </si>
  <si>
    <t>Basisjaar</t>
  </si>
  <si>
    <t>Opslag DOGtime</t>
  </si>
  <si>
    <t>Installatie</t>
  </si>
  <si>
    <t>Docenten</t>
  </si>
  <si>
    <t>Trappenhuis</t>
  </si>
  <si>
    <t>Gedeelde onderwijsruimten</t>
  </si>
  <si>
    <t>Trappenhuizen</t>
  </si>
  <si>
    <t>Afdelingsruimten/overige ruimten</t>
  </si>
  <si>
    <t>Gecoat beton</t>
  </si>
  <si>
    <t>Tegelvloer</t>
  </si>
  <si>
    <t>Ruw beton</t>
  </si>
  <si>
    <t>Linoleum</t>
  </si>
  <si>
    <t>Rubberen inloop mat</t>
  </si>
  <si>
    <t>steen</t>
  </si>
  <si>
    <t>Hardsteen</t>
  </si>
  <si>
    <t>S00</t>
  </si>
  <si>
    <t>S02</t>
  </si>
  <si>
    <t>S03</t>
  </si>
  <si>
    <t>S04</t>
  </si>
  <si>
    <t>S05</t>
  </si>
  <si>
    <t>S06</t>
  </si>
  <si>
    <t>S07</t>
  </si>
  <si>
    <t>S08</t>
  </si>
  <si>
    <t>S09</t>
  </si>
  <si>
    <t>S10</t>
  </si>
  <si>
    <t>S11</t>
  </si>
  <si>
    <t>S12</t>
  </si>
  <si>
    <t>S13</t>
  </si>
  <si>
    <t>S14</t>
  </si>
  <si>
    <t>S15</t>
  </si>
  <si>
    <t>S16</t>
  </si>
  <si>
    <t>S17</t>
  </si>
  <si>
    <t>S18</t>
  </si>
  <si>
    <t>S20</t>
  </si>
  <si>
    <t>S25</t>
  </si>
  <si>
    <t>S27</t>
  </si>
  <si>
    <t>S28</t>
  </si>
  <si>
    <t>S29</t>
  </si>
  <si>
    <t>S30</t>
  </si>
  <si>
    <t>S32</t>
  </si>
  <si>
    <t>000</t>
  </si>
  <si>
    <t>001</t>
  </si>
  <si>
    <t>002</t>
  </si>
  <si>
    <t>003</t>
  </si>
  <si>
    <t>004</t>
  </si>
  <si>
    <t>005</t>
  </si>
  <si>
    <t>006</t>
  </si>
  <si>
    <t>007</t>
  </si>
  <si>
    <t>008</t>
  </si>
  <si>
    <t>009</t>
  </si>
  <si>
    <t>013</t>
  </si>
  <si>
    <t>014</t>
  </si>
  <si>
    <t>015</t>
  </si>
  <si>
    <t>016</t>
  </si>
  <si>
    <t>019</t>
  </si>
  <si>
    <t>020</t>
  </si>
  <si>
    <t>021</t>
  </si>
  <si>
    <t>t0</t>
  </si>
  <si>
    <t>027</t>
  </si>
  <si>
    <t>030</t>
  </si>
  <si>
    <t>032</t>
  </si>
  <si>
    <t>033</t>
  </si>
  <si>
    <t>034</t>
  </si>
  <si>
    <t>036</t>
  </si>
  <si>
    <t>037</t>
  </si>
  <si>
    <t>038</t>
  </si>
  <si>
    <t>039</t>
  </si>
  <si>
    <t>nt1</t>
  </si>
  <si>
    <t>t1</t>
  </si>
  <si>
    <t>nt2</t>
  </si>
  <si>
    <t>t2</t>
  </si>
  <si>
    <t>Gangen en hallen</t>
  </si>
  <si>
    <t>Opslag/berging</t>
  </si>
  <si>
    <t>Aula</t>
  </si>
  <si>
    <t>Entrée/hal</t>
  </si>
  <si>
    <t>Kantine/algemene ruimte</t>
  </si>
  <si>
    <t>vloer keuken</t>
  </si>
  <si>
    <t>P1</t>
  </si>
  <si>
    <t>P2</t>
  </si>
  <si>
    <t>p1</t>
  </si>
  <si>
    <t>p2</t>
  </si>
  <si>
    <t>Kelder</t>
  </si>
  <si>
    <t>4e verdieping</t>
  </si>
  <si>
    <t>5e verdieping</t>
  </si>
  <si>
    <t>6e verdieping</t>
  </si>
  <si>
    <t>7e verdieping</t>
  </si>
  <si>
    <t>K1</t>
  </si>
  <si>
    <t>K2</t>
  </si>
  <si>
    <t>K3</t>
  </si>
  <si>
    <t>K4</t>
  </si>
  <si>
    <t>K5</t>
  </si>
  <si>
    <t>K6</t>
  </si>
  <si>
    <t>K7</t>
  </si>
  <si>
    <t>K8</t>
  </si>
  <si>
    <t>K9</t>
  </si>
  <si>
    <t>K10</t>
  </si>
  <si>
    <t>K11</t>
  </si>
  <si>
    <t>K12</t>
  </si>
  <si>
    <t>K13</t>
  </si>
  <si>
    <t>K14</t>
  </si>
  <si>
    <t>K15</t>
  </si>
  <si>
    <t>K16</t>
  </si>
  <si>
    <t>K17</t>
  </si>
  <si>
    <t>K18</t>
  </si>
  <si>
    <t>K21</t>
  </si>
  <si>
    <t>K24</t>
  </si>
  <si>
    <t>K27</t>
  </si>
  <si>
    <t>K28</t>
  </si>
  <si>
    <t>K29</t>
  </si>
  <si>
    <t>K30</t>
  </si>
  <si>
    <t>K31</t>
  </si>
  <si>
    <t>K32</t>
  </si>
  <si>
    <t>K33</t>
  </si>
  <si>
    <t>0.01</t>
  </si>
  <si>
    <t>0.02</t>
  </si>
  <si>
    <t>0.05</t>
  </si>
  <si>
    <t>0.06</t>
  </si>
  <si>
    <t>0.07</t>
  </si>
  <si>
    <t>0.08</t>
  </si>
  <si>
    <t>0.09</t>
  </si>
  <si>
    <t>0.10</t>
  </si>
  <si>
    <t>0.11</t>
  </si>
  <si>
    <t>0.12</t>
  </si>
  <si>
    <t>0.13</t>
  </si>
  <si>
    <t>0.14</t>
  </si>
  <si>
    <t>0.15</t>
  </si>
  <si>
    <t>0.16</t>
  </si>
  <si>
    <t>0.17</t>
  </si>
  <si>
    <t>0.18</t>
  </si>
  <si>
    <t>0.19</t>
  </si>
  <si>
    <t>0.20</t>
  </si>
  <si>
    <t>0.21</t>
  </si>
  <si>
    <t>0.22</t>
  </si>
  <si>
    <t>0.30</t>
  </si>
  <si>
    <t>0.26</t>
  </si>
  <si>
    <t>0.27</t>
  </si>
  <si>
    <t>0.28</t>
  </si>
  <si>
    <t>0.29</t>
  </si>
  <si>
    <t>0.31</t>
  </si>
  <si>
    <t>0.32</t>
  </si>
  <si>
    <t>1.01</t>
  </si>
  <si>
    <t>1.02</t>
  </si>
  <si>
    <t>1.05</t>
  </si>
  <si>
    <t>1.06</t>
  </si>
  <si>
    <t>1.07</t>
  </si>
  <si>
    <t>1.08</t>
  </si>
  <si>
    <t>1.09</t>
  </si>
  <si>
    <t>1.10</t>
  </si>
  <si>
    <t>1.11</t>
  </si>
  <si>
    <t>1.12</t>
  </si>
  <si>
    <t>1.13</t>
  </si>
  <si>
    <t>1.14</t>
  </si>
  <si>
    <t>1.16</t>
  </si>
  <si>
    <t>1.32</t>
  </si>
  <si>
    <t>1.17</t>
  </si>
  <si>
    <t>1.18</t>
  </si>
  <si>
    <t>1.19</t>
  </si>
  <si>
    <t>1.21</t>
  </si>
  <si>
    <t>1.22</t>
  </si>
  <si>
    <t>1.23</t>
  </si>
  <si>
    <t>1.24</t>
  </si>
  <si>
    <t>1.25</t>
  </si>
  <si>
    <t>1.26</t>
  </si>
  <si>
    <t>1.27</t>
  </si>
  <si>
    <t>1.28</t>
  </si>
  <si>
    <t>1.29</t>
  </si>
  <si>
    <t>1.30</t>
  </si>
  <si>
    <t>1.31</t>
  </si>
  <si>
    <t>2.01</t>
  </si>
  <si>
    <t>2.02</t>
  </si>
  <si>
    <t>2.06</t>
  </si>
  <si>
    <t>2.07</t>
  </si>
  <si>
    <t>2.08</t>
  </si>
  <si>
    <t>2.09</t>
  </si>
  <si>
    <t>2.10</t>
  </si>
  <si>
    <t>2.14</t>
  </si>
  <si>
    <t>2.16</t>
  </si>
  <si>
    <t>2.22</t>
  </si>
  <si>
    <t>2.23</t>
  </si>
  <si>
    <t>2.24</t>
  </si>
  <si>
    <t>2.25</t>
  </si>
  <si>
    <t>2.26</t>
  </si>
  <si>
    <t>2.27</t>
  </si>
  <si>
    <t>2.29</t>
  </si>
  <si>
    <t>2.30</t>
  </si>
  <si>
    <t>2.31</t>
  </si>
  <si>
    <t>2.32</t>
  </si>
  <si>
    <t>2.00</t>
  </si>
  <si>
    <t>3.01</t>
  </si>
  <si>
    <t>3.02</t>
  </si>
  <si>
    <t>3.05</t>
  </si>
  <si>
    <t>3.06</t>
  </si>
  <si>
    <t>3.07</t>
  </si>
  <si>
    <t>3.08</t>
  </si>
  <si>
    <t>3.09</t>
  </si>
  <si>
    <t>3.10</t>
  </si>
  <si>
    <t>3.11</t>
  </si>
  <si>
    <t>3.12</t>
  </si>
  <si>
    <t>3.13</t>
  </si>
  <si>
    <t>3.14</t>
  </si>
  <si>
    <t>3.15</t>
  </si>
  <si>
    <t>3.16</t>
  </si>
  <si>
    <t>3.17</t>
  </si>
  <si>
    <t>3.18</t>
  </si>
  <si>
    <t>3.19</t>
  </si>
  <si>
    <t>3.00</t>
  </si>
  <si>
    <t>3.20</t>
  </si>
  <si>
    <t>3.21</t>
  </si>
  <si>
    <t>3.22</t>
  </si>
  <si>
    <t>3.24</t>
  </si>
  <si>
    <t>3.25</t>
  </si>
  <si>
    <t>4.01</t>
  </si>
  <si>
    <t>4.02</t>
  </si>
  <si>
    <t>4.05</t>
  </si>
  <si>
    <t>4.06</t>
  </si>
  <si>
    <t>4.07</t>
  </si>
  <si>
    <t>4.08</t>
  </si>
  <si>
    <t>4.09</t>
  </si>
  <si>
    <t>4.10</t>
  </si>
  <si>
    <t>4.11</t>
  </si>
  <si>
    <t>4.12</t>
  </si>
  <si>
    <t>4.13</t>
  </si>
  <si>
    <t>4.14</t>
  </si>
  <si>
    <t>???</t>
  </si>
  <si>
    <t>4.15</t>
  </si>
  <si>
    <t>4.16</t>
  </si>
  <si>
    <t>4.17</t>
  </si>
  <si>
    <t>4.18</t>
  </si>
  <si>
    <t>4.19</t>
  </si>
  <si>
    <t>4.20</t>
  </si>
  <si>
    <t>4.21</t>
  </si>
  <si>
    <t>4.22</t>
  </si>
  <si>
    <t>4.23</t>
  </si>
  <si>
    <t>4.24</t>
  </si>
  <si>
    <t>5.01</t>
  </si>
  <si>
    <t>5.02</t>
  </si>
  <si>
    <t>5.05</t>
  </si>
  <si>
    <t>5.06</t>
  </si>
  <si>
    <t>5.07</t>
  </si>
  <si>
    <t>5.08</t>
  </si>
  <si>
    <t>5.09</t>
  </si>
  <si>
    <t>5.10</t>
  </si>
  <si>
    <t>5.11</t>
  </si>
  <si>
    <t>5.12</t>
  </si>
  <si>
    <t>5.13</t>
  </si>
  <si>
    <t>5.14</t>
  </si>
  <si>
    <t>5.22</t>
  </si>
  <si>
    <t>5.23</t>
  </si>
  <si>
    <t>5.24</t>
  </si>
  <si>
    <t>5.25</t>
  </si>
  <si>
    <t>5.26</t>
  </si>
  <si>
    <t>5.27</t>
  </si>
  <si>
    <t>5.28</t>
  </si>
  <si>
    <t>5.29</t>
  </si>
  <si>
    <t>5.30</t>
  </si>
  <si>
    <t>5.31</t>
  </si>
  <si>
    <t>5.32</t>
  </si>
  <si>
    <t>5.33</t>
  </si>
  <si>
    <t>5.34</t>
  </si>
  <si>
    <t>5.35</t>
  </si>
  <si>
    <t>6.01</t>
  </si>
  <si>
    <t>6.02</t>
  </si>
  <si>
    <t>6.05</t>
  </si>
  <si>
    <t>6.06</t>
  </si>
  <si>
    <t>6.07</t>
  </si>
  <si>
    <t>6.08</t>
  </si>
  <si>
    <t>6.09</t>
  </si>
  <si>
    <t>6.10</t>
  </si>
  <si>
    <t>6.11</t>
  </si>
  <si>
    <t>6.12</t>
  </si>
  <si>
    <t>6.13</t>
  </si>
  <si>
    <t>6.14</t>
  </si>
  <si>
    <t>6.15</t>
  </si>
  <si>
    <t>6.16</t>
  </si>
  <si>
    <t>6.17</t>
  </si>
  <si>
    <t>6.18</t>
  </si>
  <si>
    <t>6.19</t>
  </si>
  <si>
    <t>6.20</t>
  </si>
  <si>
    <t>6.22</t>
  </si>
  <si>
    <t>6.23</t>
  </si>
  <si>
    <t>6.24</t>
  </si>
  <si>
    <t>6.25</t>
  </si>
  <si>
    <t>7.01</t>
  </si>
  <si>
    <t>7.02</t>
  </si>
  <si>
    <t>7.05</t>
  </si>
  <si>
    <t>7.06</t>
  </si>
  <si>
    <t>7.07</t>
  </si>
  <si>
    <t>7.08</t>
  </si>
  <si>
    <t>7.09</t>
  </si>
  <si>
    <t>7.10</t>
  </si>
  <si>
    <t>7.11</t>
  </si>
  <si>
    <t>7.12</t>
  </si>
  <si>
    <t>7.13</t>
  </si>
  <si>
    <t>7.14</t>
  </si>
  <si>
    <t>7.19</t>
  </si>
  <si>
    <t>7.20</t>
  </si>
  <si>
    <t>7.21</t>
  </si>
  <si>
    <t>7.22</t>
  </si>
  <si>
    <t>7.23</t>
  </si>
  <si>
    <t>7.24</t>
  </si>
  <si>
    <t>7.25</t>
  </si>
  <si>
    <t>7.26</t>
  </si>
  <si>
    <t>7.27</t>
  </si>
  <si>
    <t>7.28</t>
  </si>
  <si>
    <t>7.29</t>
  </si>
  <si>
    <t>7.30</t>
  </si>
  <si>
    <t>7.33</t>
  </si>
  <si>
    <t>Voorruimte toilet</t>
  </si>
  <si>
    <t>Dames toilet</t>
  </si>
  <si>
    <t>Werkkast</t>
  </si>
  <si>
    <t>Hydrofoor/watermeterruimte</t>
  </si>
  <si>
    <t>Analoge film werkplaats</t>
  </si>
  <si>
    <t>Opslag facilitair</t>
  </si>
  <si>
    <t>Sandberg uitleen</t>
  </si>
  <si>
    <t>VAV</t>
  </si>
  <si>
    <t>Sandberg</t>
  </si>
  <si>
    <t>Animatiewerkplaats</t>
  </si>
  <si>
    <t>Opslag analoge film werkplaats</t>
  </si>
  <si>
    <t>Werkkast schoonmaak</t>
  </si>
  <si>
    <t>Onbruikbare ruimte</t>
  </si>
  <si>
    <t>Entree straatzijde</t>
  </si>
  <si>
    <t>Entree binnenterrein</t>
  </si>
  <si>
    <t>receptie nieuw</t>
  </si>
  <si>
    <t>Keramiek</t>
  </si>
  <si>
    <t>Traforuimte</t>
  </si>
  <si>
    <t>Laagspanningsruimte</t>
  </si>
  <si>
    <t>Gaskast</t>
  </si>
  <si>
    <t>Keramiek kantoor</t>
  </si>
  <si>
    <t>Keramiekwerkplaats ovens</t>
  </si>
  <si>
    <t>Keramiekwerkplaats glazuurruimte</t>
  </si>
  <si>
    <t>Patchruimte</t>
  </si>
  <si>
    <t>algemene ruimte</t>
  </si>
  <si>
    <t>bespreekruimte</t>
  </si>
  <si>
    <t>Kantoor voorzitter cvb</t>
  </si>
  <si>
    <t>Kantoor secretaris cvb</t>
  </si>
  <si>
    <t>Kantoor secretariaat cvb</t>
  </si>
  <si>
    <t>Kantoor directeur onderwijs bachelor</t>
  </si>
  <si>
    <t>Kantoor hoofd bedrijfsvoering</t>
  </si>
  <si>
    <t>Kantoor toelatingen en beleid</t>
  </si>
  <si>
    <t>Kantoor decaan</t>
  </si>
  <si>
    <t>Kantoor personeelszaken</t>
  </si>
  <si>
    <t>Kantoor studentzaken</t>
  </si>
  <si>
    <t>Kantoor ICT</t>
  </si>
  <si>
    <t>Miva toilet</t>
  </si>
  <si>
    <t>Designlab</t>
  </si>
  <si>
    <t>Kantoor facilitaire zaken</t>
  </si>
  <si>
    <t>Kantoor personeelsfunctionaris</t>
  </si>
  <si>
    <t>Kantoor controller</t>
  </si>
  <si>
    <t>Kantoor financiele administratie</t>
  </si>
  <si>
    <t>Projectruimte</t>
  </si>
  <si>
    <t>Pantry</t>
  </si>
  <si>
    <t>kantoor directeur onderwijs master</t>
  </si>
  <si>
    <t>Receptie master</t>
  </si>
  <si>
    <t>Kantine Sandberg</t>
  </si>
  <si>
    <t>Design department</t>
  </si>
  <si>
    <t>Kantoor Design department</t>
  </si>
  <si>
    <t>Audiotorium</t>
  </si>
  <si>
    <t>Kantoor Sandberg</t>
  </si>
  <si>
    <t>Afdelingsruimte Sandberg</t>
  </si>
  <si>
    <t>uitleen</t>
  </si>
  <si>
    <t>videomontage</t>
  </si>
  <si>
    <t>Geluidsstudio</t>
  </si>
  <si>
    <t>Media lab Sandberg</t>
  </si>
  <si>
    <t>Kantoor media lab</t>
  </si>
  <si>
    <t>Editingruimte 5 Sandberg</t>
  </si>
  <si>
    <t>Editingruimte 4 Rietveld</t>
  </si>
  <si>
    <t>Editingruimte 3 Rietveld</t>
  </si>
  <si>
    <t>Editingruimte 2 Rietveld</t>
  </si>
  <si>
    <t>Werkplaats printing</t>
  </si>
  <si>
    <t>Editingruimte 1 Rietveld</t>
  </si>
  <si>
    <t>Kantoor vooropleiding</t>
  </si>
  <si>
    <t>Tekenlokaal</t>
  </si>
  <si>
    <t>Kantoor orientatiejaar</t>
  </si>
  <si>
    <t>Afdelingsruimte VO/OJ</t>
  </si>
  <si>
    <t>Opslag VO</t>
  </si>
  <si>
    <t>Opslag OJ</t>
  </si>
  <si>
    <t>gang</t>
  </si>
  <si>
    <t>Dogtime</t>
  </si>
  <si>
    <t>Dogtime opslag</t>
  </si>
  <si>
    <t>Kantoor Dogtime</t>
  </si>
  <si>
    <t>Liften</t>
  </si>
  <si>
    <t>Ruw beton/gecoat beton</t>
  </si>
  <si>
    <t>Inloop mat</t>
  </si>
  <si>
    <t>tapijtvloer</t>
  </si>
  <si>
    <t>Vloerbedekking</t>
  </si>
  <si>
    <t>Begane grond</t>
  </si>
  <si>
    <t>1e etage</t>
  </si>
  <si>
    <t>2e etage</t>
  </si>
  <si>
    <t>Verkeersruimtes rondom</t>
  </si>
  <si>
    <t>Computerruimte</t>
  </si>
  <si>
    <t>Theorietrap</t>
  </si>
  <si>
    <t>Printerruimte</t>
  </si>
  <si>
    <t>Heren toliet</t>
  </si>
  <si>
    <t>Serviceplein</t>
  </si>
  <si>
    <t>Bibliotheek</t>
  </si>
  <si>
    <t>Robotica</t>
  </si>
  <si>
    <t>tchniekruimte</t>
  </si>
  <si>
    <t>Opslag hout</t>
  </si>
  <si>
    <t>Nood trappenhuis</t>
  </si>
  <si>
    <t>Hoofd trappenhuis</t>
  </si>
  <si>
    <t>Assemblagehal</t>
  </si>
  <si>
    <t>Houtwerkplaats</t>
  </si>
  <si>
    <t>Berging</t>
  </si>
  <si>
    <t>werkplaats cadcam</t>
  </si>
  <si>
    <t>Kantoor cadcam</t>
  </si>
  <si>
    <t>Kantoor houtwerkplaats</t>
  </si>
  <si>
    <t>Leslokaal sandberginstituut</t>
  </si>
  <si>
    <t>Cadcam werkplaats</t>
  </si>
  <si>
    <t>Cadcam ruimte</t>
  </si>
  <si>
    <t>Projectruimte cadcam</t>
  </si>
  <si>
    <t xml:space="preserve">Kantoor </t>
  </si>
  <si>
    <t>Dakterras</t>
  </si>
  <si>
    <t>Houtopslag</t>
  </si>
  <si>
    <t>sanitairgroep</t>
  </si>
  <si>
    <t>Tegels</t>
  </si>
  <si>
    <t>Benthem Crouwel</t>
  </si>
  <si>
    <t>Fedlev</t>
  </si>
  <si>
    <t>Onderhoud buitenentree conform werkprogramma 15.240</t>
  </si>
  <si>
    <t>Grote schoonmaak serverruimtes in overleg met ICT</t>
  </si>
  <si>
    <t>Editing - 2x per jaar grote schoonmaak hardware en gehele ruimte</t>
  </si>
  <si>
    <t>Gerrit Rietveld Academie</t>
  </si>
  <si>
    <t>Vuilcontainers in- en uitwendig reinigen. Vuilcontainers zijn vrij van gehechte vervuiling.</t>
  </si>
  <si>
    <t>Reinigen lokaal houtbewerking. Alle elementen (incl hoge- en liggende delen langs plafonds) zijn vrij van stof, vlek en vingertasten</t>
  </si>
  <si>
    <t>Inwendig reinigen van vitrines. Glas is vrij van stof, vlek en vingertasten.</t>
  </si>
  <si>
    <t>Bordes schoonspuiten. Bordes inclusief overkapping is vrij van stof, vlek en vingertasten</t>
  </si>
  <si>
    <t>uitvoering van werkzaamheden conform programma A kantoor</t>
  </si>
  <si>
    <t>uitvoering van werkzaamheden conform programma A gangen en hallen</t>
  </si>
  <si>
    <t>uitvoering van werkzaamheden conform programma A gedeelde onderwijsruimten</t>
  </si>
  <si>
    <t>uitvoering van werkzaamheden conform programma A entree/  hal</t>
  </si>
  <si>
    <t>uitvoering van werkzaamheden conform programma A trappenhuizen</t>
  </si>
  <si>
    <t>uitvoering van werkzaamheden conform programma A kantine</t>
  </si>
  <si>
    <t>uitvoering van werkzaamheden conform programma A bibliotheek</t>
  </si>
  <si>
    <t>M2 in pand</t>
  </si>
  <si>
    <t>Verwachtte freqentie</t>
  </si>
  <si>
    <t>m2 tarief</t>
  </si>
  <si>
    <t>verwachte jaarbudget</t>
  </si>
  <si>
    <t>Prijs periodiek onderhoud afdelings- en opslagruimten</t>
  </si>
  <si>
    <t>Prijs periodiek onderhoud reguliere ruimten</t>
  </si>
  <si>
    <t>Programma</t>
  </si>
  <si>
    <t>Aantal m2 aanwezig</t>
  </si>
  <si>
    <t>Kosten per m2</t>
  </si>
  <si>
    <t>Frequentie per jaar</t>
  </si>
  <si>
    <t>Totaal periodiek onderhoud afdelings- en opslagruimten</t>
  </si>
  <si>
    <t>Totaal periodiek onderhoud reguliere ruimten</t>
  </si>
  <si>
    <t>Totaal periodiek onderhoud reguliere ruimten, afdelings- en opslagruimten</t>
  </si>
  <si>
    <t>Grey House</t>
  </si>
  <si>
    <t>Guesthouse Sandberg</t>
  </si>
  <si>
    <t>Uren per beurt</t>
  </si>
  <si>
    <t>2</t>
  </si>
  <si>
    <t>Periodiek onderhoud</t>
  </si>
  <si>
    <t>A kantoor</t>
  </si>
  <si>
    <t>Resultaatgericht</t>
  </si>
  <si>
    <t>A gang &amp; hal</t>
  </si>
  <si>
    <t>A trap</t>
  </si>
  <si>
    <t>A entreehal</t>
  </si>
  <si>
    <t>A gedeelde onderwijsruimten</t>
  </si>
  <si>
    <t>A kantine</t>
  </si>
  <si>
    <t>n.v.t.</t>
  </si>
  <si>
    <t>nio</t>
  </si>
  <si>
    <t>1 x per twee weken</t>
  </si>
  <si>
    <t>5 x per week (48 weken)</t>
  </si>
  <si>
    <t>ER KMS code</t>
  </si>
  <si>
    <t>Wordt afgeprijsd in tabblad 9-Periodiek onderhoud</t>
  </si>
  <si>
    <t>8-Periodiek onderhoud</t>
  </si>
  <si>
    <t>9a-Dependances</t>
  </si>
  <si>
    <t>11-Glasbewassing</t>
  </si>
  <si>
    <t>12-Machinekosten</t>
  </si>
  <si>
    <t>13-Sanitaire voorzieningen</t>
  </si>
  <si>
    <t>Amsterdam</t>
  </si>
  <si>
    <t>GRA-EA-RT.ID-2020</t>
  </si>
  <si>
    <t>Versie 1</t>
  </si>
  <si>
    <t>Ruimte onder bordes reinigen. Ruimte is vrij van losliggende vervuiling en begroeiing.</t>
  </si>
  <si>
    <t>Eenheid</t>
  </si>
  <si>
    <t>m2</t>
  </si>
  <si>
    <t>stuks</t>
  </si>
  <si>
    <t>Buitenterrein los vuil en bladeren verwijderen</t>
  </si>
  <si>
    <t>uur</t>
  </si>
  <si>
    <t>m2 (12 stuks)</t>
  </si>
  <si>
    <t>uren per beurt</t>
  </si>
  <si>
    <t>Transporteren restafvalcontainers naar afvalstraat, ledigen restafvalcontainers, wegpersen afval en retourneren restafvalcontainers</t>
  </si>
  <si>
    <t>Transporteren papiercontainers naar afvalstraat, ledigen papiercontainers, wegpersen afval en retourneren papiercontainers</t>
  </si>
  <si>
    <t>Transporteren plasticcontainers naar afvalstraat, ledigen plasticcontainers, wegpersen afval en retourneren plasticcontainers</t>
  </si>
  <si>
    <t>Omwisselen glascontainers</t>
  </si>
  <si>
    <t>Omschrijving verbruiksartikelen</t>
  </si>
  <si>
    <t>Handdoekautomaat</t>
  </si>
  <si>
    <t>Handdoekjesdispenser</t>
  </si>
  <si>
    <t>Zeepdispenser</t>
  </si>
  <si>
    <t>Luchtverfrisser dispenser</t>
  </si>
  <si>
    <t>Toiletrol dispenser</t>
  </si>
  <si>
    <t>Damesverbandcontainer</t>
  </si>
  <si>
    <t>Toiletborstel met houder</t>
  </si>
  <si>
    <t>Afvalbak</t>
  </si>
  <si>
    <t>1</t>
  </si>
  <si>
    <t>Uurlonen per 1 juni 2021</t>
  </si>
  <si>
    <t>dagelijks regulier onderhoud conform programma Guesthouses</t>
  </si>
  <si>
    <t>rol</t>
  </si>
  <si>
    <t>Inloopmat</t>
  </si>
  <si>
    <t>onbekend</t>
  </si>
  <si>
    <t>Verbruik 2019</t>
  </si>
  <si>
    <t>flacon 250 ml</t>
  </si>
  <si>
    <t>nvt</t>
  </si>
  <si>
    <t>Jumbo rol</t>
  </si>
  <si>
    <t>EINDTOTAAL KOSTEN PER JAAR SUBONDERDEEL A EXCLUSIEF BTW</t>
  </si>
  <si>
    <t>MAXIMALE BOVENGRENS PLAFONDBEDRAG SUBONDERDEEL A</t>
  </si>
  <si>
    <t>MAXIMALE ONDERGRENS INSCHRIJVINGSBEDRAG * SUBONDERDEEL A</t>
  </si>
  <si>
    <t>EINDTOTAAL KOSTEN PER JAAR SUBONDERDEEL B EXCLUSIEF BTW</t>
  </si>
  <si>
    <t>Totale kosten per jaar inclusief B.T.W. subonderdeel B</t>
  </si>
  <si>
    <t>Totale kosten per jaar inclusief B.T.W. subonderdeel A</t>
  </si>
  <si>
    <t>EINDTOTAAL KOSTEN PER JAAR SUBONDERDEEL A + B EXCLUSIEF BTW</t>
  </si>
  <si>
    <t>Totale kosten per jaar inclusief B.T.W. subonderdeel A + B</t>
  </si>
  <si>
    <t>wekelijks regulier onderhoud conform programma Guesthouses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</si>
</sst>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0">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0"/>
    <numFmt numFmtId="175" formatCode="0.0%"/>
    <numFmt numFmtId="176" formatCode="0.0"/>
    <numFmt numFmtId="177" formatCode="0.000%"/>
    <numFmt numFmtId="178" formatCode="_-[$€-2]\ * #,##0.00_ ;_-[$€-2]\ * \-#,##0.00\ ;_-[$€-2]\ * &quot;-&quot;??_ ;_-@_ "/>
    <numFmt numFmtId="179" formatCode="_([$€-2]\ * #,##0.00_);_([$€-2]\ * \(#,##0.00\);_([$€-2]\ * &quot;-&quot;??_);_(@_)"/>
    <numFmt numFmtId="180" formatCode="_ [$€-413]\ * #,##0.00_ ;_ [$€-413]\ * \-#,##0.00_ ;_ [$€-413]\ * &quot;-&quot;??_ ;_ @_ "/>
    <numFmt numFmtId="181" formatCode="0.0000000"/>
    <numFmt numFmtId="182" formatCode="_-* #,##0.0_-;_-* #,##0.0\-;_-* &quot;-&quot;??_-;_-@_-"/>
    <numFmt numFmtId="183" formatCode="_-* #,##0_-;_-* #,##0\-;_-* &quot;-&quot;_-;_-@_-"/>
    <numFmt numFmtId="184" formatCode="_-[$€]\ * #,##0.00_-;_-[$€]\ * #,##0.00\-;_-[$€]\ * &quot;-&quot;??_-;_-@_-"/>
    <numFmt numFmtId="185" formatCode="_-&quot;€&quot;* #,##0.00_-;\-&quot;€&quot;* #,##0.00_-;_-&quot;€&quot;* &quot;-&quot;??_-;_-@_-"/>
    <numFmt numFmtId="186" formatCode="_-[$€-2]\ * #,##0.00_-;_-[$€-2]\ * #,##0.00\-;_-[$€-2]\ * &quot;-&quot;??_-;_-@_-"/>
    <numFmt numFmtId="187" formatCode="_-&quot;ƒ&quot;\ * #,##0.00_-;_-&quot;ƒ&quot;\ * #,##0.00\-;_-&quot;ƒ&quot;\ * &quot;-&quot;??_-;_-@_-"/>
    <numFmt numFmtId="188" formatCode="[$-413]d\ mmmm\ yyyy;@"/>
    <numFmt numFmtId="189" formatCode="_ [$€-2]\ * #,##0.00_ ;_ [$€-2]\ * \-#,##0.00_ ;_ [$€-2]\ * &quot;-&quot;??_ ;_ @_ "/>
    <numFmt numFmtId="190" formatCode="[$-413]d\-mmm\-yy;@"/>
    <numFmt numFmtId="191" formatCode="&quot;Fl.&quot;#,##0.00;[Red]\-&quot;Fl.&quot;#,##0.00"/>
    <numFmt numFmtId="192" formatCode="&quot;Fl.&quot;#,##0_);[Red]\(&quot;Fl.&quot;#,##0\)"/>
    <numFmt numFmtId="193" formatCode="_-\F* #,##0.00_-;\-\F* #,##0.00_-;_-\F* &quot;-&quot;??_-;_-@_-"/>
    <numFmt numFmtId="194" formatCode="&quot;fl&quot;\ #,##0_-;[Red]&quot;fl&quot;\ #,##0\-"/>
    <numFmt numFmtId="195" formatCode="_-\€\ * #,##0.00"/>
    <numFmt numFmtId="196" formatCode="0\ &quot;m2&quot;"/>
    <numFmt numFmtId="197" formatCode="_-&quot;F&quot;\ * #,##0.00_-;_-&quot;F&quot;\ * #,##0.00\-;_-&quot;F&quot;\ * &quot;-&quot;??_-;_-@_-"/>
    <numFmt numFmtId="198" formatCode="#,##0.00_ ;\-#,##0.00\ "/>
    <numFmt numFmtId="199" formatCode="0;[Red]0"/>
    <numFmt numFmtId="200" formatCode="00,000"/>
    <numFmt numFmtId="201" formatCode="#,##0.0"/>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b/>
      <vertAlign val="superscript"/>
      <sz val="10"/>
      <color theme="0"/>
      <name val="Century Gothic"/>
      <family val="2"/>
    </font>
    <font>
      <sz val="12"/>
      <color rgb="FFFF0000"/>
      <name val="Century Gothic"/>
      <family val="2"/>
    </font>
    <font>
      <sz val="10"/>
      <color theme="0" tint="-0.499984740745262"/>
      <name val="Century Gothic"/>
      <family val="2"/>
    </font>
    <font>
      <b/>
      <u/>
      <sz val="10"/>
      <color theme="0"/>
      <name val="Century Gothic"/>
      <family val="2"/>
    </font>
  </fonts>
  <fills count="6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00B0F0"/>
        <bgColor indexed="64"/>
      </patternFill>
    </fill>
    <fill>
      <patternFill patternType="solid">
        <fgColor rgb="FFC4BD97"/>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style="medium">
        <color rgb="FF0AAAFF"/>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3" applyNumberFormat="0" applyFill="0" applyAlignment="0" applyProtection="0"/>
    <xf numFmtId="0" fontId="16" fillId="0" borderId="14" applyNumberFormat="0" applyFill="0" applyAlignment="0" applyProtection="0"/>
    <xf numFmtId="0" fontId="17" fillId="0" borderId="1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6" applyNumberFormat="0" applyAlignment="0" applyProtection="0"/>
    <xf numFmtId="0" fontId="22" fillId="7" borderId="17" applyNumberFormat="0" applyAlignment="0" applyProtection="0"/>
    <xf numFmtId="0" fontId="23" fillId="7" borderId="16" applyNumberFormat="0" applyAlignment="0" applyProtection="0"/>
    <xf numFmtId="0" fontId="24" fillId="0" borderId="18" applyNumberFormat="0" applyFill="0" applyAlignment="0" applyProtection="0"/>
    <xf numFmtId="0" fontId="25" fillId="8" borderId="19"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1"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20"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3"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4" fontId="31" fillId="0" borderId="0" applyFont="0" applyFill="0" applyBorder="0" applyAlignment="0" applyProtection="0"/>
    <xf numFmtId="184" fontId="31" fillId="0" borderId="0" applyFont="0" applyFill="0" applyBorder="0" applyAlignment="0" applyProtection="0"/>
    <xf numFmtId="185" fontId="7" fillId="0" borderId="0" applyFont="0" applyFill="0" applyBorder="0" applyAlignment="0" applyProtection="0"/>
    <xf numFmtId="18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6"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7"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3" applyNumberFormat="0" applyAlignment="0" applyProtection="0"/>
    <xf numFmtId="0" fontId="7" fillId="0" borderId="0"/>
    <xf numFmtId="0" fontId="40" fillId="55" borderId="23" applyNumberFormat="0" applyAlignment="0" applyProtection="0"/>
    <xf numFmtId="0" fontId="41" fillId="56" borderId="24" applyNumberFormat="0" applyAlignment="0" applyProtection="0"/>
    <xf numFmtId="0" fontId="41" fillId="56" borderId="24" applyNumberFormat="0" applyAlignment="0" applyProtection="0"/>
    <xf numFmtId="0" fontId="42" fillId="0" borderId="0" applyNumberFormat="0" applyFill="0" applyBorder="0" applyAlignment="0" applyProtection="0"/>
    <xf numFmtId="0" fontId="43" fillId="0" borderId="25"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6" applyNumberFormat="0" applyFill="0" applyAlignment="0" applyProtection="0"/>
    <xf numFmtId="0" fontId="46" fillId="0" borderId="27" applyNumberFormat="0" applyFill="0" applyAlignment="0" applyProtection="0"/>
    <xf numFmtId="0" fontId="47" fillId="0" borderId="28" applyNumberFormat="0" applyFill="0" applyAlignment="0" applyProtection="0"/>
    <xf numFmtId="0" fontId="47" fillId="0" borderId="0" applyNumberFormat="0" applyFill="0" applyBorder="0" applyAlignment="0" applyProtection="0"/>
    <xf numFmtId="0" fontId="48" fillId="57" borderId="23" applyNumberFormat="0" applyAlignment="0" applyProtection="0"/>
    <xf numFmtId="0" fontId="35" fillId="58" borderId="1"/>
    <xf numFmtId="0" fontId="49" fillId="0" borderId="29" applyNumberFormat="0" applyFill="0" applyAlignment="0" applyProtection="0"/>
    <xf numFmtId="0" fontId="50" fillId="0" borderId="30" applyNumberFormat="0" applyFill="0" applyAlignment="0" applyProtection="0"/>
    <xf numFmtId="0" fontId="51" fillId="0" borderId="31"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2"/>
    <xf numFmtId="0" fontId="54" fillId="0" borderId="33" applyNumberFormat="0" applyFill="0" applyAlignment="0" applyProtection="0"/>
    <xf numFmtId="191"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4" applyNumberFormat="0" applyFont="0" applyAlignment="0" applyProtection="0"/>
    <xf numFmtId="0" fontId="34" fillId="59" borderId="34" applyNumberFormat="0" applyFont="0" applyAlignment="0" applyProtection="0"/>
    <xf numFmtId="0" fontId="56" fillId="37" borderId="0" applyNumberFormat="0" applyBorder="0" applyAlignment="0" applyProtection="0"/>
    <xf numFmtId="0" fontId="57" fillId="55" borderId="35" applyNumberFormat="0" applyAlignment="0" applyProtection="0"/>
    <xf numFmtId="0" fontId="53" fillId="60" borderId="36"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7" applyNumberFormat="0" applyFill="0" applyAlignment="0" applyProtection="0"/>
    <xf numFmtId="0" fontId="60" fillId="0" borderId="38" applyNumberFormat="0" applyFill="0" applyAlignment="0" applyProtection="0"/>
    <xf numFmtId="0" fontId="57" fillId="54" borderId="35" applyNumberFormat="0" applyAlignment="0" applyProtection="0"/>
    <xf numFmtId="192" fontId="3" fillId="0" borderId="0"/>
    <xf numFmtId="193"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4" fontId="5" fillId="0" borderId="0" applyFont="0" applyFill="0" applyBorder="0" applyAlignment="0" applyProtection="0"/>
    <xf numFmtId="184" fontId="7" fillId="0" borderId="0" applyFont="0" applyFill="0" applyBorder="0" applyAlignment="0" applyProtection="0"/>
    <xf numFmtId="184" fontId="7" fillId="0" borderId="0" applyFont="0" applyFill="0" applyBorder="0" applyAlignment="0" applyProtection="0"/>
    <xf numFmtId="195" fontId="35" fillId="0" borderId="0"/>
    <xf numFmtId="195"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2"/>
    <xf numFmtId="196"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7" fontId="7" fillId="0" borderId="0" applyFont="0" applyFill="0" applyBorder="0" applyAlignment="0" applyProtection="0"/>
  </cellStyleXfs>
  <cellXfs count="682">
    <xf numFmtId="0" fontId="0" fillId="0" borderId="0" xfId="0"/>
    <xf numFmtId="0" fontId="64" fillId="0" borderId="0" xfId="0" applyFont="1" applyFill="1"/>
    <xf numFmtId="0" fontId="66" fillId="0" borderId="0" xfId="14" applyFont="1" applyFill="1" applyProtection="1">
      <protection hidden="1"/>
    </xf>
    <xf numFmtId="0" fontId="66" fillId="0" borderId="0" xfId="14" applyFont="1" applyFill="1" applyBorder="1" applyProtection="1">
      <protection hidden="1"/>
    </xf>
    <xf numFmtId="0" fontId="66" fillId="0" borderId="0" xfId="0" applyFont="1"/>
    <xf numFmtId="2" fontId="66" fillId="0" borderId="0" xfId="12" applyNumberFormat="1" applyFont="1" applyFill="1" applyBorder="1" applyProtection="1">
      <protection hidden="1"/>
    </xf>
    <xf numFmtId="0" fontId="66" fillId="0" borderId="0" xfId="14" applyFont="1" applyFill="1" applyBorder="1" applyAlignment="1" applyProtection="1">
      <alignment vertical="center"/>
      <protection hidden="1"/>
    </xf>
    <xf numFmtId="0" fontId="67" fillId="0" borderId="0" xfId="14" applyFont="1" applyFill="1" applyBorder="1" applyAlignment="1" applyProtection="1">
      <alignment horizontal="center" vertical="center"/>
      <protection hidden="1"/>
    </xf>
    <xf numFmtId="0" fontId="67" fillId="0" borderId="0" xfId="14" applyFont="1" applyFill="1" applyBorder="1" applyAlignment="1" applyProtection="1">
      <alignment horizontal="right" vertical="center"/>
      <protection hidden="1"/>
    </xf>
    <xf numFmtId="0" fontId="66" fillId="0" borderId="0" xfId="0" applyFont="1" applyFill="1" applyBorder="1"/>
    <xf numFmtId="177" fontId="66" fillId="0" borderId="0" xfId="12" applyNumberFormat="1" applyFont="1" applyFill="1" applyBorder="1" applyAlignment="1" applyProtection="1">
      <alignment vertical="center"/>
      <protection hidden="1"/>
    </xf>
    <xf numFmtId="176" fontId="70" fillId="0" borderId="0" xfId="14" applyNumberFormat="1" applyFont="1" applyFill="1" applyBorder="1" applyAlignment="1" applyProtection="1">
      <alignment vertical="center"/>
      <protection hidden="1"/>
    </xf>
    <xf numFmtId="176" fontId="66" fillId="0" borderId="0" xfId="14" applyNumberFormat="1" applyFont="1" applyFill="1" applyBorder="1" applyAlignment="1" applyProtection="1">
      <alignment vertical="center"/>
      <protection hidden="1"/>
    </xf>
    <xf numFmtId="177" fontId="66" fillId="0" borderId="0" xfId="17" applyNumberFormat="1" applyFont="1" applyFill="1" applyBorder="1" applyAlignment="1" applyProtection="1">
      <alignment vertical="center"/>
      <protection locked="0"/>
    </xf>
    <xf numFmtId="177" fontId="66" fillId="0" borderId="0" xfId="12" applyNumberFormat="1" applyFont="1" applyFill="1" applyBorder="1" applyAlignment="1" applyProtection="1">
      <alignment horizontal="center" vertical="center"/>
      <protection hidden="1"/>
    </xf>
    <xf numFmtId="177" fontId="66" fillId="0" borderId="0" xfId="12" applyNumberFormat="1" applyFont="1" applyFill="1" applyBorder="1" applyAlignment="1" applyProtection="1">
      <alignment horizontal="right" vertical="center"/>
      <protection hidden="1"/>
    </xf>
    <xf numFmtId="9" fontId="71" fillId="0" borderId="0" xfId="12" applyNumberFormat="1" applyFont="1" applyFill="1" applyBorder="1" applyAlignment="1" applyProtection="1">
      <alignment horizontal="center" vertical="center"/>
      <protection hidden="1"/>
    </xf>
    <xf numFmtId="177" fontId="71" fillId="0" borderId="0" xfId="12" applyNumberFormat="1" applyFont="1" applyFill="1" applyBorder="1" applyAlignment="1" applyProtection="1">
      <alignment vertical="center"/>
      <protection hidden="1"/>
    </xf>
    <xf numFmtId="0" fontId="65" fillId="0" borderId="0" xfId="14" applyFont="1" applyFill="1" applyBorder="1" applyAlignment="1" applyProtection="1">
      <alignment horizontal="left" vertical="center"/>
      <protection hidden="1"/>
    </xf>
    <xf numFmtId="0" fontId="70" fillId="0" borderId="0" xfId="14" applyFont="1" applyFill="1" applyBorder="1" applyAlignment="1" applyProtection="1">
      <alignment vertical="center"/>
      <protection hidden="1"/>
    </xf>
    <xf numFmtId="0" fontId="70" fillId="0" borderId="0" xfId="14" applyFont="1" applyFill="1" applyBorder="1" applyAlignment="1" applyProtection="1">
      <alignment horizontal="left" vertical="center"/>
      <protection hidden="1"/>
    </xf>
    <xf numFmtId="2" fontId="70" fillId="0" borderId="0" xfId="14" applyNumberFormat="1" applyFont="1" applyFill="1" applyBorder="1" applyAlignment="1" applyProtection="1">
      <alignment horizontal="right" vertical="center"/>
      <protection hidden="1"/>
    </xf>
    <xf numFmtId="2" fontId="66" fillId="0" borderId="0" xfId="0" applyNumberFormat="1" applyFont="1" applyFill="1" applyBorder="1" applyAlignment="1">
      <alignment vertical="center"/>
    </xf>
    <xf numFmtId="176" fontId="70" fillId="0" borderId="0" xfId="14" applyNumberFormat="1" applyFont="1" applyFill="1" applyBorder="1" applyAlignment="1" applyProtection="1">
      <alignment vertical="center"/>
      <protection locked="0"/>
    </xf>
    <xf numFmtId="176" fontId="72" fillId="0" borderId="0" xfId="14" applyNumberFormat="1" applyFont="1" applyFill="1" applyBorder="1" applyAlignment="1" applyProtection="1">
      <alignment vertical="center"/>
      <protection hidden="1"/>
    </xf>
    <xf numFmtId="0" fontId="65" fillId="0" borderId="0" xfId="14" applyFont="1" applyFill="1" applyBorder="1" applyAlignment="1" applyProtection="1">
      <alignment vertical="center"/>
      <protection hidden="1"/>
    </xf>
    <xf numFmtId="2" fontId="65" fillId="0" borderId="0" xfId="14" applyNumberFormat="1" applyFont="1" applyFill="1" applyBorder="1" applyAlignment="1" applyProtection="1">
      <alignment vertical="center"/>
      <protection hidden="1"/>
    </xf>
    <xf numFmtId="0" fontId="66" fillId="0" borderId="0" xfId="0" applyFont="1" applyFill="1" applyBorder="1" applyAlignment="1">
      <alignment vertical="center"/>
    </xf>
    <xf numFmtId="0" fontId="73" fillId="0" borderId="0" xfId="14" applyFont="1" applyFill="1" applyBorder="1" applyAlignment="1" applyProtection="1">
      <alignment vertical="center"/>
      <protection hidden="1"/>
    </xf>
    <xf numFmtId="10" fontId="70" fillId="0" borderId="0" xfId="17" applyNumberFormat="1" applyFont="1" applyFill="1" applyBorder="1" applyAlignment="1" applyProtection="1">
      <alignment vertical="center"/>
      <protection hidden="1"/>
    </xf>
    <xf numFmtId="177" fontId="70" fillId="0" borderId="0" xfId="17" applyNumberFormat="1" applyFont="1" applyFill="1" applyBorder="1" applyAlignment="1" applyProtection="1">
      <alignment vertical="center"/>
      <protection hidden="1"/>
    </xf>
    <xf numFmtId="177" fontId="70" fillId="0" borderId="0" xfId="14" applyNumberFormat="1" applyFont="1" applyFill="1" applyBorder="1" applyAlignment="1" applyProtection="1">
      <alignment vertical="center"/>
      <protection hidden="1"/>
    </xf>
    <xf numFmtId="177" fontId="66" fillId="0" borderId="0" xfId="17" applyNumberFormat="1" applyFont="1" applyFill="1" applyBorder="1" applyAlignment="1" applyProtection="1">
      <alignment vertical="center"/>
      <protection hidden="1"/>
    </xf>
    <xf numFmtId="177" fontId="66" fillId="0" borderId="0" xfId="14" applyNumberFormat="1" applyFont="1" applyFill="1" applyBorder="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7" fontId="65" fillId="0" borderId="0" xfId="0" applyNumberFormat="1" applyFont="1" applyFill="1" applyBorder="1"/>
    <xf numFmtId="0" fontId="66" fillId="0" borderId="0" xfId="14" applyFont="1" applyFill="1" applyBorder="1" applyAlignment="1" applyProtection="1">
      <alignment horizontal="right" vertical="center"/>
      <protection hidden="1"/>
    </xf>
    <xf numFmtId="0" fontId="71" fillId="0" borderId="0" xfId="14" applyFont="1" applyFill="1" applyBorder="1" applyAlignment="1" applyProtection="1">
      <alignment vertical="center"/>
      <protection hidden="1"/>
    </xf>
    <xf numFmtId="177" fontId="65" fillId="0" borderId="0" xfId="14" applyNumberFormat="1" applyFont="1" applyFill="1" applyBorder="1" applyAlignment="1" applyProtection="1">
      <alignment vertical="center"/>
      <protection hidden="1"/>
    </xf>
    <xf numFmtId="10" fontId="65" fillId="0" borderId="0" xfId="0" applyNumberFormat="1" applyFont="1" applyFill="1" applyBorder="1" applyAlignment="1"/>
    <xf numFmtId="0" fontId="74" fillId="0" borderId="0" xfId="14" applyFont="1" applyFill="1" applyBorder="1" applyAlignment="1" applyProtection="1">
      <protection hidden="1"/>
    </xf>
    <xf numFmtId="0" fontId="74" fillId="0" borderId="0" xfId="14" applyFont="1" applyFill="1" applyBorder="1" applyProtection="1">
      <protection hidden="1"/>
    </xf>
    <xf numFmtId="0" fontId="68" fillId="0" borderId="0" xfId="14" applyFont="1" applyFill="1" applyBorder="1" applyAlignment="1" applyProtection="1">
      <protection hidden="1"/>
    </xf>
    <xf numFmtId="0" fontId="66" fillId="0" borderId="0" xfId="14" applyFont="1" applyFill="1" applyBorder="1" applyAlignment="1" applyProtection="1">
      <protection hidden="1"/>
    </xf>
    <xf numFmtId="0" fontId="66" fillId="0" borderId="0" xfId="0" applyFont="1" applyAlignment="1"/>
    <xf numFmtId="0" fontId="66" fillId="0" borderId="0" xfId="0" applyFont="1" applyFill="1" applyAlignment="1"/>
    <xf numFmtId="0" fontId="66" fillId="0" borderId="0" xfId="14" applyFont="1" applyFill="1" applyAlignment="1" applyProtection="1">
      <protection hidden="1"/>
    </xf>
    <xf numFmtId="0" fontId="66" fillId="0" borderId="0" xfId="0" applyFont="1" applyFill="1"/>
    <xf numFmtId="2" fontId="75" fillId="0" borderId="0" xfId="0" applyNumberFormat="1" applyFont="1"/>
    <xf numFmtId="0" fontId="74" fillId="0" borderId="0" xfId="64" applyFont="1" applyFill="1" applyBorder="1" applyAlignment="1"/>
    <xf numFmtId="0" fontId="66" fillId="0" borderId="0" xfId="64" applyFont="1" applyFill="1" applyAlignment="1"/>
    <xf numFmtId="49" fontId="76" fillId="0" borderId="0" xfId="63" applyNumberFormat="1" applyFont="1" applyFill="1" applyBorder="1" applyAlignment="1" applyProtection="1">
      <alignment horizontal="left" vertical="top"/>
      <protection hidden="1"/>
    </xf>
    <xf numFmtId="2" fontId="78" fillId="0" borderId="0" xfId="64" applyNumberFormat="1" applyFont="1" applyFill="1" applyAlignment="1"/>
    <xf numFmtId="0" fontId="78" fillId="0" borderId="0" xfId="64" applyFont="1" applyFill="1" applyAlignment="1"/>
    <xf numFmtId="2" fontId="78" fillId="0" borderId="0" xfId="64" applyNumberFormat="1" applyFont="1" applyFill="1" applyAlignment="1">
      <alignment horizontal="left"/>
    </xf>
    <xf numFmtId="49" fontId="78" fillId="0" borderId="0" xfId="64" applyNumberFormat="1" applyFont="1" applyFill="1" applyBorder="1" applyAlignment="1"/>
    <xf numFmtId="0" fontId="78" fillId="0" borderId="0" xfId="64" applyFont="1" applyFill="1" applyAlignment="1">
      <alignment horizontal="left"/>
    </xf>
    <xf numFmtId="0" fontId="80" fillId="61" borderId="5" xfId="64" applyNumberFormat="1" applyFont="1" applyFill="1" applyBorder="1" applyAlignment="1"/>
    <xf numFmtId="0" fontId="77" fillId="61" borderId="6" xfId="64" applyNumberFormat="1" applyFont="1" applyFill="1" applyBorder="1" applyAlignment="1"/>
    <xf numFmtId="0" fontId="77" fillId="61" borderId="6" xfId="64" applyNumberFormat="1" applyFont="1" applyFill="1" applyBorder="1" applyAlignment="1">
      <alignment horizontal="left"/>
    </xf>
    <xf numFmtId="0" fontId="78" fillId="61" borderId="7" xfId="64" applyNumberFormat="1" applyFont="1" applyFill="1" applyBorder="1" applyAlignment="1">
      <alignment horizontal="left"/>
    </xf>
    <xf numFmtId="0" fontId="66" fillId="0" borderId="0" xfId="64" applyFont="1" applyFill="1" applyAlignment="1">
      <alignment horizontal="left"/>
    </xf>
    <xf numFmtId="165" fontId="66" fillId="2" borderId="0" xfId="3" applyFont="1" applyFill="1" applyAlignment="1"/>
    <xf numFmtId="180" fontId="66" fillId="2" borderId="1" xfId="66" applyNumberFormat="1" applyFont="1" applyFill="1" applyBorder="1" applyAlignment="1">
      <alignment horizontal="center"/>
    </xf>
    <xf numFmtId="178" fontId="66" fillId="0" borderId="0" xfId="7" applyNumberFormat="1" applyFont="1" applyFill="1" applyAlignment="1">
      <alignment horizontal="left"/>
    </xf>
    <xf numFmtId="9" fontId="71" fillId="2" borderId="1" xfId="66" applyFont="1" applyFill="1" applyBorder="1" applyAlignment="1">
      <alignment horizontal="center"/>
    </xf>
    <xf numFmtId="43" fontId="66" fillId="2" borderId="0" xfId="64" applyNumberFormat="1" applyFont="1" applyFill="1" applyAlignment="1"/>
    <xf numFmtId="0" fontId="66" fillId="0" borderId="6" xfId="64" applyFont="1" applyFill="1" applyBorder="1" applyAlignment="1"/>
    <xf numFmtId="166" fontId="66" fillId="0" borderId="1" xfId="19" applyFont="1" applyFill="1" applyBorder="1" applyAlignment="1" applyProtection="1">
      <alignment horizontal="center" vertical="center"/>
      <protection hidden="1"/>
    </xf>
    <xf numFmtId="0" fontId="71" fillId="0" borderId="0" xfId="63" applyNumberFormat="1" applyFont="1" applyFill="1" applyBorder="1" applyAlignment="1" applyProtection="1">
      <alignment horizontal="left"/>
      <protection hidden="1"/>
    </xf>
    <xf numFmtId="0" fontId="65" fillId="0" borderId="0" xfId="63" applyNumberFormat="1" applyFont="1" applyFill="1" applyBorder="1" applyAlignment="1" applyProtection="1">
      <alignment horizontal="left"/>
      <protection hidden="1"/>
    </xf>
    <xf numFmtId="49" fontId="66" fillId="0" borderId="0" xfId="64" applyNumberFormat="1" applyFont="1" applyFill="1" applyBorder="1" applyAlignment="1"/>
    <xf numFmtId="10" fontId="66" fillId="0" borderId="0" xfId="64" applyNumberFormat="1" applyFont="1" applyFill="1" applyAlignment="1">
      <alignment horizontal="left"/>
    </xf>
    <xf numFmtId="178" fontId="66" fillId="0" borderId="2" xfId="7" applyNumberFormat="1" applyFont="1" applyFill="1" applyBorder="1" applyAlignment="1">
      <alignment horizontal="left"/>
    </xf>
    <xf numFmtId="0" fontId="66" fillId="2" borderId="0" xfId="64" applyFont="1" applyFill="1" applyAlignment="1"/>
    <xf numFmtId="44" fontId="66" fillId="2" borderId="0" xfId="64" applyNumberFormat="1" applyFont="1" applyFill="1" applyAlignment="1"/>
    <xf numFmtId="44" fontId="66" fillId="2" borderId="0" xfId="67" applyFont="1" applyFill="1" applyAlignment="1"/>
    <xf numFmtId="2" fontId="66" fillId="2" borderId="0" xfId="64" applyNumberFormat="1" applyFont="1" applyFill="1" applyAlignment="1"/>
    <xf numFmtId="44" fontId="66" fillId="0" borderId="0" xfId="64" applyNumberFormat="1" applyFont="1" applyFill="1" applyAlignment="1"/>
    <xf numFmtId="49" fontId="81" fillId="61" borderId="5" xfId="64" applyNumberFormat="1" applyFont="1" applyFill="1" applyBorder="1" applyAlignment="1"/>
    <xf numFmtId="0" fontId="81" fillId="61" borderId="6" xfId="64" applyFont="1" applyFill="1" applyBorder="1" applyAlignment="1"/>
    <xf numFmtId="9" fontId="81" fillId="61" borderId="6" xfId="17" applyFont="1" applyFill="1" applyBorder="1" applyAlignment="1">
      <alignment horizontal="center"/>
    </xf>
    <xf numFmtId="44" fontId="81" fillId="61" borderId="7" xfId="64" applyNumberFormat="1" applyFont="1" applyFill="1" applyBorder="1" applyAlignment="1"/>
    <xf numFmtId="49" fontId="82" fillId="0" borderId="0" xfId="64" applyNumberFormat="1" applyFont="1" applyFill="1" applyBorder="1" applyAlignment="1"/>
    <xf numFmtId="2" fontId="83" fillId="0" borderId="0" xfId="64" applyNumberFormat="1" applyFont="1" applyFill="1" applyBorder="1" applyAlignment="1"/>
    <xf numFmtId="2" fontId="83" fillId="0" borderId="0" xfId="64" applyNumberFormat="1" applyFont="1" applyFill="1" applyAlignment="1"/>
    <xf numFmtId="1" fontId="82" fillId="0" borderId="0" xfId="64" applyNumberFormat="1" applyFont="1" applyFill="1" applyBorder="1" applyAlignment="1">
      <alignment horizontal="left"/>
    </xf>
    <xf numFmtId="49" fontId="66" fillId="0" borderId="0" xfId="63" applyNumberFormat="1" applyFont="1" applyFill="1" applyBorder="1" applyAlignment="1" applyProtection="1">
      <alignment horizontal="left" vertical="top"/>
      <protection hidden="1"/>
    </xf>
    <xf numFmtId="0" fontId="66" fillId="0" borderId="0" xfId="63" applyFont="1" applyFill="1" applyBorder="1" applyAlignment="1" applyProtection="1">
      <alignment horizontal="center" vertical="justify"/>
      <protection hidden="1"/>
    </xf>
    <xf numFmtId="0" fontId="66" fillId="0" borderId="0" xfId="63" applyFont="1" applyFill="1" applyBorder="1" applyAlignment="1" applyProtection="1">
      <alignment horizontal="left" vertical="justify"/>
      <protection hidden="1"/>
    </xf>
    <xf numFmtId="0" fontId="83" fillId="0" borderId="0" xfId="64" applyFont="1" applyFill="1" applyAlignment="1"/>
    <xf numFmtId="49" fontId="66" fillId="0" borderId="0" xfId="63" applyNumberFormat="1" applyFont="1" applyFill="1" applyBorder="1" applyAlignment="1" applyProtection="1">
      <alignment horizontal="left"/>
      <protection hidden="1"/>
    </xf>
    <xf numFmtId="0" fontId="71" fillId="0" borderId="0" xfId="63" applyNumberFormat="1" applyFont="1" applyFill="1" applyBorder="1" applyAlignment="1" applyProtection="1">
      <alignment horizontal="left" vertical="top"/>
      <protection hidden="1"/>
    </xf>
    <xf numFmtId="175" fontId="71" fillId="0" borderId="0" xfId="66" applyNumberFormat="1" applyFont="1" applyFill="1" applyBorder="1" applyAlignment="1" applyProtection="1">
      <alignment horizontal="center"/>
      <protection hidden="1"/>
    </xf>
    <xf numFmtId="175" fontId="71" fillId="2" borderId="0" xfId="66" applyNumberFormat="1" applyFont="1" applyFill="1" applyBorder="1" applyAlignment="1" applyProtection="1">
      <alignment horizontal="center"/>
      <protection hidden="1"/>
    </xf>
    <xf numFmtId="49" fontId="66" fillId="0" borderId="6" xfId="63" applyNumberFormat="1" applyFont="1" applyFill="1" applyBorder="1" applyAlignment="1" applyProtection="1">
      <alignment horizontal="left"/>
      <protection hidden="1"/>
    </xf>
    <xf numFmtId="49" fontId="66" fillId="2" borderId="0" xfId="63" applyNumberFormat="1" applyFont="1" applyFill="1" applyBorder="1" applyAlignment="1" applyProtection="1">
      <alignment horizontal="left"/>
      <protection hidden="1"/>
    </xf>
    <xf numFmtId="49" fontId="71" fillId="0" borderId="0" xfId="63" applyNumberFormat="1" applyFont="1" applyFill="1" applyBorder="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Fill="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49" fontId="71" fillId="0" borderId="0" xfId="64" applyNumberFormat="1" applyFont="1" applyFill="1" applyBorder="1" applyAlignment="1"/>
    <xf numFmtId="179" fontId="71" fillId="0" borderId="0" xfId="63" applyNumberFormat="1" applyFont="1" applyFill="1" applyBorder="1" applyAlignment="1" applyProtection="1">
      <alignment horizontal="left"/>
      <protection hidden="1"/>
    </xf>
    <xf numFmtId="49" fontId="71" fillId="0" borderId="5" xfId="64" applyNumberFormat="1" applyFont="1" applyFill="1" applyBorder="1" applyAlignment="1"/>
    <xf numFmtId="49" fontId="71" fillId="0" borderId="6" xfId="64" applyNumberFormat="1" applyFont="1" applyFill="1" applyBorder="1" applyAlignment="1"/>
    <xf numFmtId="166" fontId="71" fillId="2" borderId="7" xfId="19" applyFont="1" applyFill="1" applyBorder="1" applyAlignment="1"/>
    <xf numFmtId="0" fontId="66" fillId="0" borderId="0" xfId="90" applyFont="1"/>
    <xf numFmtId="2" fontId="77" fillId="0" borderId="0" xfId="13" applyNumberFormat="1" applyFont="1" applyFill="1" applyBorder="1" applyAlignment="1"/>
    <xf numFmtId="2" fontId="82" fillId="0" borderId="0" xfId="13" applyNumberFormat="1" applyFont="1" applyFill="1" applyBorder="1" applyAlignment="1"/>
    <xf numFmtId="188" fontId="84" fillId="0" borderId="0" xfId="64" applyNumberFormat="1" applyFont="1" applyFill="1" applyBorder="1" applyAlignment="1">
      <alignment horizontal="left"/>
    </xf>
    <xf numFmtId="0" fontId="66" fillId="0" borderId="0" xfId="0" applyFont="1" applyAlignment="1">
      <alignment horizontal="center" vertical="center"/>
    </xf>
    <xf numFmtId="0" fontId="66" fillId="0" borderId="0" xfId="18" applyFont="1" applyFill="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applyFill="1" applyAlignment="1"/>
    <xf numFmtId="3" fontId="72" fillId="0" borderId="0" xfId="13" applyNumberFormat="1" applyFont="1" applyFill="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Fill="1" applyBorder="1" applyAlignment="1">
      <alignment horizontal="center" vertical="center"/>
    </xf>
    <xf numFmtId="0" fontId="66" fillId="0" borderId="0" xfId="18" applyFont="1" applyFill="1"/>
    <xf numFmtId="49" fontId="66" fillId="0" borderId="1" xfId="0" applyNumberFormat="1" applyFont="1" applyFill="1" applyBorder="1" applyAlignment="1">
      <alignment horizontal="center"/>
    </xf>
    <xf numFmtId="0" fontId="66" fillId="0" borderId="1" xfId="0" applyFont="1" applyFill="1" applyBorder="1" applyAlignment="1"/>
    <xf numFmtId="173" fontId="68" fillId="0" borderId="1" xfId="9" applyNumberFormat="1" applyFont="1" applyFill="1" applyBorder="1" applyAlignment="1">
      <alignment horizontal="center"/>
    </xf>
    <xf numFmtId="173" fontId="75" fillId="0" borderId="1" xfId="9" applyNumberFormat="1" applyFont="1" applyFill="1" applyBorder="1" applyAlignment="1">
      <alignment horizontal="center"/>
    </xf>
    <xf numFmtId="49" fontId="75" fillId="0" borderId="1" xfId="18" applyNumberFormat="1" applyFont="1" applyFill="1" applyBorder="1" applyAlignment="1">
      <alignment horizontal="center"/>
    </xf>
    <xf numFmtId="0" fontId="75" fillId="0" borderId="1" xfId="18" applyFont="1" applyFill="1" applyBorder="1" applyAlignment="1">
      <alignment horizontal="left"/>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Fill="1" applyBorder="1" applyAlignment="1">
      <alignment horizontal="center" vertical="center" wrapText="1"/>
    </xf>
    <xf numFmtId="49" fontId="82" fillId="0" borderId="0" xfId="13" applyNumberFormat="1" applyFont="1" applyFill="1" applyBorder="1" applyAlignment="1"/>
    <xf numFmtId="2" fontId="83" fillId="0" borderId="0" xfId="13" applyNumberFormat="1" applyFont="1" applyFill="1" applyBorder="1" applyAlignment="1"/>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applyAlignment="1">
      <alignment horizontal="left"/>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applyFill="1"/>
    <xf numFmtId="0" fontId="71" fillId="0" borderId="0" xfId="0" applyFont="1" applyFill="1"/>
    <xf numFmtId="167" fontId="71" fillId="0" borderId="0" xfId="9" applyFont="1"/>
    <xf numFmtId="2" fontId="71" fillId="0" borderId="0" xfId="0" applyNumberFormat="1" applyFont="1" applyFill="1"/>
    <xf numFmtId="2" fontId="82" fillId="0" borderId="0" xfId="0" applyNumberFormat="1" applyFont="1" applyAlignment="1">
      <alignment horizontal="left"/>
    </xf>
    <xf numFmtId="2" fontId="77" fillId="0" borderId="0" xfId="13" applyNumberFormat="1" applyFont="1" applyFill="1" applyBorder="1" applyAlignment="1">
      <alignment horizontal="left"/>
    </xf>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2" fontId="81" fillId="61" borderId="4" xfId="0" applyNumberFormat="1" applyFont="1" applyFill="1" applyBorder="1" applyAlignment="1">
      <alignment horizontal="left" vertical="top"/>
    </xf>
    <xf numFmtId="0" fontId="81" fillId="61" borderId="4" xfId="0" applyFont="1" applyFill="1" applyBorder="1" applyAlignment="1">
      <alignment horizontal="left" vertical="top" wrapText="1"/>
    </xf>
    <xf numFmtId="182"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Fill="1" applyBorder="1"/>
    <xf numFmtId="0" fontId="66" fillId="0" borderId="1" xfId="0" applyFont="1" applyFill="1" applyBorder="1"/>
    <xf numFmtId="1" fontId="86" fillId="0" borderId="1" xfId="0" applyNumberFormat="1" applyFont="1" applyFill="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4" xfId="0" applyFont="1" applyFill="1" applyBorder="1"/>
    <xf numFmtId="0" fontId="66" fillId="0" borderId="1" xfId="0" applyNumberFormat="1" applyFont="1" applyFill="1" applyBorder="1" applyAlignment="1"/>
    <xf numFmtId="0" fontId="66" fillId="0" borderId="7" xfId="0" applyFont="1" applyFill="1" applyBorder="1"/>
    <xf numFmtId="0" fontId="66" fillId="0" borderId="10" xfId="0" applyFont="1" applyFill="1" applyBorder="1"/>
    <xf numFmtId="0" fontId="66" fillId="0" borderId="22" xfId="0" applyFont="1" applyBorder="1" applyAlignment="1">
      <alignment wrapText="1"/>
    </xf>
    <xf numFmtId="0" fontId="66" fillId="2" borderId="22" xfId="0" applyFont="1" applyFill="1" applyBorder="1" applyAlignment="1">
      <alignment wrapText="1"/>
    </xf>
    <xf numFmtId="0" fontId="86" fillId="0" borderId="22" xfId="60" applyFont="1" applyBorder="1" applyAlignment="1">
      <alignment wrapText="1"/>
    </xf>
    <xf numFmtId="2" fontId="66" fillId="0" borderId="8" xfId="0" applyNumberFormat="1" applyFont="1" applyFill="1" applyBorder="1"/>
    <xf numFmtId="1" fontId="66" fillId="0" borderId="8" xfId="0" applyNumberFormat="1" applyFont="1" applyFill="1" applyBorder="1" applyAlignment="1">
      <alignment horizontal="center"/>
    </xf>
    <xf numFmtId="174" fontId="66" fillId="0" borderId="8" xfId="0" applyNumberFormat="1" applyFont="1" applyFill="1" applyBorder="1" applyAlignment="1">
      <alignment horizontal="left"/>
    </xf>
    <xf numFmtId="0" fontId="66" fillId="0" borderId="8" xfId="9" applyNumberFormat="1" applyFont="1" applyFill="1" applyBorder="1" applyAlignment="1"/>
    <xf numFmtId="0" fontId="66" fillId="0" borderId="8" xfId="0" applyFont="1" applyFill="1" applyBorder="1"/>
    <xf numFmtId="2" fontId="66" fillId="0" borderId="8" xfId="0" applyNumberFormat="1" applyFont="1" applyFill="1" applyBorder="1" applyAlignment="1">
      <alignment horizontal="right"/>
    </xf>
    <xf numFmtId="1" fontId="86" fillId="0" borderId="8" xfId="0" applyNumberFormat="1" applyFont="1" applyFill="1" applyBorder="1" applyAlignment="1">
      <alignment horizontal="center"/>
    </xf>
    <xf numFmtId="43" fontId="68" fillId="0" borderId="8" xfId="9" applyNumberFormat="1" applyFont="1" applyFill="1" applyBorder="1" applyAlignment="1">
      <alignment horizontal="center"/>
    </xf>
    <xf numFmtId="167" fontId="68" fillId="0" borderId="8" xfId="9" applyFont="1" applyFill="1" applyBorder="1" applyAlignment="1">
      <alignment horizontal="center"/>
    </xf>
    <xf numFmtId="2" fontId="66" fillId="0" borderId="0" xfId="0" applyNumberFormat="1" applyFont="1" applyFill="1" applyBorder="1"/>
    <xf numFmtId="1" fontId="66" fillId="0" borderId="0" xfId="0" applyNumberFormat="1" applyFont="1" applyFill="1" applyBorder="1" applyAlignment="1">
      <alignment horizontal="center"/>
    </xf>
    <xf numFmtId="174" fontId="66" fillId="0" borderId="0" xfId="0" applyNumberFormat="1" applyFont="1" applyFill="1" applyBorder="1" applyAlignment="1">
      <alignment horizontal="left"/>
    </xf>
    <xf numFmtId="0" fontId="66" fillId="0" borderId="0" xfId="9" applyNumberFormat="1" applyFont="1" applyFill="1" applyBorder="1" applyAlignment="1"/>
    <xf numFmtId="2" fontId="66" fillId="0" borderId="0" xfId="0" applyNumberFormat="1" applyFont="1" applyFill="1" applyBorder="1" applyAlignment="1">
      <alignment horizontal="right"/>
    </xf>
    <xf numFmtId="1" fontId="86" fillId="0" borderId="0" xfId="0" applyNumberFormat="1" applyFont="1" applyFill="1" applyBorder="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66" fillId="0" borderId="0" xfId="0" applyFont="1" applyBorder="1"/>
    <xf numFmtId="0" fontId="66" fillId="0" borderId="0" xfId="0" applyFont="1" applyFill="1" applyBorder="1" applyAlignment="1"/>
    <xf numFmtId="0" fontId="86" fillId="0" borderId="0" xfId="0" applyFont="1" applyFill="1" applyBorder="1"/>
    <xf numFmtId="0" fontId="86" fillId="0" borderId="0" xfId="0" applyFont="1"/>
    <xf numFmtId="0" fontId="68" fillId="0" borderId="0" xfId="14" applyFont="1" applyFill="1" applyAlignment="1" applyProtection="1">
      <protection hidden="1"/>
    </xf>
    <xf numFmtId="0" fontId="71" fillId="0" borderId="0" xfId="0" applyFont="1" applyAlignment="1">
      <alignment horizontal="center"/>
    </xf>
    <xf numFmtId="0" fontId="66" fillId="0" borderId="0" xfId="0" applyFont="1" applyFill="1" applyAlignment="1">
      <alignment vertical="center"/>
    </xf>
    <xf numFmtId="0" fontId="66" fillId="0" borderId="0" xfId="14" applyFont="1" applyFill="1" applyAlignment="1" applyProtection="1">
      <alignment vertical="center"/>
      <protection hidden="1"/>
    </xf>
    <xf numFmtId="2" fontId="66" fillId="0" borderId="0" xfId="0" applyNumberFormat="1" applyFont="1" applyFill="1" applyAlignment="1">
      <alignment vertical="center"/>
    </xf>
    <xf numFmtId="2" fontId="66" fillId="0" borderId="0" xfId="14" applyNumberFormat="1" applyFont="1" applyFill="1" applyAlignment="1" applyProtection="1">
      <alignment vertical="center"/>
      <protection hidden="1"/>
    </xf>
    <xf numFmtId="2" fontId="71" fillId="0" borderId="0" xfId="0" applyNumberFormat="1" applyFont="1" applyFill="1" applyBorder="1" applyAlignment="1">
      <alignment horizontal="center"/>
    </xf>
    <xf numFmtId="2" fontId="66" fillId="0" borderId="0" xfId="14" applyNumberFormat="1" applyFont="1" applyFill="1" applyBorder="1" applyAlignment="1" applyProtection="1">
      <alignment vertical="center"/>
      <protection hidden="1"/>
    </xf>
    <xf numFmtId="2" fontId="77" fillId="0" borderId="0" xfId="14" applyNumberFormat="1" applyFont="1" applyFill="1" applyBorder="1" applyAlignment="1" applyProtection="1">
      <alignment vertical="center"/>
      <protection locked="0"/>
    </xf>
    <xf numFmtId="2" fontId="66" fillId="0" borderId="3" xfId="12" applyNumberFormat="1" applyFont="1" applyFill="1" applyBorder="1" applyProtection="1">
      <protection hidden="1"/>
    </xf>
    <xf numFmtId="2" fontId="66" fillId="0" borderId="5" xfId="12" applyNumberFormat="1" applyFont="1" applyFill="1" applyBorder="1" applyProtection="1">
      <protection hidden="1"/>
    </xf>
    <xf numFmtId="0" fontId="66" fillId="0" borderId="7" xfId="0" applyFont="1" applyBorder="1"/>
    <xf numFmtId="2" fontId="66" fillId="0" borderId="7" xfId="12" applyNumberFormat="1" applyFont="1" applyFill="1" applyBorder="1" applyProtection="1">
      <protection hidden="1"/>
    </xf>
    <xf numFmtId="0" fontId="66" fillId="0" borderId="5" xfId="0" applyFont="1" applyFill="1" applyBorder="1"/>
    <xf numFmtId="177" fontId="66" fillId="2" borderId="0" xfId="12" applyNumberFormat="1" applyFont="1" applyFill="1" applyBorder="1" applyAlignment="1" applyProtection="1">
      <alignment vertical="center"/>
      <protection hidden="1"/>
    </xf>
    <xf numFmtId="0" fontId="71" fillId="0" borderId="5" xfId="0" applyFont="1" applyFill="1" applyBorder="1"/>
    <xf numFmtId="0" fontId="71" fillId="0" borderId="7" xfId="0" applyFont="1" applyFill="1" applyBorder="1"/>
    <xf numFmtId="177" fontId="71" fillId="0" borderId="1" xfId="12" applyNumberFormat="1" applyFont="1" applyFill="1" applyBorder="1" applyAlignment="1" applyProtection="1">
      <alignment vertical="center"/>
      <protection hidden="1"/>
    </xf>
    <xf numFmtId="177" fontId="66" fillId="0" borderId="1" xfId="12" applyNumberFormat="1" applyFont="1" applyFill="1" applyBorder="1" applyAlignment="1" applyProtection="1">
      <alignment vertical="center"/>
      <protection hidden="1"/>
    </xf>
    <xf numFmtId="10" fontId="71" fillId="0" borderId="7" xfId="0" applyNumberFormat="1" applyFont="1" applyFill="1" applyBorder="1" applyAlignment="1"/>
    <xf numFmtId="0" fontId="65" fillId="0" borderId="3" xfId="14" applyFont="1" applyFill="1" applyBorder="1" applyAlignment="1" applyProtection="1">
      <alignment horizontal="left" vertical="center"/>
      <protection hidden="1"/>
    </xf>
    <xf numFmtId="2" fontId="71" fillId="0" borderId="1" xfId="12" applyNumberFormat="1" applyFont="1" applyFill="1" applyBorder="1" applyAlignment="1" applyProtection="1">
      <alignment horizontal="center"/>
      <protection hidden="1"/>
    </xf>
    <xf numFmtId="179" fontId="70" fillId="0" borderId="1" xfId="14" applyNumberFormat="1" applyFont="1" applyFill="1" applyBorder="1" applyAlignment="1" applyProtection="1">
      <alignment horizontal="left" vertical="center"/>
      <protection hidden="1"/>
    </xf>
    <xf numFmtId="179" fontId="70" fillId="0" borderId="12" xfId="14" applyNumberFormat="1" applyFont="1" applyFill="1" applyBorder="1" applyAlignment="1" applyProtection="1">
      <alignment horizontal="left" vertical="center"/>
      <protection hidden="1"/>
    </xf>
    <xf numFmtId="0" fontId="66" fillId="0" borderId="5" xfId="12" applyFont="1" applyFill="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1" fontId="66" fillId="0" borderId="0" xfId="12" applyNumberFormat="1" applyFont="1" applyFill="1" applyBorder="1" applyProtection="1">
      <protection hidden="1"/>
    </xf>
    <xf numFmtId="10" fontId="65" fillId="0" borderId="0" xfId="17" applyNumberFormat="1" applyFont="1" applyFill="1" applyBorder="1" applyAlignment="1"/>
    <xf numFmtId="179" fontId="66" fillId="0" borderId="0" xfId="14" applyNumberFormat="1" applyFont="1" applyFill="1" applyBorder="1" applyAlignment="1" applyProtection="1">
      <alignment vertical="center"/>
      <protection hidden="1"/>
    </xf>
    <xf numFmtId="0" fontId="70" fillId="0" borderId="1" xfId="14" applyFont="1" applyFill="1" applyBorder="1" applyAlignment="1" applyProtection="1">
      <alignment horizontal="left" vertical="center"/>
      <protection hidden="1"/>
    </xf>
    <xf numFmtId="0" fontId="65" fillId="0" borderId="1" xfId="14" applyFont="1" applyFill="1" applyBorder="1" applyAlignment="1" applyProtection="1">
      <alignment vertical="center"/>
      <protection hidden="1"/>
    </xf>
    <xf numFmtId="0" fontId="66" fillId="0" borderId="1" xfId="0" applyFont="1" applyFill="1" applyBorder="1" applyAlignment="1">
      <alignment vertical="center"/>
    </xf>
    <xf numFmtId="0" fontId="73" fillId="0" borderId="1" xfId="14" applyFont="1" applyFill="1" applyBorder="1" applyAlignment="1" applyProtection="1">
      <alignment vertical="center"/>
      <protection hidden="1"/>
    </xf>
    <xf numFmtId="0" fontId="66" fillId="0" borderId="1" xfId="14" applyFont="1" applyFill="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Fill="1" applyAlignment="1">
      <alignment horizontal="left" indent="3"/>
    </xf>
    <xf numFmtId="0" fontId="64" fillId="0" borderId="0" xfId="0" applyFont="1" applyFill="1" applyAlignment="1">
      <alignment horizontal="left" indent="1"/>
    </xf>
    <xf numFmtId="180" fontId="64" fillId="0" borderId="0" xfId="0" applyNumberFormat="1" applyFont="1" applyFill="1"/>
    <xf numFmtId="179" fontId="64" fillId="0" borderId="0" xfId="0" applyNumberFormat="1" applyFont="1" applyFill="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Fill="1" applyBorder="1" applyAlignment="1" applyProtection="1">
      <protection hidden="1"/>
    </xf>
    <xf numFmtId="0" fontId="90" fillId="0" borderId="0" xfId="14" applyFont="1" applyFill="1" applyBorder="1" applyAlignment="1" applyProtection="1">
      <alignment horizontal="center"/>
      <protection hidden="1"/>
    </xf>
    <xf numFmtId="0" fontId="90" fillId="0" borderId="0" xfId="14" applyFont="1" applyFill="1" applyBorder="1" applyAlignment="1" applyProtection="1">
      <alignment horizontal="right"/>
      <protection hidden="1"/>
    </xf>
    <xf numFmtId="169" fontId="90" fillId="0" borderId="0" xfId="4" applyFont="1" applyFill="1" applyBorder="1" applyAlignment="1" applyProtection="1">
      <alignment horizontal="center"/>
      <protection hidden="1"/>
    </xf>
    <xf numFmtId="175" fontId="90" fillId="0" borderId="0" xfId="4" applyNumberFormat="1" applyFont="1" applyFill="1" applyBorder="1" applyAlignment="1" applyProtection="1">
      <alignment horizontal="center"/>
      <protection hidden="1"/>
    </xf>
    <xf numFmtId="2" fontId="77" fillId="0" borderId="0" xfId="0" applyNumberFormat="1" applyFont="1" applyAlignment="1"/>
    <xf numFmtId="0" fontId="91" fillId="0" borderId="0" xfId="0" applyFont="1" applyFill="1" applyBorder="1" applyAlignment="1">
      <alignment horizontal="center" vertical="center"/>
    </xf>
    <xf numFmtId="175" fontId="91" fillId="0" borderId="0" xfId="0" applyNumberFormat="1" applyFont="1" applyFill="1" applyBorder="1" applyAlignment="1">
      <alignment horizontal="center" vertical="center"/>
    </xf>
    <xf numFmtId="1" fontId="78" fillId="0" borderId="0" xfId="0" applyNumberFormat="1" applyFont="1" applyAlignment="1">
      <alignment horizontal="left"/>
    </xf>
    <xf numFmtId="2" fontId="92" fillId="0" borderId="0" xfId="14" applyNumberFormat="1" applyFont="1" applyFill="1" applyBorder="1" applyAlignment="1" applyProtection="1">
      <alignment horizontal="right"/>
      <protection hidden="1"/>
    </xf>
    <xf numFmtId="2" fontId="92" fillId="0" borderId="0" xfId="14" applyNumberFormat="1" applyFont="1" applyFill="1" applyBorder="1" applyAlignment="1" applyProtection="1">
      <alignment horizontal="center"/>
      <protection hidden="1"/>
    </xf>
    <xf numFmtId="0" fontId="66" fillId="0" borderId="0" xfId="0" applyFont="1" applyAlignment="1">
      <alignment vertical="top" wrapText="1"/>
    </xf>
    <xf numFmtId="2" fontId="72" fillId="0" borderId="0" xfId="0" applyNumberFormat="1" applyFont="1" applyFill="1" applyBorder="1" applyAlignment="1">
      <alignment horizontal="center" vertical="center"/>
    </xf>
    <xf numFmtId="175" fontId="72" fillId="0" borderId="0" xfId="0" applyNumberFormat="1" applyFont="1" applyFill="1" applyBorder="1" applyAlignment="1">
      <alignment horizontal="center" vertical="center"/>
    </xf>
    <xf numFmtId="2" fontId="92" fillId="0" borderId="0" xfId="14" applyNumberFormat="1" applyFont="1" applyFill="1" applyBorder="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Fill="1" applyBorder="1" applyAlignment="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2" fontId="70" fillId="0" borderId="1" xfId="4" applyNumberFormat="1" applyFont="1" applyFill="1" applyBorder="1" applyAlignment="1" applyProtection="1">
      <protection hidden="1"/>
    </xf>
    <xf numFmtId="175" fontId="72" fillId="0" borderId="9" xfId="0" applyNumberFormat="1" applyFont="1" applyFill="1" applyBorder="1" applyAlignment="1">
      <alignment horizontal="center" vertical="center"/>
    </xf>
    <xf numFmtId="1" fontId="71" fillId="0" borderId="1" xfId="14" applyNumberFormat="1" applyFont="1" applyFill="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69" fontId="70" fillId="35" borderId="1" xfId="4" applyFont="1" applyFill="1" applyBorder="1" applyAlignment="1" applyProtection="1">
      <protection locked="0"/>
    </xf>
    <xf numFmtId="175" fontId="72" fillId="0" borderId="11" xfId="0" applyNumberFormat="1" applyFont="1" applyFill="1" applyBorder="1" applyAlignment="1">
      <alignment horizontal="center" vertical="center"/>
    </xf>
    <xf numFmtId="2" fontId="95" fillId="0" borderId="6" xfId="14" applyNumberFormat="1" applyFont="1" applyFill="1" applyBorder="1" applyAlignment="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Fill="1" applyBorder="1" applyAlignment="1" applyProtection="1">
      <protection hidden="1"/>
    </xf>
    <xf numFmtId="0" fontId="95" fillId="0" borderId="6" xfId="14" applyFont="1" applyFill="1" applyBorder="1" applyAlignment="1" applyProtection="1">
      <protection hidden="1"/>
    </xf>
    <xf numFmtId="0" fontId="95" fillId="0" borderId="7" xfId="14" applyFont="1" applyFill="1" applyBorder="1" applyAlignment="1" applyProtection="1">
      <alignment horizontal="right"/>
      <protection hidden="1"/>
    </xf>
    <xf numFmtId="169" fontId="70" fillId="0" borderId="1" xfId="4" applyFont="1" applyFill="1" applyBorder="1" applyAlignment="1" applyProtection="1">
      <protection locked="0"/>
    </xf>
    <xf numFmtId="0" fontId="96" fillId="0" borderId="6" xfId="14" applyFont="1" applyFill="1" applyBorder="1" applyAlignment="1" applyProtection="1">
      <alignment horizontal="right"/>
      <protection hidden="1"/>
    </xf>
    <xf numFmtId="0" fontId="96" fillId="0" borderId="7" xfId="14" applyFont="1" applyFill="1" applyBorder="1" applyAlignment="1" applyProtection="1">
      <alignment horizontal="right"/>
      <protection hidden="1"/>
    </xf>
    <xf numFmtId="169" fontId="70" fillId="0" borderId="1" xfId="4" applyFont="1" applyFill="1" applyBorder="1" applyAlignment="1" applyProtection="1">
      <protection hidden="1"/>
    </xf>
    <xf numFmtId="0" fontId="70" fillId="0" borderId="5" xfId="14" applyNumberFormat="1" applyFont="1" applyFill="1" applyBorder="1" applyAlignment="1" applyProtection="1">
      <protection hidden="1"/>
    </xf>
    <xf numFmtId="10" fontId="96" fillId="0" borderId="6" xfId="14" applyNumberFormat="1" applyFont="1" applyFill="1" applyBorder="1" applyAlignment="1" applyProtection="1">
      <alignment horizontal="right"/>
      <protection hidden="1"/>
    </xf>
    <xf numFmtId="0" fontId="95" fillId="0" borderId="6" xfId="14" applyFont="1" applyFill="1" applyBorder="1" applyAlignment="1" applyProtection="1">
      <alignment horizontal="center"/>
      <protection hidden="1"/>
    </xf>
    <xf numFmtId="175" fontId="97" fillId="0" borderId="1" xfId="17" applyNumberFormat="1" applyFont="1" applyFill="1" applyBorder="1" applyAlignment="1" applyProtection="1">
      <alignment horizontal="center"/>
      <protection hidden="1"/>
    </xf>
    <xf numFmtId="0" fontId="98" fillId="0" borderId="5" xfId="14" applyNumberFormat="1" applyFont="1" applyFill="1" applyBorder="1" applyAlignment="1" applyProtection="1">
      <protection hidden="1"/>
    </xf>
    <xf numFmtId="2" fontId="99" fillId="0" borderId="0" xfId="14" applyNumberFormat="1" applyFont="1" applyFill="1" applyBorder="1" applyAlignment="1" applyProtection="1">
      <alignment horizontal="center"/>
      <protection hidden="1"/>
    </xf>
    <xf numFmtId="175" fontId="68" fillId="0" borderId="11" xfId="0" applyNumberFormat="1" applyFont="1" applyFill="1" applyBorder="1" applyAlignment="1">
      <alignment horizontal="center" vertical="center"/>
    </xf>
    <xf numFmtId="0" fontId="68" fillId="0" borderId="0" xfId="0" applyFont="1" applyFill="1"/>
    <xf numFmtId="175" fontId="95" fillId="0" borderId="7" xfId="17" applyNumberFormat="1" applyFont="1" applyFill="1" applyBorder="1" applyAlignment="1" applyProtection="1">
      <alignment horizontal="right"/>
      <protection hidden="1"/>
    </xf>
    <xf numFmtId="169" fontId="95" fillId="0" borderId="6" xfId="14" applyNumberFormat="1" applyFont="1" applyFill="1" applyBorder="1" applyAlignment="1" applyProtection="1">
      <alignment horizontal="center"/>
      <protection hidden="1"/>
    </xf>
    <xf numFmtId="165" fontId="95" fillId="0" borderId="6" xfId="14" applyNumberFormat="1" applyFont="1" applyFill="1" applyBorder="1" applyAlignment="1" applyProtection="1">
      <alignment horizontal="center"/>
      <protection hidden="1"/>
    </xf>
    <xf numFmtId="2" fontId="70" fillId="0" borderId="1" xfId="4" applyNumberFormat="1" applyFont="1" applyFill="1" applyBorder="1" applyAlignment="1" applyProtection="1">
      <alignment horizontal="right"/>
      <protection locked="0"/>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5" fontId="66" fillId="0" borderId="11" xfId="0" applyNumberFormat="1" applyFont="1" applyBorder="1"/>
    <xf numFmtId="169" fontId="95" fillId="0" borderId="7" xfId="14" applyNumberFormat="1" applyFont="1" applyFill="1" applyBorder="1" applyAlignment="1" applyProtection="1">
      <alignment horizontal="right"/>
      <protection hidden="1"/>
    </xf>
    <xf numFmtId="0" fontId="100" fillId="0" borderId="0" xfId="0" applyFont="1" applyFill="1" applyBorder="1"/>
    <xf numFmtId="0" fontId="100" fillId="0" borderId="9" xfId="0" applyFont="1" applyFill="1" applyBorder="1" applyAlignment="1">
      <alignment horizontal="right"/>
    </xf>
    <xf numFmtId="175" fontId="66" fillId="0" borderId="0" xfId="0" applyNumberFormat="1" applyFont="1" applyFill="1" applyBorder="1"/>
    <xf numFmtId="166" fontId="71" fillId="0" borderId="1" xfId="19" applyFont="1" applyBorder="1"/>
    <xf numFmtId="0" fontId="74" fillId="0" borderId="5" xfId="14" applyFont="1" applyFill="1" applyBorder="1" applyAlignment="1" applyProtection="1">
      <protection hidden="1"/>
    </xf>
    <xf numFmtId="169" fontId="96" fillId="0" borderId="6" xfId="14" applyNumberFormat="1" applyFont="1" applyFill="1" applyBorder="1" applyAlignment="1" applyProtection="1">
      <protection hidden="1"/>
    </xf>
    <xf numFmtId="169" fontId="96" fillId="0" borderId="7" xfId="14" applyNumberFormat="1" applyFont="1" applyFill="1" applyBorder="1" applyAlignment="1" applyProtection="1">
      <alignment horizontal="right"/>
      <protection hidden="1"/>
    </xf>
    <xf numFmtId="179" fontId="74" fillId="0" borderId="1" xfId="6" applyNumberFormat="1" applyFont="1" applyFill="1" applyBorder="1" applyAlignment="1" applyProtection="1">
      <protection hidden="1"/>
    </xf>
    <xf numFmtId="179" fontId="68" fillId="0" borderId="0" xfId="0" applyNumberFormat="1" applyFont="1" applyFill="1" applyAlignment="1"/>
    <xf numFmtId="0" fontId="68" fillId="0" borderId="0" xfId="0" applyFont="1" applyFill="1" applyBorder="1" applyAlignment="1"/>
    <xf numFmtId="0" fontId="96" fillId="0" borderId="0" xfId="0" applyFont="1" applyFill="1" applyBorder="1" applyAlignment="1"/>
    <xf numFmtId="0" fontId="96" fillId="0" borderId="11" xfId="0" applyFont="1" applyFill="1" applyBorder="1" applyAlignment="1">
      <alignment horizontal="right"/>
    </xf>
    <xf numFmtId="0" fontId="68" fillId="0" borderId="0" xfId="0" applyFont="1" applyFill="1" applyAlignment="1"/>
    <xf numFmtId="0" fontId="96" fillId="0" borderId="0" xfId="0" applyFont="1"/>
    <xf numFmtId="0" fontId="96" fillId="0" borderId="0" xfId="0" applyFont="1" applyAlignment="1">
      <alignment horizontal="right"/>
    </xf>
    <xf numFmtId="175" fontId="68" fillId="0" borderId="0" xfId="0" applyNumberFormat="1" applyFont="1"/>
    <xf numFmtId="0" fontId="68" fillId="0" borderId="0" xfId="0" applyFont="1" applyAlignment="1">
      <alignment horizontal="right"/>
    </xf>
    <xf numFmtId="2" fontId="82" fillId="0" borderId="0" xfId="0" applyNumberFormat="1" applyFont="1" applyAlignment="1"/>
    <xf numFmtId="2" fontId="83" fillId="0" borderId="0" xfId="0" applyNumberFormat="1" applyFont="1"/>
    <xf numFmtId="0" fontId="101" fillId="0" borderId="0" xfId="14" applyFont="1" applyFill="1" applyBorder="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Fill="1" applyBorder="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Fill="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Fill="1" applyBorder="1" applyAlignment="1" applyProtection="1">
      <protection hidden="1"/>
    </xf>
    <xf numFmtId="0" fontId="69" fillId="0" borderId="0" xfId="0" applyFont="1"/>
    <xf numFmtId="0" fontId="69" fillId="0" borderId="0" xfId="0" applyFont="1" applyAlignment="1">
      <alignment wrapText="1"/>
    </xf>
    <xf numFmtId="0" fontId="66" fillId="0" borderId="1" xfId="0" applyFont="1" applyBorder="1" applyAlignment="1">
      <alignment horizontal="center"/>
    </xf>
    <xf numFmtId="0" fontId="71" fillId="0" borderId="5" xfId="0" applyFont="1" applyBorder="1"/>
    <xf numFmtId="0" fontId="71" fillId="0" borderId="6" xfId="0" applyFont="1" applyBorder="1"/>
    <xf numFmtId="0" fontId="81" fillId="61" borderId="1" xfId="60" applyFont="1" applyFill="1" applyBorder="1" applyAlignment="1">
      <alignment horizontal="left" vertical="top" wrapText="1"/>
    </xf>
    <xf numFmtId="0" fontId="100" fillId="0" borderId="0" xfId="11" applyFont="1" applyBorder="1" applyAlignment="1"/>
    <xf numFmtId="0" fontId="100" fillId="0" borderId="0" xfId="11" applyFont="1" applyFill="1" applyBorder="1"/>
    <xf numFmtId="179" fontId="100" fillId="0" borderId="0" xfId="11" applyNumberFormat="1" applyFont="1" applyFill="1" applyBorder="1"/>
    <xf numFmtId="2" fontId="100" fillId="0" borderId="0" xfId="11" applyNumberFormat="1" applyFont="1" applyFill="1"/>
    <xf numFmtId="2" fontId="77" fillId="0" borderId="0" xfId="11" applyNumberFormat="1" applyFont="1" applyFill="1" applyBorder="1" applyAlignment="1">
      <alignment vertical="center"/>
    </xf>
    <xf numFmtId="2" fontId="77" fillId="0" borderId="0" xfId="11" applyNumberFormat="1" applyFont="1" applyFill="1" applyBorder="1" applyAlignment="1">
      <alignment horizontal="right" vertical="center"/>
    </xf>
    <xf numFmtId="2" fontId="78" fillId="0" borderId="0" xfId="11" applyNumberFormat="1" applyFont="1" applyFill="1" applyBorder="1" applyAlignment="1">
      <alignment vertical="center"/>
    </xf>
    <xf numFmtId="0" fontId="72" fillId="0" borderId="0" xfId="15" applyFont="1" applyFill="1" applyBorder="1"/>
    <xf numFmtId="2" fontId="72" fillId="0" borderId="0" xfId="15" applyNumberFormat="1" applyFont="1" applyFill="1" applyBorder="1"/>
    <xf numFmtId="0" fontId="66" fillId="0" borderId="1" xfId="11" applyFont="1" applyFill="1" applyBorder="1"/>
    <xf numFmtId="0" fontId="66" fillId="0" borderId="0" xfId="11" applyFont="1" applyFill="1" applyBorder="1" applyAlignment="1"/>
    <xf numFmtId="0" fontId="100" fillId="0" borderId="0" xfId="11" applyFont="1" applyFill="1" applyBorder="1" applyAlignment="1"/>
    <xf numFmtId="0" fontId="66" fillId="0" borderId="1" xfId="11" applyFont="1" applyFill="1" applyBorder="1" applyAlignment="1"/>
    <xf numFmtId="0" fontId="66" fillId="0" borderId="6" xfId="11" applyFont="1" applyFill="1" applyBorder="1" applyAlignment="1"/>
    <xf numFmtId="0" fontId="66" fillId="0" borderId="2" xfId="11" applyFont="1" applyFill="1" applyBorder="1" applyAlignment="1"/>
    <xf numFmtId="0" fontId="66" fillId="0" borderId="0" xfId="11" applyFont="1" applyFill="1" applyBorder="1"/>
    <xf numFmtId="0" fontId="66" fillId="0" borderId="0" xfId="0" applyFont="1" applyAlignment="1">
      <alignment horizontal="left" vertical="center" indent="6"/>
    </xf>
    <xf numFmtId="0" fontId="66" fillId="0" borderId="5" xfId="10" applyFont="1" applyFill="1" applyBorder="1" applyAlignment="1" applyProtection="1">
      <alignment horizontal="left"/>
      <protection hidden="1"/>
    </xf>
    <xf numFmtId="0" fontId="66" fillId="0" borderId="7" xfId="10" applyFont="1" applyFill="1" applyBorder="1" applyAlignment="1" applyProtection="1">
      <alignment horizontal="left"/>
      <protection hidden="1"/>
    </xf>
    <xf numFmtId="0" fontId="66" fillId="0" borderId="1" xfId="10" applyFont="1" applyFill="1" applyBorder="1" applyAlignment="1" applyProtection="1">
      <alignment horizontal="left"/>
      <protection hidden="1"/>
    </xf>
    <xf numFmtId="0" fontId="66" fillId="0" borderId="1" xfId="10" applyFont="1" applyFill="1" applyBorder="1" applyAlignment="1" applyProtection="1">
      <alignment horizontal="center"/>
      <protection hidden="1"/>
    </xf>
    <xf numFmtId="0" fontId="66" fillId="0" borderId="1" xfId="10" applyNumberFormat="1" applyFont="1" applyFill="1" applyBorder="1" applyAlignment="1" applyProtection="1">
      <alignment horizontal="left"/>
      <protection hidden="1"/>
    </xf>
    <xf numFmtId="0" fontId="71" fillId="0" borderId="0" xfId="10" applyNumberFormat="1" applyFont="1" applyFill="1" applyBorder="1" applyAlignment="1" applyProtection="1">
      <alignment horizontal="left" vertical="center"/>
      <protection hidden="1"/>
    </xf>
    <xf numFmtId="0" fontId="66" fillId="0" borderId="5" xfId="10" applyFont="1" applyFill="1" applyBorder="1" applyAlignment="1" applyProtection="1">
      <alignment horizontal="left" vertical="top"/>
      <protection hidden="1"/>
    </xf>
    <xf numFmtId="0" fontId="66" fillId="0" borderId="6" xfId="10" applyFont="1" applyFill="1" applyBorder="1" applyAlignment="1" applyProtection="1">
      <alignment horizontal="left" vertical="top"/>
      <protection hidden="1"/>
    </xf>
    <xf numFmtId="0" fontId="66" fillId="0" borderId="7" xfId="10" applyFont="1" applyFill="1" applyBorder="1" applyAlignment="1" applyProtection="1">
      <alignment horizontal="center" vertical="top"/>
      <protection hidden="1"/>
    </xf>
    <xf numFmtId="0" fontId="66" fillId="0" borderId="0" xfId="10" applyNumberFormat="1" applyFont="1" applyFill="1" applyBorder="1" applyAlignment="1" applyProtection="1">
      <alignment horizontal="center"/>
      <protection hidden="1"/>
    </xf>
    <xf numFmtId="0" fontId="66" fillId="0" borderId="0" xfId="10" applyFont="1" applyFill="1" applyBorder="1" applyAlignment="1" applyProtection="1">
      <alignment horizontal="left"/>
      <protection hidden="1"/>
    </xf>
    <xf numFmtId="0" fontId="66" fillId="0" borderId="0" xfId="10" applyFont="1" applyFill="1" applyBorder="1" applyAlignment="1" applyProtection="1">
      <alignment horizontal="center"/>
      <protection hidden="1"/>
    </xf>
    <xf numFmtId="0" fontId="66" fillId="0" borderId="1" xfId="10" applyFont="1" applyFill="1" applyBorder="1" applyAlignment="1" applyProtection="1">
      <alignment horizontal="left" vertical="center"/>
      <protection hidden="1"/>
    </xf>
    <xf numFmtId="0" fontId="66" fillId="0" borderId="5" xfId="10" applyFont="1" applyFill="1" applyBorder="1" applyAlignment="1" applyProtection="1">
      <alignment horizontal="left" vertical="center"/>
      <protection hidden="1"/>
    </xf>
    <xf numFmtId="0" fontId="66" fillId="0" borderId="1" xfId="10" applyFont="1" applyFill="1" applyBorder="1" applyAlignment="1" applyProtection="1">
      <alignment horizontal="left" wrapText="1"/>
      <protection hidden="1"/>
    </xf>
    <xf numFmtId="0" fontId="66" fillId="0" borderId="7" xfId="10" applyFont="1" applyFill="1" applyBorder="1" applyAlignment="1" applyProtection="1">
      <alignment horizontal="left" wrapText="1"/>
      <protection hidden="1"/>
    </xf>
    <xf numFmtId="0" fontId="66" fillId="0" borderId="1" xfId="10" applyFont="1" applyFill="1" applyBorder="1" applyAlignment="1" applyProtection="1">
      <alignment horizontal="right"/>
      <protection hidden="1"/>
    </xf>
    <xf numFmtId="0" fontId="66" fillId="0" borderId="1" xfId="10" applyFont="1" applyFill="1" applyBorder="1" applyAlignment="1" applyProtection="1">
      <alignment horizontal="center" wrapText="1"/>
      <protection hidden="1"/>
    </xf>
    <xf numFmtId="0" fontId="102" fillId="0" borderId="0" xfId="10" applyNumberFormat="1" applyFont="1" applyFill="1" applyBorder="1" applyAlignment="1" applyProtection="1">
      <alignment horizontal="left" vertical="center"/>
      <protection hidden="1"/>
    </xf>
    <xf numFmtId="0" fontId="80" fillId="61" borderId="5" xfId="10" applyNumberFormat="1"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6" xfId="11" applyFont="1" applyFill="1" applyBorder="1" applyAlignment="1"/>
    <xf numFmtId="0" fontId="85" fillId="61" borderId="7" xfId="11" applyFont="1" applyFill="1" applyBorder="1" applyAlignment="1"/>
    <xf numFmtId="0" fontId="80" fillId="61" borderId="5" xfId="10" applyNumberFormat="1" applyFont="1" applyFill="1" applyBorder="1" applyAlignment="1" applyProtection="1">
      <alignment vertical="center"/>
      <protection hidden="1"/>
    </xf>
    <xf numFmtId="0" fontId="68" fillId="0" borderId="0" xfId="14" applyFont="1" applyFill="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Fill="1" applyBorder="1" applyAlignment="1" applyProtection="1">
      <protection hidden="1"/>
    </xf>
    <xf numFmtId="0" fontId="66" fillId="0" borderId="1" xfId="104" applyFont="1" applyBorder="1" applyAlignment="1">
      <alignment vertical="top" wrapText="1"/>
    </xf>
    <xf numFmtId="175"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0" fontId="67" fillId="0" borderId="0" xfId="14" applyFont="1" applyFill="1" applyBorder="1" applyAlignment="1" applyProtection="1">
      <alignment horizontal="center"/>
      <protection hidden="1"/>
    </xf>
    <xf numFmtId="0" fontId="66" fillId="0" borderId="0" xfId="85" applyFont="1" applyFill="1" applyBorder="1" applyAlignment="1">
      <alignment horizontal="center" vertical="center"/>
    </xf>
    <xf numFmtId="175" fontId="66" fillId="0" borderId="0" xfId="85" applyNumberFormat="1" applyFont="1" applyFill="1" applyBorder="1" applyAlignment="1">
      <alignment horizontal="center" vertical="center"/>
    </xf>
    <xf numFmtId="0" fontId="66" fillId="0" borderId="0" xfId="85" applyFont="1" applyFill="1" applyBorder="1"/>
    <xf numFmtId="0" fontId="66" fillId="0" borderId="0" xfId="104" applyFont="1"/>
    <xf numFmtId="2" fontId="66" fillId="0" borderId="1" xfId="85" applyNumberFormat="1" applyFont="1" applyFill="1" applyBorder="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166" fontId="66" fillId="0" borderId="1" xfId="105" applyFont="1" applyBorder="1" applyAlignment="1">
      <alignment vertical="top" wrapText="1"/>
    </xf>
    <xf numFmtId="0" fontId="66" fillId="0" borderId="1" xfId="85" applyFont="1" applyFill="1" applyBorder="1"/>
    <xf numFmtId="0" fontId="66" fillId="0" borderId="1" xfId="104" applyFont="1" applyBorder="1" applyAlignment="1">
      <alignment vertical="top"/>
    </xf>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Fill="1" applyBorder="1" applyAlignment="1" applyProtection="1">
      <alignment horizontal="right"/>
      <protection hidden="1"/>
    </xf>
    <xf numFmtId="2" fontId="66" fillId="0" borderId="0" xfId="14" applyNumberFormat="1" applyFont="1" applyFill="1" applyBorder="1" applyAlignment="1" applyProtection="1">
      <alignment horizontal="right"/>
      <protection hidden="1"/>
    </xf>
    <xf numFmtId="2" fontId="71" fillId="0" borderId="0" xfId="14" applyNumberFormat="1" applyFont="1" applyFill="1" applyBorder="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applyFill="1"/>
    <xf numFmtId="0" fontId="66" fillId="0" borderId="0" xfId="98" applyFont="1"/>
    <xf numFmtId="2" fontId="77" fillId="0" borderId="0" xfId="64" applyNumberFormat="1" applyFont="1" applyFill="1" applyBorder="1" applyAlignment="1"/>
    <xf numFmtId="190" fontId="79" fillId="0" borderId="0" xfId="64" applyNumberFormat="1" applyFont="1" applyFill="1" applyBorder="1" applyAlignment="1">
      <alignment horizontal="left"/>
    </xf>
    <xf numFmtId="0" fontId="66" fillId="0" borderId="0" xfId="85" applyFont="1" applyAlignment="1">
      <alignment wrapText="1"/>
    </xf>
    <xf numFmtId="0" fontId="70" fillId="0" borderId="4" xfId="63" applyNumberFormat="1" applyFont="1" applyFill="1" applyBorder="1" applyAlignment="1" applyProtection="1">
      <alignment horizontal="left" textRotation="90"/>
      <protection hidden="1"/>
    </xf>
    <xf numFmtId="0" fontId="70" fillId="0" borderId="0" xfId="63" applyNumberFormat="1" applyFont="1" applyFill="1" applyBorder="1" applyAlignment="1" applyProtection="1">
      <alignment horizontal="left" textRotation="90"/>
      <protection hidden="1"/>
    </xf>
    <xf numFmtId="0" fontId="65" fillId="0" borderId="0" xfId="63" applyNumberFormat="1" applyFont="1" applyFill="1" applyBorder="1" applyAlignment="1" applyProtection="1">
      <alignment horizontal="left" textRotation="90"/>
      <protection hidden="1"/>
    </xf>
    <xf numFmtId="179" fontId="70" fillId="0" borderId="1" xfId="63" applyNumberFormat="1" applyFont="1" applyFill="1" applyBorder="1" applyAlignment="1" applyProtection="1">
      <alignment horizontal="center"/>
      <protection hidden="1"/>
    </xf>
    <xf numFmtId="166" fontId="66" fillId="0" borderId="1" xfId="103" applyFont="1" applyBorder="1"/>
    <xf numFmtId="180" fontId="66" fillId="0" borderId="1" xfId="85" applyNumberFormat="1" applyFont="1" applyBorder="1"/>
    <xf numFmtId="189"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applyFill="1" applyBorder="1" applyAlignment="1"/>
    <xf numFmtId="2" fontId="83" fillId="0" borderId="0" xfId="64" applyNumberFormat="1" applyFont="1" applyFill="1" applyBorder="1" applyAlignment="1">
      <alignment horizontal="left"/>
    </xf>
    <xf numFmtId="0" fontId="100" fillId="0" borderId="0" xfId="11" applyNumberFormat="1" applyFont="1" applyAlignment="1">
      <alignment horizontal="center"/>
    </xf>
    <xf numFmtId="0" fontId="78" fillId="0" borderId="0" xfId="64" applyNumberFormat="1" applyFont="1" applyFill="1" applyBorder="1" applyAlignment="1">
      <alignment horizontal="center"/>
    </xf>
    <xf numFmtId="0" fontId="78" fillId="0" borderId="0" xfId="11" applyNumberFormat="1" applyFont="1" applyFill="1" applyBorder="1" applyAlignment="1">
      <alignment horizontal="center" vertical="center"/>
    </xf>
    <xf numFmtId="2" fontId="77" fillId="0" borderId="0" xfId="11" applyNumberFormat="1" applyFont="1" applyFill="1" applyBorder="1" applyAlignment="1">
      <alignment vertical="center" wrapText="1"/>
    </xf>
    <xf numFmtId="0" fontId="66" fillId="0" borderId="1" xfId="90" applyNumberFormat="1" applyFont="1" applyFill="1" applyBorder="1" applyAlignment="1" applyProtection="1">
      <alignment horizontal="left" vertical="center"/>
      <protection hidden="1"/>
    </xf>
    <xf numFmtId="0" fontId="66" fillId="0" borderId="1" xfId="90" applyNumberFormat="1" applyFont="1" applyFill="1" applyBorder="1" applyAlignment="1" applyProtection="1">
      <alignment horizontal="center" vertical="center"/>
      <protection hidden="1"/>
    </xf>
    <xf numFmtId="179" fontId="66" fillId="0" borderId="1" xfId="90" applyNumberFormat="1" applyFont="1" applyFill="1" applyBorder="1" applyAlignment="1" applyProtection="1">
      <alignment vertical="center"/>
      <protection hidden="1"/>
    </xf>
    <xf numFmtId="0" fontId="101" fillId="0" borderId="6" xfId="11" applyFont="1" applyBorder="1" applyAlignment="1">
      <alignment horizontal="left"/>
    </xf>
    <xf numFmtId="179"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0" fontId="100" fillId="0" borderId="0" xfId="11" applyNumberFormat="1" applyFont="1" applyBorder="1" applyAlignment="1">
      <alignment horizontal="center"/>
    </xf>
    <xf numFmtId="0" fontId="100" fillId="0" borderId="0" xfId="11" applyFont="1" applyBorder="1"/>
    <xf numFmtId="179" fontId="101" fillId="0" borderId="0" xfId="11" applyNumberFormat="1" applyFont="1" applyBorder="1"/>
    <xf numFmtId="0" fontId="101" fillId="0" borderId="0" xfId="11" applyFont="1" applyBorder="1"/>
    <xf numFmtId="0" fontId="106" fillId="0" borderId="0" xfId="90" applyFont="1" applyAlignment="1">
      <alignment vertical="center" wrapText="1"/>
    </xf>
    <xf numFmtId="0" fontId="94" fillId="0" borderId="0" xfId="11" applyFont="1" applyBorder="1"/>
    <xf numFmtId="0" fontId="71" fillId="0" borderId="5" xfId="14" applyFont="1" applyFill="1" applyBorder="1" applyAlignment="1" applyProtection="1">
      <alignment vertical="center"/>
      <protection hidden="1"/>
    </xf>
    <xf numFmtId="10" fontId="71" fillId="0" borderId="1" xfId="17" applyNumberFormat="1" applyFont="1" applyFill="1" applyBorder="1" applyAlignment="1"/>
    <xf numFmtId="0" fontId="71" fillId="0" borderId="1" xfId="14" applyFont="1" applyFill="1" applyBorder="1" applyAlignment="1" applyProtection="1">
      <alignment vertical="center"/>
      <protection hidden="1"/>
    </xf>
    <xf numFmtId="2" fontId="71" fillId="0" borderId="1" xfId="14" applyNumberFormat="1" applyFont="1" applyFill="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Fill="1" applyBorder="1" applyAlignment="1" applyProtection="1">
      <protection hidden="1"/>
    </xf>
    <xf numFmtId="0" fontId="100" fillId="0" borderId="6" xfId="14" applyFont="1" applyFill="1" applyBorder="1" applyAlignment="1" applyProtection="1">
      <protection hidden="1"/>
    </xf>
    <xf numFmtId="0" fontId="100" fillId="0" borderId="7" xfId="14" applyFont="1" applyFill="1" applyBorder="1" applyAlignment="1" applyProtection="1">
      <alignment horizontal="right"/>
      <protection hidden="1"/>
    </xf>
    <xf numFmtId="2" fontId="101" fillId="0" borderId="0" xfId="14" applyNumberFormat="1" applyFont="1" applyFill="1" applyBorder="1" applyAlignment="1" applyProtection="1">
      <alignment horizontal="center"/>
      <protection hidden="1"/>
    </xf>
    <xf numFmtId="179" fontId="71" fillId="0" borderId="1" xfId="4" applyNumberFormat="1" applyFont="1" applyFill="1" applyBorder="1" applyAlignment="1" applyProtection="1">
      <protection hidden="1"/>
    </xf>
    <xf numFmtId="179" fontId="71" fillId="0" borderId="10" xfId="6" applyNumberFormat="1" applyFont="1" applyFill="1" applyBorder="1" applyAlignment="1" applyProtection="1">
      <protection hidden="1"/>
    </xf>
    <xf numFmtId="169" fontId="100" fillId="0" borderId="6" xfId="14" applyNumberFormat="1" applyFont="1" applyFill="1" applyBorder="1" applyAlignment="1" applyProtection="1">
      <protection hidden="1"/>
    </xf>
    <xf numFmtId="175" fontId="66" fillId="0" borderId="12" xfId="0" applyNumberFormat="1" applyFont="1" applyFill="1" applyBorder="1" applyAlignment="1">
      <alignment horizontal="center" vertical="center"/>
    </xf>
    <xf numFmtId="0" fontId="68" fillId="0" borderId="5" xfId="14" applyNumberFormat="1" applyFont="1" applyFill="1" applyBorder="1" applyAlignment="1" applyProtection="1">
      <protection hidden="1"/>
    </xf>
    <xf numFmtId="175" fontId="66" fillId="0" borderId="11" xfId="0" applyNumberFormat="1" applyFont="1" applyFill="1" applyBorder="1" applyAlignment="1">
      <alignment horizontal="center" vertical="center"/>
    </xf>
    <xf numFmtId="0" fontId="66" fillId="0" borderId="0" xfId="18" applyFont="1" applyFill="1" applyBorder="1"/>
    <xf numFmtId="0" fontId="66" fillId="0" borderId="42"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NumberFormat="1"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1" xfId="0" applyFont="1" applyFill="1" applyBorder="1" applyAlignment="1"/>
    <xf numFmtId="0" fontId="71" fillId="0" borderId="0" xfId="18" applyFont="1" applyFill="1"/>
    <xf numFmtId="0" fontId="71" fillId="0" borderId="1" xfId="0" applyFont="1" applyFill="1" applyBorder="1" applyAlignment="1">
      <alignment horizontal="center" vertical="center"/>
    </xf>
    <xf numFmtId="173" fontId="71" fillId="0" borderId="1" xfId="9" applyNumberFormat="1" applyFont="1" applyFill="1" applyBorder="1" applyAlignment="1">
      <alignment horizontal="center" vertical="center"/>
    </xf>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Fill="1" applyBorder="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0" fontId="71" fillId="2" borderId="0" xfId="0" applyFont="1" applyFill="1" applyAlignment="1">
      <alignment horizontal="center"/>
    </xf>
    <xf numFmtId="9" fontId="66" fillId="2" borderId="8" xfId="17" applyFont="1" applyFill="1" applyBorder="1" applyAlignment="1">
      <alignment horizontal="center"/>
    </xf>
    <xf numFmtId="9" fontId="66" fillId="2" borderId="0" xfId="17" applyFont="1" applyFill="1" applyBorder="1" applyAlignment="1">
      <alignment horizontal="center"/>
    </xf>
    <xf numFmtId="0" fontId="66" fillId="2" borderId="0" xfId="0" applyFont="1" applyFill="1" applyBorder="1"/>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80" fontId="66" fillId="62" borderId="1" xfId="66" applyNumberFormat="1" applyFont="1" applyFill="1" applyBorder="1" applyAlignment="1">
      <alignment horizontal="center"/>
    </xf>
    <xf numFmtId="0" fontId="68" fillId="62" borderId="1" xfId="14" applyFont="1" applyFill="1" applyBorder="1" applyAlignment="1" applyProtection="1">
      <protection hidden="1"/>
    </xf>
    <xf numFmtId="177"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69" fontId="70" fillId="63" borderId="1" xfId="4" applyFont="1" applyFill="1" applyBorder="1" applyAlignment="1" applyProtection="1">
      <protection locked="0"/>
    </xf>
    <xf numFmtId="10" fontId="95" fillId="62" borderId="1" xfId="17" applyNumberFormat="1" applyFont="1" applyFill="1" applyBorder="1" applyAlignment="1" applyProtection="1">
      <alignment horizontal="right"/>
      <protection hidden="1"/>
    </xf>
    <xf numFmtId="0" fontId="66" fillId="62" borderId="5" xfId="14" applyFont="1" applyFill="1" applyBorder="1" applyAlignment="1" applyProtection="1">
      <protection hidden="1"/>
    </xf>
    <xf numFmtId="9" fontId="70" fillId="62" borderId="1" xfId="17" applyNumberFormat="1"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179" fontId="66" fillId="62" borderId="1" xfId="90" applyNumberFormat="1" applyFont="1" applyFill="1" applyBorder="1" applyAlignment="1" applyProtection="1">
      <alignment vertical="center"/>
      <protection hidden="1"/>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9"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applyAlignment="1"/>
    <xf numFmtId="0" fontId="66" fillId="62" borderId="2" xfId="11" applyFont="1" applyFill="1" applyBorder="1" applyAlignment="1"/>
    <xf numFmtId="179" fontId="100" fillId="62" borderId="1" xfId="11" applyNumberFormat="1" applyFont="1" applyFill="1" applyBorder="1" applyAlignment="1"/>
    <xf numFmtId="0" fontId="66" fillId="62" borderId="6" xfId="11" applyFont="1" applyFill="1" applyBorder="1" applyAlignment="1"/>
    <xf numFmtId="0" fontId="66" fillId="62" borderId="5" xfId="11" applyFont="1" applyFill="1" applyBorder="1" applyAlignment="1"/>
    <xf numFmtId="179" fontId="100" fillId="62" borderId="1" xfId="11" applyNumberFormat="1" applyFont="1" applyFill="1" applyBorder="1"/>
    <xf numFmtId="0" fontId="66" fillId="62" borderId="1" xfId="11" applyFont="1" applyFill="1" applyBorder="1"/>
    <xf numFmtId="167" fontId="71" fillId="0" borderId="1" xfId="9" applyFont="1" applyBorder="1"/>
    <xf numFmtId="3" fontId="66" fillId="0" borderId="1" xfId="9" applyNumberFormat="1" applyFont="1" applyFill="1" applyBorder="1" applyAlignment="1">
      <alignment horizontal="center" vertical="top" wrapText="1"/>
    </xf>
    <xf numFmtId="175" fontId="70" fillId="62" borderId="4" xfId="66" applyNumberFormat="1" applyFont="1" applyFill="1" applyBorder="1" applyAlignment="1" applyProtection="1">
      <alignment horizontal="center"/>
      <protection hidden="1"/>
    </xf>
    <xf numFmtId="180"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80" fontId="71" fillId="2" borderId="7" xfId="85" applyNumberFormat="1" applyFont="1" applyFill="1" applyBorder="1" applyAlignment="1">
      <alignment vertical="top" wrapText="1"/>
    </xf>
    <xf numFmtId="180"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Fill="1" applyBorder="1" applyAlignment="1" applyProtection="1">
      <protection hidden="1"/>
    </xf>
    <xf numFmtId="166" fontId="66" fillId="0" borderId="0" xfId="19" applyFont="1" applyFill="1" applyBorder="1" applyAlignment="1" applyProtection="1">
      <protection hidden="1"/>
    </xf>
    <xf numFmtId="2" fontId="66" fillId="0" borderId="5" xfId="14" applyNumberFormat="1" applyFont="1" applyFill="1" applyBorder="1" applyAlignment="1" applyProtection="1">
      <alignment vertical="center"/>
      <protection hidden="1"/>
    </xf>
    <xf numFmtId="1" fontId="71" fillId="0" borderId="1" xfId="14" applyNumberFormat="1" applyFont="1" applyFill="1" applyBorder="1" applyAlignment="1" applyProtection="1">
      <alignment horizontal="center"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2" fontId="81" fillId="64" borderId="4" xfId="85" applyNumberFormat="1" applyFont="1" applyFill="1" applyBorder="1" applyAlignment="1">
      <alignment vertical="top" wrapText="1"/>
    </xf>
    <xf numFmtId="198" fontId="66" fillId="62" borderId="1" xfId="9" applyNumberFormat="1" applyFont="1" applyFill="1" applyBorder="1" applyAlignment="1">
      <alignment horizontal="center"/>
    </xf>
    <xf numFmtId="2" fontId="84" fillId="0" borderId="0" xfId="64" applyNumberFormat="1" applyFont="1" applyFill="1" applyBorder="1" applyAlignment="1"/>
    <xf numFmtId="0" fontId="69" fillId="0" borderId="43" xfId="0" applyFont="1" applyBorder="1"/>
    <xf numFmtId="2" fontId="103" fillId="61" borderId="44" xfId="14" applyNumberFormat="1" applyFont="1" applyFill="1" applyBorder="1" applyAlignment="1" applyProtection="1">
      <alignment horizontal="left" vertical="center" wrapText="1"/>
      <protection hidden="1"/>
    </xf>
    <xf numFmtId="2" fontId="66" fillId="0" borderId="44" xfId="14" applyNumberFormat="1" applyFont="1" applyFill="1" applyBorder="1" applyAlignment="1" applyProtection="1">
      <protection hidden="1"/>
    </xf>
    <xf numFmtId="1" fontId="71" fillId="0" borderId="45" xfId="14" applyNumberFormat="1" applyFont="1" applyFill="1" applyBorder="1" applyAlignment="1" applyProtection="1">
      <alignment horizontal="center"/>
      <protection hidden="1"/>
    </xf>
    <xf numFmtId="166" fontId="66" fillId="0" borderId="44" xfId="19" applyFont="1" applyFill="1" applyBorder="1" applyAlignment="1" applyProtection="1">
      <protection hidden="1"/>
    </xf>
    <xf numFmtId="166" fontId="66" fillId="0" borderId="45" xfId="19" applyFont="1" applyFill="1" applyBorder="1" applyAlignment="1" applyProtection="1">
      <protection hidden="1"/>
    </xf>
    <xf numFmtId="0" fontId="71" fillId="0" borderId="45" xfId="0" applyFont="1" applyBorder="1"/>
    <xf numFmtId="166" fontId="71" fillId="0" borderId="45" xfId="19" applyFont="1" applyBorder="1"/>
    <xf numFmtId="2" fontId="88" fillId="61" borderId="39" xfId="0" applyNumberFormat="1" applyFont="1" applyFill="1" applyBorder="1" applyAlignment="1">
      <alignment horizontal="center" vertical="top" wrapText="1"/>
    </xf>
    <xf numFmtId="173" fontId="71" fillId="0" borderId="1" xfId="9" applyNumberFormat="1" applyFont="1" applyFill="1" applyBorder="1" applyAlignment="1">
      <alignment horizontal="center"/>
    </xf>
    <xf numFmtId="9" fontId="66" fillId="2" borderId="1" xfId="66" applyFont="1" applyFill="1" applyBorder="1" applyAlignment="1">
      <alignment horizontal="center"/>
    </xf>
    <xf numFmtId="0" fontId="108" fillId="0" borderId="0" xfId="64" applyFont="1" applyFill="1" applyAlignment="1"/>
    <xf numFmtId="0" fontId="69" fillId="0" borderId="0" xfId="64" applyFont="1" applyFill="1" applyAlignment="1"/>
    <xf numFmtId="0" fontId="88" fillId="2" borderId="0" xfId="0" applyFont="1" applyFill="1" applyAlignment="1">
      <alignment horizontal="center"/>
    </xf>
    <xf numFmtId="0" fontId="88" fillId="0" borderId="0" xfId="14" applyFont="1" applyFill="1" applyProtection="1">
      <protection hidden="1"/>
    </xf>
    <xf numFmtId="177" fontId="71" fillId="62" borderId="1" xfId="12" applyNumberFormat="1" applyFont="1" applyFill="1" applyBorder="1" applyAlignment="1" applyProtection="1">
      <alignment horizontal="center" vertical="center"/>
      <protection hidden="1"/>
    </xf>
    <xf numFmtId="0" fontId="95" fillId="2" borderId="6" xfId="14" applyFont="1" applyFill="1" applyBorder="1" applyAlignment="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Fill="1" applyBorder="1" applyAlignment="1" applyProtection="1">
      <alignment horizontal="right" vertical="center"/>
      <protection hidden="1"/>
    </xf>
    <xf numFmtId="2" fontId="88" fillId="0" borderId="0" xfId="14" applyNumberFormat="1" applyFont="1" applyFill="1" applyAlignment="1" applyProtection="1">
      <alignment vertical="center"/>
      <protection hidden="1"/>
    </xf>
    <xf numFmtId="0" fontId="88" fillId="0" borderId="0" xfId="14" applyFont="1" applyFill="1" applyBorder="1" applyAlignment="1" applyProtection="1">
      <alignment vertical="center"/>
      <protection hidden="1"/>
    </xf>
    <xf numFmtId="0" fontId="88" fillId="0" borderId="0" xfId="0" applyFont="1"/>
    <xf numFmtId="0" fontId="66" fillId="2" borderId="0" xfId="18" applyFont="1" applyFill="1"/>
    <xf numFmtId="166" fontId="66" fillId="62" borderId="44" xfId="19" applyFont="1" applyFill="1" applyBorder="1" applyAlignment="1" applyProtection="1">
      <alignment vertical="center"/>
      <protection hidden="1"/>
    </xf>
    <xf numFmtId="166" fontId="66" fillId="62" borderId="45" xfId="19" applyFont="1" applyFill="1" applyBorder="1" applyAlignment="1" applyProtection="1">
      <alignment vertical="center"/>
      <protection hidden="1"/>
    </xf>
    <xf numFmtId="167" fontId="88" fillId="61" borderId="39" xfId="9" applyFont="1" applyFill="1" applyBorder="1" applyAlignment="1">
      <alignment horizontal="center" vertical="top" wrapText="1"/>
    </xf>
    <xf numFmtId="43" fontId="68" fillId="0" borderId="45" xfId="9" applyNumberFormat="1" applyFont="1" applyFill="1" applyBorder="1" applyAlignment="1">
      <alignment horizontal="center"/>
    </xf>
    <xf numFmtId="167" fontId="68" fillId="0" borderId="47" xfId="9" applyFont="1" applyFill="1" applyBorder="1" applyAlignment="1">
      <alignment horizontal="center"/>
    </xf>
    <xf numFmtId="0" fontId="66" fillId="0" borderId="43" xfId="0" applyFont="1" applyFill="1" applyBorder="1" applyAlignment="1">
      <alignment horizontal="left"/>
    </xf>
    <xf numFmtId="177" fontId="66" fillId="62" borderId="45" xfId="12" applyNumberFormat="1" applyFont="1" applyFill="1" applyBorder="1" applyAlignment="1" applyProtection="1">
      <alignment vertical="center"/>
      <protection hidden="1"/>
    </xf>
    <xf numFmtId="0" fontId="66" fillId="0" borderId="44" xfId="0" applyFont="1" applyBorder="1"/>
    <xf numFmtId="169" fontId="98" fillId="2" borderId="1" xfId="4" applyFont="1" applyFill="1" applyBorder="1" applyAlignment="1" applyProtection="1">
      <alignment horizontal="right"/>
      <protection locked="0"/>
    </xf>
    <xf numFmtId="175" fontId="109" fillId="0" borderId="11" xfId="0" applyNumberFormat="1" applyFont="1" applyFill="1" applyBorder="1" applyAlignment="1">
      <alignment horizontal="center" vertical="center"/>
    </xf>
    <xf numFmtId="182" fontId="81" fillId="61" borderId="39" xfId="9" applyNumberFormat="1" applyFont="1" applyFill="1" applyBorder="1" applyAlignment="1">
      <alignment horizontal="left" vertical="top" wrapText="1"/>
    </xf>
    <xf numFmtId="2" fontId="66" fillId="0" borderId="47" xfId="0" applyNumberFormat="1" applyFont="1" applyFill="1" applyBorder="1" applyAlignment="1">
      <alignment horizontal="right"/>
    </xf>
    <xf numFmtId="0" fontId="66" fillId="0" borderId="45" xfId="0" applyFont="1" applyBorder="1"/>
    <xf numFmtId="0" fontId="66" fillId="0" borderId="45" xfId="0" applyFont="1" applyBorder="1" applyAlignment="1">
      <alignment horizontal="left"/>
    </xf>
    <xf numFmtId="0" fontId="66" fillId="2" borderId="45" xfId="0" applyFont="1" applyFill="1" applyBorder="1"/>
    <xf numFmtId="2" fontId="66" fillId="0" borderId="45" xfId="0" applyNumberFormat="1" applyFont="1" applyBorder="1" applyAlignment="1">
      <alignment horizontal="center"/>
    </xf>
    <xf numFmtId="200" fontId="66" fillId="0" borderId="45" xfId="0" applyNumberFormat="1" applyFont="1" applyBorder="1" applyAlignment="1">
      <alignment horizontal="center"/>
    </xf>
    <xf numFmtId="0" fontId="66" fillId="2" borderId="45" xfId="0" applyFont="1" applyFill="1" applyBorder="1" applyAlignment="1">
      <alignment horizontal="left"/>
    </xf>
    <xf numFmtId="0" fontId="66" fillId="0" borderId="45" xfId="0" applyFont="1" applyBorder="1" applyAlignment="1">
      <alignment horizontal="left" vertical="center"/>
    </xf>
    <xf numFmtId="49" fontId="66" fillId="0" borderId="45" xfId="0" applyNumberFormat="1" applyFont="1" applyBorder="1" applyAlignment="1">
      <alignment horizontal="left"/>
    </xf>
    <xf numFmtId="199" fontId="66" fillId="0" borderId="45" xfId="0" applyNumberFormat="1" applyFont="1" applyBorder="1" applyAlignment="1">
      <alignment horizontal="left"/>
    </xf>
    <xf numFmtId="0" fontId="66" fillId="2" borderId="45" xfId="0" applyFont="1" applyFill="1" applyBorder="1" applyAlignment="1">
      <alignment horizontal="left" vertical="center"/>
    </xf>
    <xf numFmtId="199" fontId="66" fillId="2" borderId="45" xfId="0" applyNumberFormat="1" applyFont="1" applyFill="1" applyBorder="1" applyAlignment="1">
      <alignment horizontal="left"/>
    </xf>
    <xf numFmtId="2" fontId="66" fillId="2" borderId="45" xfId="0" applyNumberFormat="1" applyFont="1" applyFill="1" applyBorder="1" applyAlignment="1">
      <alignment horizontal="center"/>
    </xf>
    <xf numFmtId="200" fontId="66" fillId="2" borderId="45" xfId="0" applyNumberFormat="1" applyFont="1" applyFill="1" applyBorder="1" applyAlignment="1">
      <alignment horizontal="center"/>
    </xf>
    <xf numFmtId="49" fontId="66" fillId="2" borderId="45" xfId="0" applyNumberFormat="1" applyFont="1" applyFill="1" applyBorder="1" applyAlignment="1">
      <alignment horizontal="left"/>
    </xf>
    <xf numFmtId="166" fontId="66" fillId="0" borderId="45" xfId="19" applyFont="1" applyBorder="1"/>
    <xf numFmtId="0" fontId="66" fillId="0" borderId="44" xfId="0" applyFont="1" applyBorder="1" applyAlignment="1">
      <alignment horizontal="left"/>
    </xf>
    <xf numFmtId="0" fontId="86" fillId="0" borderId="1" xfId="0" applyFont="1" applyBorder="1" applyAlignment="1">
      <alignment vertical="top" wrapText="1"/>
    </xf>
    <xf numFmtId="0" fontId="66" fillId="0" borderId="1" xfId="0" applyFont="1" applyBorder="1" applyAlignment="1">
      <alignment vertical="top" wrapText="1"/>
    </xf>
    <xf numFmtId="0" fontId="66" fillId="0" borderId="1" xfId="0" applyFont="1" applyBorder="1" applyAlignment="1">
      <alignment horizontal="center" vertical="top" wrapText="1"/>
    </xf>
    <xf numFmtId="201" fontId="70" fillId="0" borderId="1" xfId="63" applyNumberFormat="1" applyFont="1" applyFill="1" applyBorder="1" applyAlignment="1" applyProtection="1">
      <alignment horizontal="center" vertical="top" wrapText="1"/>
      <protection hidden="1"/>
    </xf>
    <xf numFmtId="167" fontId="66" fillId="0" borderId="1" xfId="9" applyFont="1" applyBorder="1" applyAlignment="1">
      <alignment vertical="top" wrapText="1"/>
    </xf>
    <xf numFmtId="44" fontId="70" fillId="63" borderId="1" xfId="67" applyFont="1" applyFill="1" applyBorder="1" applyAlignment="1" applyProtection="1">
      <alignment vertical="top" wrapText="1"/>
      <protection locked="0"/>
    </xf>
    <xf numFmtId="166" fontId="66" fillId="0" borderId="1" xfId="19" applyFont="1" applyBorder="1" applyAlignment="1">
      <alignment vertical="top" wrapText="1"/>
    </xf>
    <xf numFmtId="0" fontId="66" fillId="0" borderId="1" xfId="0" applyFont="1" applyFill="1" applyBorder="1" applyAlignment="1">
      <alignment horizontal="center" vertical="top" wrapText="1"/>
    </xf>
    <xf numFmtId="3" fontId="70" fillId="0" borderId="1" xfId="63" applyNumberFormat="1" applyFont="1" applyFill="1" applyBorder="1" applyAlignment="1" applyProtection="1">
      <alignment horizontal="center" vertical="top" wrapText="1"/>
      <protection hidden="1"/>
    </xf>
    <xf numFmtId="0" fontId="66" fillId="0" borderId="44" xfId="0" applyFont="1" applyBorder="1" applyAlignment="1">
      <alignment horizontal="left" vertical="top" wrapText="1"/>
    </xf>
    <xf numFmtId="0" fontId="66" fillId="0" borderId="45" xfId="0" applyFont="1" applyBorder="1" applyAlignment="1">
      <alignment horizontal="center" vertical="top" wrapText="1"/>
    </xf>
    <xf numFmtId="3" fontId="70" fillId="0" borderId="45" xfId="63" applyNumberFormat="1" applyFont="1" applyFill="1" applyBorder="1" applyAlignment="1" applyProtection="1">
      <alignment horizontal="center" vertical="top" wrapText="1"/>
      <protection hidden="1"/>
    </xf>
    <xf numFmtId="44" fontId="70" fillId="63" borderId="45" xfId="67" applyFont="1" applyFill="1" applyBorder="1" applyAlignment="1" applyProtection="1">
      <alignment vertical="top" wrapText="1"/>
      <protection locked="0"/>
    </xf>
    <xf numFmtId="0" fontId="69" fillId="0" borderId="0" xfId="0" applyFont="1" applyAlignment="1"/>
    <xf numFmtId="0" fontId="71" fillId="0" borderId="46" xfId="0" applyFont="1" applyBorder="1"/>
    <xf numFmtId="2" fontId="66" fillId="0" borderId="45" xfId="0" applyNumberFormat="1" applyFont="1" applyBorder="1"/>
    <xf numFmtId="1" fontId="66" fillId="0" borderId="1" xfId="0" applyNumberFormat="1" applyFont="1" applyBorder="1" applyAlignment="1">
      <alignment horizontal="center" vertical="top" wrapText="1"/>
    </xf>
    <xf numFmtId="0" fontId="66" fillId="0" borderId="45" xfId="0" applyFont="1" applyBorder="1" applyProtection="1">
      <protection hidden="1"/>
    </xf>
    <xf numFmtId="1" fontId="66" fillId="0" borderId="45" xfId="0" applyNumberFormat="1" applyFont="1" applyBorder="1" applyAlignment="1" applyProtection="1">
      <alignment horizontal="left"/>
      <protection hidden="1"/>
    </xf>
    <xf numFmtId="0" fontId="71" fillId="0" borderId="45" xfId="0" applyFont="1" applyBorder="1" applyAlignment="1">
      <alignment vertical="top"/>
    </xf>
    <xf numFmtId="0" fontId="71" fillId="0" borderId="45" xfId="0" applyFont="1" applyBorder="1" applyAlignment="1">
      <alignment vertical="top" wrapText="1"/>
    </xf>
    <xf numFmtId="0" fontId="66" fillId="0" borderId="0" xfId="0" applyFont="1" applyAlignment="1">
      <alignment vertical="top"/>
    </xf>
    <xf numFmtId="166" fontId="71" fillId="0" borderId="45" xfId="0" applyNumberFormat="1" applyFont="1" applyBorder="1"/>
    <xf numFmtId="0" fontId="71" fillId="0" borderId="45" xfId="60" applyFont="1" applyFill="1" applyBorder="1" applyAlignment="1">
      <alignment horizontal="left" vertical="top" wrapText="1"/>
    </xf>
    <xf numFmtId="0" fontId="81" fillId="61" borderId="45" xfId="0" applyFont="1" applyFill="1" applyBorder="1"/>
    <xf numFmtId="0" fontId="110" fillId="0" borderId="0" xfId="85" applyFont="1" applyFill="1"/>
    <xf numFmtId="0" fontId="110" fillId="0" borderId="0" xfId="85" applyFont="1" applyFill="1" applyBorder="1"/>
    <xf numFmtId="0" fontId="66" fillId="0" borderId="0" xfId="104" applyFont="1" applyFill="1" applyBorder="1" applyAlignment="1">
      <alignment vertical="top" wrapText="1"/>
    </xf>
    <xf numFmtId="44" fontId="66" fillId="0" borderId="0" xfId="67" applyFont="1" applyFill="1" applyBorder="1" applyAlignment="1" applyProtection="1">
      <protection locked="0"/>
    </xf>
    <xf numFmtId="0" fontId="66" fillId="0" borderId="45" xfId="104" applyFont="1" applyBorder="1" applyAlignment="1">
      <alignment vertical="top" wrapText="1"/>
    </xf>
    <xf numFmtId="44" fontId="66" fillId="63" borderId="45" xfId="67" applyFont="1" applyFill="1" applyBorder="1" applyAlignment="1" applyProtection="1">
      <protection locked="0"/>
    </xf>
    <xf numFmtId="0" fontId="81" fillId="61" borderId="45" xfId="0" applyFont="1" applyFill="1" applyBorder="1" applyAlignment="1">
      <alignment wrapText="1"/>
    </xf>
    <xf numFmtId="1" fontId="66" fillId="0" borderId="45" xfId="62" applyNumberFormat="1" applyFont="1" applyBorder="1" applyAlignment="1">
      <alignment horizontal="center"/>
    </xf>
    <xf numFmtId="1" fontId="75" fillId="0" borderId="45" xfId="62" applyNumberFormat="1" applyFont="1" applyFill="1" applyBorder="1" applyAlignment="1">
      <alignment horizontal="center"/>
    </xf>
    <xf numFmtId="1" fontId="75" fillId="0" borderId="45" xfId="0" applyNumberFormat="1" applyFont="1" applyFill="1" applyBorder="1" applyAlignment="1">
      <alignment horizontal="left" vertical="center"/>
    </xf>
    <xf numFmtId="1" fontId="75" fillId="0" borderId="45" xfId="0" applyNumberFormat="1" applyFont="1" applyFill="1" applyBorder="1" applyAlignment="1">
      <alignment horizontal="center" vertical="center" wrapText="1"/>
    </xf>
    <xf numFmtId="0" fontId="88" fillId="0" borderId="0" xfId="0" applyFont="1" applyFill="1" applyAlignment="1">
      <alignment horizontal="left" vertical="center"/>
    </xf>
    <xf numFmtId="0" fontId="66" fillId="0" borderId="0" xfId="0" applyFont="1" applyFill="1" applyAlignment="1">
      <alignment horizontal="center" vertical="center"/>
    </xf>
    <xf numFmtId="43" fontId="78" fillId="0" borderId="0" xfId="64" applyNumberFormat="1" applyFont="1" applyFill="1" applyAlignment="1"/>
    <xf numFmtId="0" fontId="88" fillId="0" borderId="0" xfId="0" applyFont="1" applyFill="1"/>
    <xf numFmtId="0" fontId="69" fillId="0" borderId="0" xfId="0" applyFont="1" applyFill="1" applyAlignment="1"/>
    <xf numFmtId="0" fontId="69" fillId="0" borderId="0" xfId="0" applyFont="1" applyFill="1" applyAlignment="1">
      <alignment wrapText="1"/>
    </xf>
    <xf numFmtId="0" fontId="108" fillId="0" borderId="0" xfId="11" applyNumberFormat="1" applyFont="1" applyFill="1" applyBorder="1" applyAlignment="1">
      <alignment horizontal="left" vertical="center"/>
    </xf>
    <xf numFmtId="0" fontId="81" fillId="61" borderId="45" xfId="60" applyFont="1" applyFill="1" applyBorder="1" applyAlignment="1">
      <alignment horizontal="left" vertical="top" wrapText="1"/>
    </xf>
    <xf numFmtId="201" fontId="70" fillId="62" borderId="1" xfId="63" applyNumberFormat="1" applyFont="1" applyFill="1" applyBorder="1" applyAlignment="1" applyProtection="1">
      <alignment horizontal="center" vertical="top" wrapText="1"/>
      <protection hidden="1"/>
    </xf>
    <xf numFmtId="3" fontId="70" fillId="62" borderId="1" xfId="63" applyNumberFormat="1" applyFont="1" applyFill="1" applyBorder="1" applyAlignment="1" applyProtection="1">
      <alignment horizontal="center" vertical="top" wrapText="1"/>
      <protection hidden="1"/>
    </xf>
    <xf numFmtId="3" fontId="70" fillId="62" borderId="45" xfId="63" applyNumberFormat="1" applyFont="1" applyFill="1" applyBorder="1" applyAlignment="1" applyProtection="1">
      <alignment horizontal="center" vertical="top" wrapText="1"/>
      <protection hidden="1"/>
    </xf>
    <xf numFmtId="0" fontId="86" fillId="0" borderId="45" xfId="0" applyFont="1" applyBorder="1" applyAlignment="1">
      <alignment vertical="top" wrapText="1"/>
    </xf>
    <xf numFmtId="0" fontId="66" fillId="0" borderId="45" xfId="0" applyFont="1" applyBorder="1" applyAlignment="1">
      <alignment vertical="top" wrapText="1"/>
    </xf>
    <xf numFmtId="0" fontId="66" fillId="0" borderId="45" xfId="0" applyFont="1" applyFill="1" applyBorder="1" applyAlignment="1">
      <alignment horizontal="center" vertical="top" wrapText="1"/>
    </xf>
    <xf numFmtId="3" fontId="70" fillId="62" borderId="45" xfId="63" applyNumberFormat="1" applyFont="1" applyFill="1" applyBorder="1" applyAlignment="1" applyProtection="1">
      <alignment horizontal="center"/>
      <protection hidden="1"/>
    </xf>
    <xf numFmtId="0" fontId="69" fillId="0" borderId="0" xfId="90" applyFont="1" applyFill="1"/>
    <xf numFmtId="0" fontId="108" fillId="0" borderId="0" xfId="64" applyNumberFormat="1" applyFont="1" applyFill="1" applyBorder="1" applyAlignment="1">
      <alignment horizontal="center"/>
    </xf>
    <xf numFmtId="166" fontId="66" fillId="65" borderId="44" xfId="0" applyNumberFormat="1" applyFont="1" applyFill="1" applyBorder="1" applyAlignment="1" applyProtection="1">
      <alignment vertical="center"/>
      <protection hidden="1"/>
    </xf>
    <xf numFmtId="166" fontId="66" fillId="65" borderId="45" xfId="0" applyNumberFormat="1" applyFont="1" applyFill="1" applyBorder="1" applyAlignment="1" applyProtection="1">
      <alignment vertical="center"/>
      <protection hidden="1"/>
    </xf>
    <xf numFmtId="49" fontId="70" fillId="0" borderId="45" xfId="9" applyNumberFormat="1" applyFont="1" applyFill="1" applyBorder="1" applyAlignment="1" applyProtection="1">
      <alignment horizontal="center" vertical="top" wrapText="1"/>
      <protection locked="0"/>
    </xf>
    <xf numFmtId="0" fontId="66" fillId="0" borderId="1" xfId="0" applyFont="1" applyFill="1" applyBorder="1" applyAlignment="1">
      <alignment vertical="top" wrapText="1"/>
    </xf>
    <xf numFmtId="180" fontId="66" fillId="2" borderId="0" xfId="64" applyNumberFormat="1" applyFont="1" applyFill="1" applyAlignment="1"/>
    <xf numFmtId="3" fontId="66" fillId="2" borderId="1" xfId="9" applyNumberFormat="1" applyFont="1" applyFill="1" applyBorder="1" applyAlignment="1">
      <alignment horizontal="center" vertical="top" wrapText="1"/>
    </xf>
    <xf numFmtId="2" fontId="81" fillId="61" borderId="45" xfId="90" applyNumberFormat="1" applyFont="1" applyFill="1" applyBorder="1" applyAlignment="1" applyProtection="1">
      <alignment vertical="center" wrapText="1"/>
      <protection hidden="1"/>
    </xf>
    <xf numFmtId="0" fontId="81" fillId="61" borderId="45" xfId="90" applyNumberFormat="1" applyFont="1" applyFill="1" applyBorder="1" applyAlignment="1" applyProtection="1">
      <alignment horizontal="center" vertical="center" wrapText="1"/>
      <protection hidden="1"/>
    </xf>
    <xf numFmtId="179" fontId="81" fillId="61" borderId="45" xfId="90" applyNumberFormat="1" applyFont="1" applyFill="1" applyBorder="1" applyAlignment="1" applyProtection="1">
      <alignment horizontal="center" vertical="center" wrapText="1"/>
      <protection hidden="1"/>
    </xf>
    <xf numFmtId="2" fontId="81" fillId="61" borderId="45" xfId="90" applyNumberFormat="1" applyFont="1" applyFill="1" applyBorder="1" applyAlignment="1" applyProtection="1">
      <alignment horizontal="center" vertical="center" wrapText="1"/>
      <protection hidden="1"/>
    </xf>
    <xf numFmtId="3" fontId="70" fillId="2" borderId="1" xfId="63" applyNumberFormat="1" applyFont="1" applyFill="1" applyBorder="1" applyAlignment="1" applyProtection="1">
      <alignment horizontal="center" vertical="top" wrapText="1"/>
      <protection hidden="1"/>
    </xf>
    <xf numFmtId="3" fontId="70" fillId="2" borderId="45" xfId="63" applyNumberFormat="1" applyFont="1" applyFill="1" applyBorder="1" applyAlignment="1" applyProtection="1">
      <alignment horizontal="center" vertical="top" wrapText="1"/>
      <protection hidden="1"/>
    </xf>
    <xf numFmtId="0" fontId="66" fillId="2" borderId="1" xfId="0" applyFont="1" applyFill="1" applyBorder="1" applyAlignment="1">
      <alignment horizontal="center" vertical="top" wrapText="1"/>
    </xf>
    <xf numFmtId="0" fontId="88" fillId="0" borderId="0" xfId="64" applyFont="1" applyFill="1" applyAlignment="1"/>
    <xf numFmtId="0" fontId="66" fillId="0" borderId="0" xfId="0" applyFont="1" applyFill="1" applyBorder="1" applyAlignment="1">
      <alignment horizontal="left" vertical="top" wrapText="1"/>
    </xf>
    <xf numFmtId="0" fontId="69" fillId="0" borderId="0" xfId="14" applyFont="1" applyFill="1" applyBorder="1" applyAlignment="1" applyProtection="1">
      <alignment horizontal="left" vertical="top" wrapText="1"/>
      <protection hidden="1"/>
    </xf>
    <xf numFmtId="2" fontId="83" fillId="62" borderId="0" xfId="64" applyNumberFormat="1" applyFont="1" applyFill="1" applyBorder="1" applyAlignment="1"/>
    <xf numFmtId="0" fontId="66" fillId="62" borderId="0" xfId="65" applyFont="1" applyFill="1" applyAlignment="1"/>
    <xf numFmtId="49" fontId="80" fillId="61" borderId="40" xfId="64" applyNumberFormat="1" applyFont="1" applyFill="1" applyBorder="1" applyAlignment="1">
      <alignment horizontal="left" vertical="top" wrapText="1"/>
    </xf>
    <xf numFmtId="49" fontId="80" fillId="61" borderId="47" xfId="64" applyNumberFormat="1" applyFont="1" applyFill="1" applyBorder="1" applyAlignment="1">
      <alignment horizontal="left" vertical="top" wrapText="1"/>
    </xf>
    <xf numFmtId="49" fontId="80" fillId="61" borderId="48"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0"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49" fontId="80" fillId="61" borderId="41"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2" xfId="64" applyNumberFormat="1" applyFont="1" applyFill="1" applyBorder="1" applyAlignment="1">
      <alignment horizontal="left" vertical="top" wrapText="1"/>
    </xf>
    <xf numFmtId="2" fontId="81" fillId="61" borderId="44" xfId="0" applyNumberFormat="1" applyFont="1" applyFill="1" applyBorder="1" applyAlignment="1">
      <alignment horizontal="center" vertical="center" wrapText="1"/>
    </xf>
    <xf numFmtId="2" fontId="81" fillId="61" borderId="46" xfId="0" applyNumberFormat="1" applyFont="1" applyFill="1" applyBorder="1" applyAlignment="1">
      <alignment horizontal="center" vertical="center" wrapText="1"/>
    </xf>
    <xf numFmtId="2" fontId="81" fillId="61" borderId="43" xfId="0" applyNumberFormat="1" applyFont="1" applyFill="1" applyBorder="1" applyAlignment="1">
      <alignment horizontal="center" vertical="center" wrapText="1"/>
    </xf>
    <xf numFmtId="167" fontId="88" fillId="61" borderId="40" xfId="9" applyFont="1" applyFill="1" applyBorder="1" applyAlignment="1">
      <alignment horizontal="center" vertical="top" wrapText="1"/>
    </xf>
    <xf numFmtId="167" fontId="88" fillId="61" borderId="47" xfId="9" applyFont="1" applyFill="1" applyBorder="1" applyAlignment="1">
      <alignment horizontal="center" vertical="top" wrapText="1"/>
    </xf>
    <xf numFmtId="167" fontId="88" fillId="61" borderId="48" xfId="9" applyFont="1" applyFill="1" applyBorder="1" applyAlignment="1">
      <alignment horizontal="center" vertical="top" wrapText="1"/>
    </xf>
    <xf numFmtId="167" fontId="88" fillId="61" borderId="41" xfId="9" applyFont="1" applyFill="1" applyBorder="1" applyAlignment="1">
      <alignment horizontal="center" vertical="top" wrapText="1"/>
    </xf>
    <xf numFmtId="167" fontId="88" fillId="61" borderId="2" xfId="9" applyFont="1" applyFill="1" applyBorder="1" applyAlignment="1">
      <alignment horizontal="center" vertical="top" wrapText="1"/>
    </xf>
    <xf numFmtId="167" fontId="88" fillId="61" borderId="12" xfId="9" applyFont="1" applyFill="1" applyBorder="1" applyAlignment="1">
      <alignment horizontal="center" vertical="top" wrapText="1"/>
    </xf>
    <xf numFmtId="0" fontId="66" fillId="0" borderId="5" xfId="0" applyFont="1" applyFill="1" applyBorder="1" applyAlignment="1">
      <alignment horizontal="left"/>
    </xf>
    <xf numFmtId="0" fontId="66" fillId="0" borderId="7" xfId="0" applyFont="1" applyFill="1" applyBorder="1" applyAlignment="1">
      <alignment horizontal="left"/>
    </xf>
    <xf numFmtId="0" fontId="71" fillId="0" borderId="5" xfId="14" applyFont="1" applyFill="1" applyBorder="1" applyAlignment="1" applyProtection="1">
      <alignment horizontal="left" vertical="center"/>
      <protection hidden="1"/>
    </xf>
    <xf numFmtId="0" fontId="71" fillId="0" borderId="7" xfId="14" applyFont="1" applyFill="1" applyBorder="1" applyAlignment="1" applyProtection="1">
      <alignment horizontal="left" vertical="center"/>
      <protection hidden="1"/>
    </xf>
    <xf numFmtId="2" fontId="103" fillId="61" borderId="45"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0" fontId="66" fillId="0" borderId="0" xfId="0" applyFont="1" applyAlignment="1">
      <alignment horizontal="left" vertical="top" wrapText="1"/>
    </xf>
    <xf numFmtId="2" fontId="103" fillId="61" borderId="1" xfId="14" applyNumberFormat="1" applyFont="1" applyFill="1" applyBorder="1" applyAlignment="1" applyProtection="1">
      <alignment horizontal="center" vertical="center" wrapText="1"/>
      <protection hidden="1"/>
    </xf>
    <xf numFmtId="2" fontId="103" fillId="61" borderId="44" xfId="14" applyNumberFormat="1" applyFont="1" applyFill="1" applyBorder="1" applyAlignment="1" applyProtection="1">
      <alignment horizontal="center" vertical="center" wrapText="1"/>
      <protection hidden="1"/>
    </xf>
    <xf numFmtId="2" fontId="103" fillId="61" borderId="46" xfId="14" applyNumberFormat="1" applyFont="1" applyFill="1" applyBorder="1" applyAlignment="1" applyProtection="1">
      <alignment horizontal="center" vertical="center" wrapText="1"/>
      <protection hidden="1"/>
    </xf>
    <xf numFmtId="2" fontId="103" fillId="61" borderId="43"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81" fillId="61" borderId="45" xfId="60" applyFont="1" applyFill="1" applyBorder="1" applyAlignment="1">
      <alignment horizontal="center" vertical="top" wrapText="1"/>
    </xf>
    <xf numFmtId="0" fontId="71" fillId="0" borderId="45" xfId="0" applyFont="1" applyBorder="1" applyAlignment="1">
      <alignment horizontal="left"/>
    </xf>
    <xf numFmtId="0" fontId="66" fillId="0" borderId="5" xfId="10" applyFont="1" applyFill="1" applyBorder="1" applyAlignment="1" applyProtection="1">
      <alignment horizontal="center"/>
      <protection hidden="1"/>
    </xf>
    <xf numFmtId="0" fontId="66" fillId="0" borderId="6" xfId="10" applyFont="1" applyFill="1" applyBorder="1" applyAlignment="1" applyProtection="1">
      <alignment horizontal="center"/>
      <protection hidden="1"/>
    </xf>
    <xf numFmtId="0" fontId="66" fillId="0" borderId="7" xfId="10" applyFont="1" applyFill="1" applyBorder="1" applyAlignment="1" applyProtection="1">
      <alignment horizontal="center"/>
      <protection hidden="1"/>
    </xf>
    <xf numFmtId="0" fontId="101" fillId="0" borderId="6" xfId="11" applyFont="1" applyBorder="1" applyAlignment="1">
      <alignment horizontal="right" vertical="center"/>
    </xf>
    <xf numFmtId="0" fontId="101" fillId="0" borderId="46" xfId="11" applyFont="1" applyBorder="1" applyAlignment="1">
      <alignment horizontal="right" vertical="center"/>
    </xf>
    <xf numFmtId="0" fontId="101" fillId="0" borderId="7" xfId="11" applyFont="1" applyBorder="1" applyAlignment="1">
      <alignment horizontal="right" vertical="center"/>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15">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externalLink" Target="externalLinks/externalLink1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AtirLLSProductie/Atir/Projecten%20algemeen/In%20behandeling/Gerrit%20Rietveld%20Academie/Aanbesteding%202020%20-%202021/4.%20Aanbestedingsdocumenten/3.%20Calculatie%20-%20voor%20Steef/Rietveld%20Schoonmaakbestekdef%202020%20mei%20notities%20ID%20en%20RT.xlsx?58E50E39" TargetMode="External"/><Relationship Id="rId1" Type="http://schemas.openxmlformats.org/officeDocument/2006/relationships/externalLinkPath" Target="file:///\\58E50E39\Rietveld%20Schoonmaakbestekdef%202020%20mei%20notities%20ID%20en%20R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AtirLLSProductie/Atir/Projecten%20algemeen/In%20behandeling/GVB/1.%202018/1.%20Stations/1.%20CSU/calculatiemodellen/Calculatiemodel%20perceel%202%20CSU%20per%201%20juli%202019%20def%20aanpas%20windschermen%20CV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AtirLLSProductie/Atir/Projecten%20algemeen/In%20behandeling/GVB/1.%202018/1.%20Stations/1.%20CSU/calculatiemodellen/Calculatiemodel%20perceel%201%20CSU%20per%201%20juli%202019%20def.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hiddenSheet"/>
      <sheetName val="dv_info"/>
      <sheetName val="Blad3_(3)"/>
      <sheetName val="Blad3_(2)"/>
      <sheetName val="Kalender"/>
      <sheetName val="Normen"/>
      <sheetName val="Kalender (2)"/>
      <sheetName val="Opzoeklijst"/>
      <sheetName val="01.255"/>
      <sheetName val="02.255"/>
      <sheetName val="04.255"/>
      <sheetName val="Blad3_(3)1"/>
      <sheetName val="Blad3_(2)1"/>
      <sheetName val="Kalender_(2)"/>
      <sheetName val="01_255"/>
      <sheetName val="02_255"/>
      <sheetName val="04_255"/>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 val="Omreken"/>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Rietveld"/>
      <sheetName val="1-Contractblad BC gebouw"/>
      <sheetName val="1-Contractblad Sandberg"/>
      <sheetName val="2-Kengetal"/>
      <sheetName val="3-Basis ruimtestaat RV gebouw"/>
      <sheetName val="3-Basis ruimtestaat BC gebouw"/>
      <sheetName val="3-Basis ruimtestaat FL gebouw"/>
      <sheetName val="4-Premies en opslagen"/>
      <sheetName val="5-Opbouw uurtarieven"/>
      <sheetName val="9-Glas"/>
      <sheetName val="6- toeslagenmatrix"/>
      <sheetName val="7-Machine-investeringskosten"/>
      <sheetName val="8-Afroepprijs"/>
      <sheetName val="10-Additioneel"/>
      <sheetName val="10-Additioneel toelichting"/>
      <sheetName val="11 - Periodiek"/>
      <sheetName val="12 - Dependances"/>
      <sheetName val="13-Sanitaire Supplies"/>
    </sheetNames>
    <sheetDataSet>
      <sheetData sheetId="0"/>
      <sheetData sheetId="1"/>
      <sheetData sheetId="2"/>
      <sheetData sheetId="3"/>
      <sheetData sheetId="4">
        <row r="10">
          <cell r="A10">
            <v>1240</v>
          </cell>
          <cell r="B10">
            <v>225</v>
          </cell>
          <cell r="C10" t="str">
            <v>Administratieve ruimten</v>
          </cell>
          <cell r="D10" t="str">
            <v>5 x per week</v>
          </cell>
          <cell r="E10">
            <v>0.5</v>
          </cell>
          <cell r="H10">
            <v>450</v>
          </cell>
          <cell r="I10">
            <v>485.1</v>
          </cell>
          <cell r="J10">
            <v>5.8416012080590246E-2</v>
          </cell>
          <cell r="L10" t="str">
            <v>B</v>
          </cell>
        </row>
        <row r="11">
          <cell r="A11">
            <v>2445</v>
          </cell>
          <cell r="B11">
            <v>450</v>
          </cell>
          <cell r="C11" t="str">
            <v>Sanitaire ruimten</v>
          </cell>
          <cell r="D11" t="str">
            <v>10 x per week</v>
          </cell>
          <cell r="E11">
            <v>3.2</v>
          </cell>
          <cell r="F11">
            <v>2.2000000000000002</v>
          </cell>
          <cell r="H11">
            <v>83.333333333333329</v>
          </cell>
          <cell r="I11">
            <v>123.49000000000002</v>
          </cell>
          <cell r="J11">
            <v>1.4870734553354135E-2</v>
          </cell>
          <cell r="L11" t="str">
            <v>S</v>
          </cell>
        </row>
        <row r="12">
          <cell r="A12">
            <v>3024</v>
          </cell>
          <cell r="B12">
            <v>24</v>
          </cell>
          <cell r="C12" t="str">
            <v>Aula</v>
          </cell>
          <cell r="D12" t="str">
            <v>1 x per 2 weken</v>
          </cell>
          <cell r="E12">
            <v>0.08</v>
          </cell>
          <cell r="H12">
            <v>300</v>
          </cell>
          <cell r="I12">
            <v>352.8</v>
          </cell>
          <cell r="J12">
            <v>4.2484372422247452E-2</v>
          </cell>
          <cell r="L12" t="str">
            <v>V</v>
          </cell>
        </row>
        <row r="13">
          <cell r="A13">
            <v>3240</v>
          </cell>
          <cell r="B13">
            <v>225</v>
          </cell>
          <cell r="C13" t="str">
            <v>Gangen en hallen</v>
          </cell>
          <cell r="D13" t="str">
            <v>5 x per week</v>
          </cell>
          <cell r="E13">
            <v>0.36499999999999999</v>
          </cell>
          <cell r="H13">
            <v>616.43835616438355</v>
          </cell>
          <cell r="I13">
            <v>1356.68</v>
          </cell>
          <cell r="J13">
            <v>0.16337216093484885</v>
          </cell>
          <cell r="L13" t="str">
            <v>V</v>
          </cell>
        </row>
        <row r="14">
          <cell r="A14">
            <v>4240</v>
          </cell>
          <cell r="B14">
            <v>225</v>
          </cell>
          <cell r="C14" t="str">
            <v>Liften</v>
          </cell>
          <cell r="D14" t="str">
            <v>5 x per week</v>
          </cell>
          <cell r="E14">
            <v>2.4</v>
          </cell>
          <cell r="H14">
            <v>93.75</v>
          </cell>
          <cell r="I14">
            <v>0</v>
          </cell>
          <cell r="J14" t="str">
            <v/>
          </cell>
          <cell r="L14" t="str">
            <v>V</v>
          </cell>
        </row>
        <row r="15">
          <cell r="A15">
            <v>5012</v>
          </cell>
          <cell r="B15">
            <v>24</v>
          </cell>
          <cell r="C15" t="str">
            <v>Trappenhuizen</v>
          </cell>
          <cell r="D15" t="str">
            <v>2 x per maand</v>
          </cell>
          <cell r="E15">
            <v>0.11</v>
          </cell>
          <cell r="H15">
            <v>218.18181818181819</v>
          </cell>
          <cell r="I15">
            <v>123.48000000000002</v>
          </cell>
          <cell r="J15">
            <v>1.4869530347786609E-2</v>
          </cell>
          <cell r="L15" t="str">
            <v>V</v>
          </cell>
        </row>
        <row r="16">
          <cell r="A16">
            <v>5240</v>
          </cell>
          <cell r="B16">
            <v>225</v>
          </cell>
          <cell r="C16" t="str">
            <v>Trappenhuizen</v>
          </cell>
          <cell r="D16" t="str">
            <v>5 x per week</v>
          </cell>
          <cell r="E16">
            <v>0.83323000000000003</v>
          </cell>
          <cell r="H16">
            <v>270.03348415203482</v>
          </cell>
          <cell r="I16">
            <v>238.14000000000001</v>
          </cell>
          <cell r="J16">
            <v>2.8676951385017031E-2</v>
          </cell>
          <cell r="L16" t="str">
            <v>V</v>
          </cell>
        </row>
        <row r="17">
          <cell r="A17">
            <v>6240</v>
          </cell>
          <cell r="B17">
            <v>225</v>
          </cell>
          <cell r="C17" t="str">
            <v>Entrée/hal</v>
          </cell>
          <cell r="D17" t="str">
            <v>5 x per week</v>
          </cell>
          <cell r="E17">
            <v>0.65</v>
          </cell>
          <cell r="H17">
            <v>346.15384615384613</v>
          </cell>
          <cell r="I17">
            <v>141.12</v>
          </cell>
          <cell r="J17">
            <v>1.6993748968898981E-2</v>
          </cell>
          <cell r="L17" t="str">
            <v>V</v>
          </cell>
        </row>
        <row r="18">
          <cell r="A18">
            <v>7205</v>
          </cell>
          <cell r="B18">
            <v>225</v>
          </cell>
          <cell r="C18" t="str">
            <v>Bibliotheek</v>
          </cell>
          <cell r="D18" t="str">
            <v>5 x per week</v>
          </cell>
          <cell r="E18">
            <v>0.5</v>
          </cell>
          <cell r="H18">
            <v>450</v>
          </cell>
          <cell r="I18">
            <v>0</v>
          </cell>
          <cell r="J18" t="str">
            <v/>
          </cell>
          <cell r="L18" t="str">
            <v>V</v>
          </cell>
        </row>
        <row r="19">
          <cell r="A19">
            <v>8205</v>
          </cell>
          <cell r="B19">
            <v>225</v>
          </cell>
          <cell r="C19" t="str">
            <v>Gedeelde onderwijsruimten</v>
          </cell>
          <cell r="D19" t="str">
            <v>5 x per week</v>
          </cell>
          <cell r="E19">
            <v>0.46</v>
          </cell>
          <cell r="H19">
            <v>489.13043478260869</v>
          </cell>
          <cell r="I19">
            <v>211.68</v>
          </cell>
          <cell r="J19">
            <v>2.549062345334847E-2</v>
          </cell>
          <cell r="L19" t="str">
            <v>L</v>
          </cell>
        </row>
        <row r="20">
          <cell r="A20">
            <v>8212</v>
          </cell>
          <cell r="B20">
            <v>12</v>
          </cell>
          <cell r="C20" t="str">
            <v>Gedeelde onderwijsruimten</v>
          </cell>
          <cell r="D20" t="str">
            <v>1 x per maand</v>
          </cell>
          <cell r="E20">
            <v>0.04</v>
          </cell>
          <cell r="H20">
            <v>300</v>
          </cell>
          <cell r="I20">
            <v>0</v>
          </cell>
          <cell r="J20" t="str">
            <v/>
          </cell>
          <cell r="L20" t="str">
            <v>L</v>
          </cell>
        </row>
        <row r="21">
          <cell r="A21">
            <v>12205</v>
          </cell>
          <cell r="B21">
            <v>225</v>
          </cell>
          <cell r="C21" t="str">
            <v>pantry / coffeecorner</v>
          </cell>
          <cell r="D21" t="str">
            <v>5 x per week</v>
          </cell>
          <cell r="E21">
            <v>0.75</v>
          </cell>
          <cell r="H21">
            <v>300</v>
          </cell>
          <cell r="I21">
            <v>0</v>
          </cell>
          <cell r="J21" t="str">
            <v/>
          </cell>
          <cell r="L21" t="str">
            <v>V</v>
          </cell>
        </row>
        <row r="22">
          <cell r="A22">
            <v>12240</v>
          </cell>
          <cell r="B22">
            <v>225</v>
          </cell>
          <cell r="C22" t="str">
            <v>pantry / coffeecorner</v>
          </cell>
          <cell r="D22" t="str">
            <v>5 x per week</v>
          </cell>
          <cell r="E22">
            <v>0.8</v>
          </cell>
          <cell r="H22">
            <v>281.25</v>
          </cell>
          <cell r="I22">
            <v>0</v>
          </cell>
          <cell r="J22" t="str">
            <v/>
          </cell>
          <cell r="L22" t="str">
            <v>V</v>
          </cell>
        </row>
        <row r="23">
          <cell r="A23">
            <v>13240</v>
          </cell>
          <cell r="B23">
            <v>225</v>
          </cell>
          <cell r="C23" t="str">
            <v>Kantine/algemene ruimte</v>
          </cell>
          <cell r="D23" t="str">
            <v>5x per week</v>
          </cell>
          <cell r="E23">
            <v>0.6</v>
          </cell>
          <cell r="H23">
            <v>375</v>
          </cell>
          <cell r="I23">
            <v>167.58</v>
          </cell>
          <cell r="J23">
            <v>2.0180076900567539E-2</v>
          </cell>
          <cell r="L23" t="str">
            <v>V</v>
          </cell>
        </row>
        <row r="24">
          <cell r="A24">
            <v>14205</v>
          </cell>
          <cell r="B24">
            <v>225</v>
          </cell>
          <cell r="C24" t="str">
            <v>vloer keuken</v>
          </cell>
          <cell r="D24" t="str">
            <v>5x per week</v>
          </cell>
          <cell r="E24">
            <v>0.6</v>
          </cell>
          <cell r="H24">
            <v>375</v>
          </cell>
          <cell r="I24">
            <v>70.56</v>
          </cell>
          <cell r="J24">
            <v>8.4968744844494907E-3</v>
          </cell>
          <cell r="L24" t="str">
            <v>V</v>
          </cell>
        </row>
        <row r="25">
          <cell r="H25">
            <v>0</v>
          </cell>
          <cell r="I25">
            <v>0</v>
          </cell>
          <cell r="J25" t="str">
            <v/>
          </cell>
        </row>
        <row r="26">
          <cell r="A26" t="str">
            <v>nvt</v>
          </cell>
          <cell r="C26" t="str">
            <v>Niet van toepassing</v>
          </cell>
          <cell r="E26">
            <v>0</v>
          </cell>
          <cell r="H26">
            <v>0</v>
          </cell>
          <cell r="I26">
            <v>143.33000000000001</v>
          </cell>
          <cell r="J26">
            <v>1.725987839932179E-2</v>
          </cell>
        </row>
        <row r="27">
          <cell r="A27" t="str">
            <v>P1</v>
          </cell>
          <cell r="B27">
            <v>2</v>
          </cell>
          <cell r="C27" t="str">
            <v>Opslag/berging</v>
          </cell>
          <cell r="D27" t="str">
            <v>2 x per jaar</v>
          </cell>
          <cell r="H27">
            <v>0</v>
          </cell>
          <cell r="I27">
            <v>163.17000000000002</v>
          </cell>
          <cell r="J27">
            <v>1.9649022245289447E-2</v>
          </cell>
          <cell r="L27" t="str">
            <v>V</v>
          </cell>
        </row>
        <row r="28">
          <cell r="A28" t="str">
            <v>P2</v>
          </cell>
          <cell r="B28">
            <v>2</v>
          </cell>
          <cell r="C28" t="str">
            <v>Afdelingsruimten/overige ruimten</v>
          </cell>
          <cell r="D28" t="str">
            <v>2 x per jaar</v>
          </cell>
          <cell r="H28">
            <v>0</v>
          </cell>
          <cell r="I28">
            <v>4727.1000000000022</v>
          </cell>
          <cell r="J28">
            <v>0.56924001382428013</v>
          </cell>
          <cell r="L28" t="str">
            <v>L</v>
          </cell>
        </row>
        <row r="29">
          <cell r="C29">
            <v>0</v>
          </cell>
          <cell r="I29">
            <v>8304.2300000000014</v>
          </cell>
          <cell r="J29">
            <v>1.0000000000000002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s>
    <sheetDataSet>
      <sheetData sheetId="0" refreshError="1"/>
      <sheetData sheetId="1" refreshError="1"/>
      <sheetData sheetId="2" refreshError="1"/>
      <sheetData sheetId="3" refreshError="1"/>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cell r="H10">
            <v>8.75</v>
          </cell>
          <cell r="I10">
            <v>11.81</v>
          </cell>
          <cell r="J10"/>
          <cell r="K10"/>
          <cell r="L10">
            <v>11.81</v>
          </cell>
        </row>
        <row r="11">
          <cell r="A11" t="str">
            <v>Mw. Raven</v>
          </cell>
          <cell r="B11" t="str">
            <v>gymzaal de Helt</v>
          </cell>
          <cell r="C11" t="str">
            <v>21.00-22.00</v>
          </cell>
          <cell r="D11">
            <v>22919</v>
          </cell>
          <cell r="E11" t="str">
            <v>nee</v>
          </cell>
          <cell r="F11">
            <v>38283</v>
          </cell>
          <cell r="G11"/>
          <cell r="H11">
            <v>5</v>
          </cell>
          <cell r="I11">
            <v>11.81</v>
          </cell>
          <cell r="J11"/>
          <cell r="K11"/>
          <cell r="L11">
            <v>11.81</v>
          </cell>
        </row>
        <row r="12">
          <cell r="A12" t="str">
            <v>Mw. Raven</v>
          </cell>
          <cell r="B12" t="str">
            <v>Gymzaal Oostesluis</v>
          </cell>
          <cell r="C12" t="str">
            <v>20.00-21.00</v>
          </cell>
          <cell r="D12">
            <v>22919</v>
          </cell>
          <cell r="E12" t="str">
            <v>nee</v>
          </cell>
          <cell r="F12">
            <v>38283</v>
          </cell>
          <cell r="G12"/>
          <cell r="H12">
            <v>5</v>
          </cell>
          <cell r="I12">
            <v>11.81</v>
          </cell>
          <cell r="J12"/>
          <cell r="K12"/>
          <cell r="L12">
            <v>11.81</v>
          </cell>
        </row>
        <row r="13">
          <cell r="A13" t="str">
            <v>Diana Roos</v>
          </cell>
          <cell r="B13" t="str">
            <v>Gymzaal de Woud</v>
          </cell>
          <cell r="C13" t="str">
            <v>21.00-22.00</v>
          </cell>
          <cell r="D13" t="str">
            <v>eigenaar Streekclean</v>
          </cell>
          <cell r="E13"/>
          <cell r="F13"/>
          <cell r="G13"/>
          <cell r="H13"/>
          <cell r="I13"/>
          <cell r="J13"/>
          <cell r="K13"/>
          <cell r="L13">
            <v>0</v>
          </cell>
        </row>
        <row r="14">
          <cell r="A14" t="str">
            <v>Diana Roos</v>
          </cell>
          <cell r="B14" t="str">
            <v>Gymzaal de Horn</v>
          </cell>
          <cell r="C14" t="str">
            <v>20.00-21.00</v>
          </cell>
          <cell r="D14"/>
          <cell r="E14"/>
          <cell r="F14"/>
          <cell r="G14"/>
          <cell r="H14"/>
          <cell r="I14"/>
          <cell r="J14"/>
          <cell r="K14"/>
          <cell r="L14">
            <v>0</v>
          </cell>
        </row>
        <row r="15">
          <cell r="A15" t="str">
            <v>Olga Roos</v>
          </cell>
          <cell r="B15" t="str">
            <v>gymzaal Rozenboom</v>
          </cell>
          <cell r="C15" t="str">
            <v>21.00-22.00</v>
          </cell>
          <cell r="D15" t="str">
            <v>eigenaar Streekclean</v>
          </cell>
          <cell r="E15"/>
          <cell r="F15"/>
          <cell r="G15"/>
          <cell r="H15"/>
          <cell r="I15"/>
          <cell r="J15"/>
          <cell r="K15"/>
          <cell r="L15">
            <v>0</v>
          </cell>
        </row>
        <row r="16">
          <cell r="A16"/>
          <cell r="B16"/>
          <cell r="C16"/>
          <cell r="D16"/>
          <cell r="E16"/>
          <cell r="F16"/>
          <cell r="G16"/>
          <cell r="H16"/>
          <cell r="I16"/>
          <cell r="J16"/>
          <cell r="K16"/>
          <cell r="L16">
            <v>0</v>
          </cell>
        </row>
        <row r="17">
          <cell r="A17"/>
          <cell r="B17"/>
          <cell r="C17"/>
          <cell r="D17"/>
          <cell r="E17"/>
          <cell r="F17"/>
          <cell r="G17"/>
          <cell r="H17"/>
          <cell r="I17"/>
          <cell r="J17"/>
          <cell r="K17"/>
          <cell r="L17">
            <v>0</v>
          </cell>
        </row>
        <row r="18">
          <cell r="A18"/>
          <cell r="B18"/>
          <cell r="C18"/>
          <cell r="D18"/>
          <cell r="E18"/>
          <cell r="F18"/>
          <cell r="G18"/>
          <cell r="H18"/>
          <cell r="I18"/>
          <cell r="J18"/>
          <cell r="K18"/>
          <cell r="L18">
            <v>0</v>
          </cell>
        </row>
        <row r="19">
          <cell r="A19"/>
          <cell r="B19"/>
          <cell r="C19"/>
          <cell r="D19"/>
          <cell r="E19"/>
          <cell r="F19"/>
          <cell r="G19"/>
          <cell r="H19"/>
          <cell r="I19"/>
          <cell r="J19"/>
          <cell r="K19"/>
          <cell r="L19">
            <v>0</v>
          </cell>
        </row>
        <row r="20">
          <cell r="A20"/>
          <cell r="B20"/>
          <cell r="C20"/>
          <cell r="D20"/>
          <cell r="E20"/>
          <cell r="F20"/>
          <cell r="G20"/>
          <cell r="H20"/>
          <cell r="I20"/>
          <cell r="J20"/>
          <cell r="K20"/>
          <cell r="L20">
            <v>0</v>
          </cell>
        </row>
        <row r="21">
          <cell r="A21"/>
          <cell r="B21"/>
          <cell r="C21"/>
          <cell r="D21"/>
          <cell r="E21"/>
          <cell r="F21"/>
          <cell r="G21"/>
          <cell r="H21"/>
          <cell r="I21"/>
          <cell r="J21"/>
          <cell r="K21"/>
          <cell r="L21">
            <v>0</v>
          </cell>
        </row>
        <row r="22">
          <cell r="A22"/>
          <cell r="B22"/>
          <cell r="C22"/>
          <cell r="D22"/>
          <cell r="E22"/>
          <cell r="F22"/>
          <cell r="G22"/>
          <cell r="H22"/>
          <cell r="I22"/>
          <cell r="J22"/>
          <cell r="K22"/>
          <cell r="L22">
            <v>0</v>
          </cell>
        </row>
        <row r="23">
          <cell r="A23"/>
          <cell r="B23"/>
          <cell r="C23"/>
          <cell r="D23"/>
          <cell r="E23"/>
          <cell r="F23"/>
          <cell r="G23"/>
          <cell r="H23"/>
          <cell r="I23"/>
          <cell r="J23"/>
          <cell r="K23"/>
          <cell r="L23">
            <v>0</v>
          </cell>
        </row>
        <row r="24">
          <cell r="A24"/>
          <cell r="B24"/>
          <cell r="C24"/>
          <cell r="D24"/>
          <cell r="E24"/>
          <cell r="F24"/>
          <cell r="G24"/>
          <cell r="H24"/>
          <cell r="I24"/>
          <cell r="J24"/>
          <cell r="K24"/>
          <cell r="L24"/>
        </row>
        <row r="25">
          <cell r="A25" t="str">
            <v>Subtotaal loonkosten</v>
          </cell>
          <cell r="B25"/>
          <cell r="C25"/>
          <cell r="D25"/>
          <cell r="E25"/>
          <cell r="F25"/>
          <cell r="G25"/>
          <cell r="H25"/>
          <cell r="I25"/>
          <cell r="J25"/>
          <cell r="K25"/>
          <cell r="L25"/>
        </row>
        <row r="26">
          <cell r="F26"/>
          <cell r="G26"/>
          <cell r="H26"/>
          <cell r="I26"/>
        </row>
        <row r="27">
          <cell r="A27" t="str">
            <v>Vakantietoeslag</v>
          </cell>
          <cell r="B27"/>
          <cell r="C27"/>
          <cell r="D27"/>
          <cell r="E27"/>
          <cell r="F27"/>
          <cell r="G27"/>
          <cell r="H27"/>
          <cell r="I27"/>
          <cell r="J27"/>
          <cell r="K27"/>
          <cell r="L27"/>
        </row>
        <row r="28">
          <cell r="A28" t="str">
            <v>Sociale lasten</v>
          </cell>
          <cell r="B28"/>
          <cell r="C28"/>
          <cell r="D28"/>
          <cell r="E28"/>
          <cell r="F28"/>
          <cell r="G28"/>
          <cell r="H28"/>
          <cell r="I28"/>
          <cell r="J28"/>
          <cell r="K28"/>
          <cell r="L28"/>
        </row>
        <row r="29">
          <cell r="F29"/>
          <cell r="G29"/>
          <cell r="H29"/>
          <cell r="I29"/>
        </row>
        <row r="30">
          <cell r="A30" t="str">
            <v>Loonkosten overname personeel</v>
          </cell>
          <cell r="B30"/>
          <cell r="C30"/>
          <cell r="D30"/>
          <cell r="E30"/>
          <cell r="F30"/>
          <cell r="G30"/>
          <cell r="H30"/>
          <cell r="I30"/>
          <cell r="J30"/>
          <cell r="K30"/>
          <cell r="L30"/>
        </row>
        <row r="31">
          <cell r="F31"/>
          <cell r="G31"/>
          <cell r="H31"/>
          <cell r="I31"/>
        </row>
        <row r="32">
          <cell r="A32" t="str">
            <v>Toelichting:</v>
          </cell>
          <cell r="B32"/>
          <cell r="C32"/>
          <cell r="F32"/>
          <cell r="G32"/>
          <cell r="H32"/>
          <cell r="I32"/>
        </row>
        <row r="33">
          <cell r="A33" t="str">
            <v>Bij gunning dient de leverancier de werkgelegenheidsclausule bij contractwisseling volgens de geldende CAO voor het Schoonmaak- en Glazenwassersbedrijf (artikel 38) toe te passen. In</v>
          </cell>
          <cell r="F33"/>
          <cell r="G33"/>
          <cell r="H33"/>
          <cell r="I33"/>
        </row>
        <row r="34">
          <cell r="A34" t="str">
            <v xml:space="preserve">genoemd artikel staat onder andere dat bij contractwisseling het schoonmaakbedrijf, dat de opdracht verwerft, verplicht is 100% van het aantal onder de regeling vallende werknemers over te nemen. Dit betreft: </v>
          </cell>
          <cell r="F34"/>
          <cell r="G34"/>
          <cell r="H34"/>
          <cell r="I34"/>
        </row>
        <row r="35">
          <cell r="A35" t="str">
            <v>- de werknemer die minimaal anderhalf jaar op het betreffende object werkzaam is;</v>
          </cell>
          <cell r="F35"/>
          <cell r="G35"/>
          <cell r="H35"/>
          <cell r="I35"/>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showZeros="0" tabSelected="1" showOutlineSymbols="0" zoomScaleNormal="100" workbookViewId="0">
      <pane ySplit="5" topLeftCell="A6" activePane="bottomLeft" state="frozen"/>
      <selection activeCell="D33" sqref="D33"/>
      <selection pane="bottomLeft" activeCell="A29" sqref="A29"/>
    </sheetView>
  </sheetViews>
  <sheetFormatPr defaultColWidth="9.33203125" defaultRowHeight="13.2"/>
  <cols>
    <col min="1" max="1" width="36.6640625" style="4" bestFit="1" customWidth="1"/>
    <col min="2" max="4" width="15.6640625" style="4" customWidth="1"/>
    <col min="5" max="5" width="9.6640625" style="4" customWidth="1"/>
    <col min="6" max="6" width="13.88671875" style="4" customWidth="1"/>
    <col min="7" max="7" width="3.109375" style="4" customWidth="1"/>
    <col min="8" max="8" width="7.88671875" style="4" customWidth="1"/>
    <col min="9" max="9" width="27" style="4" bestFit="1" customWidth="1"/>
    <col min="10" max="16384" width="9.33203125" style="4"/>
  </cols>
  <sheetData>
    <row r="1" spans="1:8">
      <c r="A1" s="48" t="s">
        <v>68</v>
      </c>
      <c r="B1" s="2"/>
      <c r="C1" s="2"/>
      <c r="D1" s="2"/>
      <c r="E1" s="2"/>
      <c r="F1" s="3"/>
      <c r="G1" s="3"/>
      <c r="H1" s="3"/>
    </row>
    <row r="2" spans="1:8" ht="26.1" customHeight="1">
      <c r="A2" s="48" t="s">
        <v>23</v>
      </c>
      <c r="B2" s="5"/>
      <c r="C2" s="5"/>
      <c r="D2" s="5"/>
      <c r="E2" s="5"/>
      <c r="F2" s="6"/>
      <c r="G2" s="6"/>
      <c r="H2" s="6"/>
    </row>
    <row r="3" spans="1:8">
      <c r="A3" s="5"/>
      <c r="B3" s="5"/>
      <c r="C3" s="5"/>
      <c r="D3" s="5"/>
      <c r="E3" s="5"/>
      <c r="F3" s="7"/>
      <c r="G3" s="8"/>
      <c r="H3" s="6"/>
    </row>
    <row r="4" spans="1:8" ht="17.25" customHeight="1">
      <c r="A4" s="9" t="s">
        <v>223</v>
      </c>
      <c r="B4" s="10"/>
      <c r="C4" s="10"/>
      <c r="F4" s="533" t="s">
        <v>20</v>
      </c>
      <c r="H4" s="6"/>
    </row>
    <row r="5" spans="1:8" ht="33.75" customHeight="1">
      <c r="A5" s="638" t="s">
        <v>133</v>
      </c>
      <c r="B5" s="638"/>
      <c r="C5" s="638"/>
      <c r="D5" s="638"/>
      <c r="E5" s="638"/>
      <c r="F5" s="638"/>
      <c r="G5" s="8"/>
      <c r="H5" s="6"/>
    </row>
    <row r="6" spans="1:8" ht="18" customHeight="1">
      <c r="A6" s="639"/>
      <c r="B6" s="639"/>
      <c r="C6" s="639"/>
      <c r="D6" s="639"/>
      <c r="E6" s="639"/>
      <c r="F6" s="639"/>
      <c r="G6" s="11"/>
      <c r="H6" s="12"/>
    </row>
    <row r="7" spans="1:8">
      <c r="A7" s="9"/>
      <c r="B7" s="13"/>
      <c r="C7" s="13"/>
      <c r="D7" s="13"/>
      <c r="E7" s="13"/>
      <c r="F7" s="7"/>
      <c r="G7" s="8"/>
      <c r="H7" s="6"/>
    </row>
    <row r="8" spans="1:8">
      <c r="A8" s="9"/>
      <c r="B8" s="13"/>
      <c r="C8" s="13"/>
      <c r="D8" s="13"/>
      <c r="E8" s="13"/>
      <c r="F8" s="7"/>
      <c r="G8" s="8"/>
      <c r="H8" s="6"/>
    </row>
    <row r="9" spans="1:8">
      <c r="A9" s="9"/>
      <c r="B9" s="13"/>
      <c r="C9" s="13"/>
      <c r="D9" s="13"/>
      <c r="E9" s="13"/>
      <c r="F9" s="7"/>
      <c r="G9" s="8"/>
      <c r="H9" s="6"/>
    </row>
    <row r="10" spans="1:8">
      <c r="A10" s="9"/>
      <c r="B10" s="10"/>
      <c r="C10" s="10"/>
      <c r="D10" s="10"/>
      <c r="E10" s="10"/>
      <c r="F10" s="7"/>
      <c r="G10" s="8"/>
      <c r="H10" s="6"/>
    </row>
    <row r="11" spans="1:8">
      <c r="A11" s="9"/>
      <c r="B11" s="10"/>
      <c r="C11" s="10"/>
      <c r="D11" s="10"/>
      <c r="E11" s="10"/>
      <c r="F11" s="7"/>
      <c r="G11" s="8"/>
      <c r="H11" s="6"/>
    </row>
    <row r="12" spans="1:8">
      <c r="A12" s="9"/>
      <c r="B12" s="10"/>
      <c r="C12" s="10"/>
      <c r="D12" s="10"/>
      <c r="E12" s="10"/>
      <c r="F12" s="7"/>
      <c r="G12" s="8"/>
      <c r="H12" s="6"/>
    </row>
    <row r="13" spans="1:8">
      <c r="A13" s="9"/>
      <c r="B13" s="10"/>
      <c r="C13" s="10"/>
      <c r="D13" s="10"/>
      <c r="E13" s="10"/>
      <c r="F13" s="7"/>
      <c r="G13" s="8"/>
      <c r="H13" s="6"/>
    </row>
    <row r="14" spans="1:8">
      <c r="A14" s="9"/>
      <c r="B14" s="13"/>
      <c r="C14" s="13"/>
      <c r="D14" s="13"/>
      <c r="E14" s="13"/>
      <c r="F14" s="7"/>
      <c r="G14" s="8"/>
      <c r="H14" s="6"/>
    </row>
    <row r="15" spans="1:8">
      <c r="A15" s="9"/>
      <c r="B15" s="10"/>
      <c r="C15" s="10"/>
      <c r="D15" s="14"/>
      <c r="E15" s="15"/>
      <c r="F15" s="7"/>
      <c r="G15" s="8"/>
      <c r="H15" s="6"/>
    </row>
    <row r="16" spans="1:8">
      <c r="A16" s="9"/>
      <c r="B16" s="10"/>
      <c r="C16" s="10"/>
      <c r="D16" s="16"/>
      <c r="E16" s="17"/>
      <c r="F16" s="7"/>
      <c r="G16" s="8"/>
      <c r="H16" s="6"/>
    </row>
    <row r="17" spans="1:8">
      <c r="A17" s="6"/>
      <c r="B17" s="6"/>
      <c r="C17" s="6"/>
      <c r="D17" s="6"/>
      <c r="E17" s="6"/>
      <c r="F17" s="6"/>
      <c r="G17" s="6"/>
      <c r="H17" s="6"/>
    </row>
    <row r="18" spans="1:8">
      <c r="A18" s="9"/>
      <c r="B18" s="18"/>
      <c r="C18" s="460"/>
      <c r="D18" s="18"/>
      <c r="E18" s="18"/>
      <c r="F18" s="19"/>
      <c r="G18" s="11"/>
      <c r="H18" s="6"/>
    </row>
    <row r="19" spans="1:8">
      <c r="A19" s="20"/>
      <c r="B19" s="21"/>
      <c r="C19" s="22"/>
      <c r="D19" s="21"/>
      <c r="E19" s="22"/>
      <c r="F19" s="23"/>
      <c r="G19" s="11"/>
      <c r="H19" s="24"/>
    </row>
    <row r="20" spans="1:8">
      <c r="A20" s="9"/>
      <c r="B20" s="21"/>
      <c r="C20" s="22"/>
      <c r="D20" s="21"/>
      <c r="E20" s="22"/>
      <c r="F20" s="23"/>
      <c r="G20" s="11"/>
      <c r="H20" s="24"/>
    </row>
    <row r="21" spans="1:8">
      <c r="A21" s="25"/>
      <c r="B21" s="22"/>
      <c r="C21" s="26"/>
      <c r="D21" s="22"/>
      <c r="E21" s="26"/>
      <c r="F21" s="11"/>
      <c r="G21" s="11"/>
      <c r="H21" s="12"/>
    </row>
    <row r="22" spans="1:8">
      <c r="A22" s="9"/>
      <c r="B22" s="27"/>
      <c r="C22" s="28"/>
      <c r="D22" s="27"/>
      <c r="E22" s="28"/>
      <c r="F22" s="11"/>
      <c r="G22" s="11"/>
      <c r="H22" s="12"/>
    </row>
    <row r="23" spans="1:8">
      <c r="A23" s="6"/>
      <c r="B23" s="29"/>
      <c r="C23" s="27"/>
      <c r="D23" s="29"/>
      <c r="E23" s="27"/>
      <c r="F23" s="11"/>
      <c r="G23" s="11"/>
      <c r="H23" s="12"/>
    </row>
    <row r="24" spans="1:8">
      <c r="A24" s="9"/>
      <c r="B24" s="29"/>
      <c r="C24" s="27"/>
      <c r="D24" s="29"/>
      <c r="E24" s="27"/>
      <c r="F24" s="11"/>
      <c r="G24" s="11"/>
      <c r="H24" s="12"/>
    </row>
    <row r="25" spans="1:8">
      <c r="A25" s="6"/>
      <c r="B25" s="29"/>
      <c r="C25" s="27"/>
      <c r="D25" s="29"/>
      <c r="E25" s="27"/>
      <c r="F25" s="11"/>
      <c r="G25" s="11"/>
      <c r="H25" s="12"/>
    </row>
    <row r="26" spans="1:8">
      <c r="A26" s="6"/>
      <c r="B26" s="29"/>
      <c r="C26" s="27"/>
      <c r="D26" s="29"/>
      <c r="E26" s="27"/>
      <c r="F26" s="30"/>
      <c r="G26" s="31"/>
      <c r="H26" s="32"/>
    </row>
    <row r="27" spans="1:8">
      <c r="A27" s="6"/>
      <c r="B27" s="29"/>
      <c r="C27" s="27"/>
      <c r="D27" s="29"/>
      <c r="E27" s="27"/>
      <c r="F27" s="30"/>
      <c r="G27" s="31"/>
      <c r="H27" s="33"/>
    </row>
    <row r="28" spans="1:8">
      <c r="A28" s="25"/>
      <c r="B28" s="27"/>
      <c r="C28" s="34"/>
      <c r="D28" s="27"/>
      <c r="E28" s="34"/>
      <c r="F28" s="35"/>
      <c r="G28" s="31"/>
      <c r="H28" s="36"/>
    </row>
    <row r="29" spans="1:8">
      <c r="A29" s="37"/>
      <c r="B29" s="27"/>
      <c r="C29" s="37"/>
      <c r="D29" s="27"/>
      <c r="E29" s="37"/>
      <c r="F29" s="38"/>
      <c r="G29" s="31"/>
      <c r="H29" s="36"/>
    </row>
    <row r="30" spans="1:8">
      <c r="A30" s="25"/>
      <c r="B30" s="29"/>
      <c r="C30" s="39"/>
      <c r="D30" s="27"/>
      <c r="E30" s="39"/>
      <c r="F30" s="35"/>
      <c r="G30" s="31"/>
      <c r="H30" s="36"/>
    </row>
    <row r="31" spans="1:8">
      <c r="A31" s="25"/>
      <c r="B31" s="29"/>
      <c r="C31" s="39"/>
      <c r="D31" s="27"/>
      <c r="E31" s="39"/>
      <c r="F31" s="35"/>
      <c r="G31" s="31"/>
      <c r="H31" s="36"/>
    </row>
    <row r="32" spans="1:8">
      <c r="A32" s="40"/>
      <c r="B32" s="40"/>
      <c r="C32" s="40"/>
      <c r="D32" s="40"/>
      <c r="E32" s="40"/>
      <c r="F32" s="41"/>
      <c r="G32" s="3"/>
      <c r="H32" s="3"/>
    </row>
    <row r="33" spans="1:8">
      <c r="A33" s="42"/>
      <c r="B33" s="42"/>
      <c r="C33" s="43"/>
      <c r="D33" s="43"/>
      <c r="E33" s="43"/>
      <c r="F33" s="3"/>
      <c r="G33" s="3"/>
      <c r="H33" s="3"/>
    </row>
    <row r="34" spans="1:8">
      <c r="A34" s="44"/>
      <c r="B34" s="45"/>
      <c r="C34" s="45"/>
      <c r="D34" s="46"/>
      <c r="E34" s="46"/>
      <c r="F34" s="3"/>
      <c r="G34" s="3"/>
      <c r="H34" s="3"/>
    </row>
    <row r="35" spans="1:8">
      <c r="C35" s="47"/>
      <c r="D35" s="47"/>
      <c r="E35" s="47"/>
      <c r="F35" s="9"/>
      <c r="G35" s="9"/>
      <c r="H35" s="9"/>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4"/>
  <sheetViews>
    <sheetView showGridLines="0" zoomScale="86" zoomScaleNormal="86" workbookViewId="0">
      <pane ySplit="10" topLeftCell="A11" activePane="bottomLeft" state="frozen"/>
      <selection activeCell="D33" sqref="D33"/>
      <selection pane="bottomLeft" activeCell="A11" sqref="A11"/>
    </sheetView>
  </sheetViews>
  <sheetFormatPr defaultColWidth="9.33203125" defaultRowHeight="13.2"/>
  <cols>
    <col min="1" max="1" width="35.5546875" style="50" customWidth="1"/>
    <col min="2" max="2" width="22.88671875" style="50" bestFit="1" customWidth="1"/>
    <col min="3" max="3" width="16.109375" style="50" customWidth="1"/>
    <col min="4" max="4" width="3.6640625" style="50" customWidth="1"/>
    <col min="5" max="7" width="12.6640625" style="50" customWidth="1"/>
    <col min="8" max="8" width="17.6640625" style="50" customWidth="1"/>
    <col min="9" max="9" width="2.44140625" style="50" customWidth="1"/>
    <col min="10" max="10" width="17.6640625" style="50" customWidth="1"/>
    <col min="11" max="11" width="11.6640625" style="50" bestFit="1" customWidth="1"/>
    <col min="12" max="12" width="13.33203125" style="50" customWidth="1"/>
    <col min="13" max="13" width="14.109375" style="50" customWidth="1"/>
    <col min="14" max="15" width="9.33203125" style="50"/>
    <col min="16" max="16" width="10.33203125" style="50" bestFit="1" customWidth="1"/>
    <col min="17" max="16384" width="9.33203125" style="50"/>
  </cols>
  <sheetData>
    <row r="1" spans="1:18">
      <c r="A1" s="461" t="s">
        <v>27</v>
      </c>
      <c r="B1" s="49"/>
      <c r="C1" s="49"/>
    </row>
    <row r="2" spans="1:18">
      <c r="A2" s="51"/>
      <c r="B2" s="49"/>
      <c r="C2" s="49"/>
    </row>
    <row r="3" spans="1:18" s="53" customFormat="1" ht="15">
      <c r="A3" s="83" t="s">
        <v>31</v>
      </c>
      <c r="B3" s="84" t="s">
        <v>743</v>
      </c>
      <c r="C3" s="84"/>
      <c r="D3" s="85"/>
      <c r="E3" s="52"/>
      <c r="F3" s="52"/>
      <c r="G3" s="50"/>
      <c r="H3" s="50"/>
      <c r="I3" s="50"/>
      <c r="J3" s="50"/>
      <c r="K3" s="50"/>
      <c r="L3" s="50"/>
    </row>
    <row r="4" spans="1:18" s="53" customFormat="1" ht="15">
      <c r="A4" s="83" t="s">
        <v>14</v>
      </c>
      <c r="B4" s="84" t="str">
        <f ca="1">MID(CELL("bestandsnaam",$D$10),SEARCH("]",CELL("bestandsnaam",$D$10),1)+1,256)</f>
        <v>1-Contractblad totaal</v>
      </c>
      <c r="C4" s="84"/>
      <c r="D4" s="85"/>
      <c r="E4" s="52"/>
      <c r="F4" s="52"/>
      <c r="G4" s="50"/>
      <c r="H4" s="50"/>
      <c r="I4" s="50"/>
      <c r="J4" s="50"/>
      <c r="K4" s="50"/>
      <c r="L4" s="50"/>
    </row>
    <row r="5" spans="1:18" s="53" customFormat="1" ht="15">
      <c r="A5" s="83" t="s">
        <v>93</v>
      </c>
      <c r="B5" s="84" t="s">
        <v>791</v>
      </c>
      <c r="C5" s="84"/>
      <c r="D5" s="85"/>
      <c r="E5" s="52"/>
      <c r="F5" s="52"/>
      <c r="G5" s="54"/>
      <c r="H5" s="54"/>
    </row>
    <row r="6" spans="1:18" s="53" customFormat="1" ht="15">
      <c r="A6" s="83" t="s">
        <v>249</v>
      </c>
      <c r="B6" s="84" t="s">
        <v>792</v>
      </c>
      <c r="C6" s="84"/>
      <c r="D6" s="85"/>
      <c r="E6" s="52"/>
      <c r="F6" s="52"/>
      <c r="G6" s="54"/>
      <c r="H6" s="54"/>
    </row>
    <row r="7" spans="1:18" s="53" customFormat="1" ht="15">
      <c r="A7" s="83" t="s">
        <v>222</v>
      </c>
      <c r="B7" s="517" t="s">
        <v>793</v>
      </c>
      <c r="C7" s="84"/>
      <c r="D7" s="85"/>
      <c r="E7" s="52"/>
      <c r="F7" s="52"/>
      <c r="G7" s="54"/>
      <c r="H7" s="54"/>
    </row>
    <row r="8" spans="1:18" s="53" customFormat="1" ht="15">
      <c r="A8" s="83" t="s">
        <v>224</v>
      </c>
      <c r="B8" s="640"/>
      <c r="C8" s="640"/>
      <c r="D8" s="641"/>
      <c r="E8" s="52"/>
      <c r="F8" s="52"/>
      <c r="G8" s="54"/>
      <c r="H8" s="54"/>
    </row>
    <row r="9" spans="1:18" s="53" customFormat="1" ht="15">
      <c r="A9" s="83" t="s">
        <v>10</v>
      </c>
      <c r="B9" s="109">
        <v>44348</v>
      </c>
      <c r="C9" s="86"/>
      <c r="D9" s="85"/>
      <c r="E9" s="52"/>
      <c r="F9" s="52"/>
      <c r="G9" s="54"/>
      <c r="H9" s="54"/>
      <c r="I9" s="54"/>
      <c r="J9" s="54"/>
      <c r="K9" s="54"/>
      <c r="L9" s="54"/>
      <c r="M9" s="54"/>
      <c r="N9" s="54"/>
      <c r="O9" s="54"/>
      <c r="P9" s="54"/>
      <c r="Q9" s="54"/>
      <c r="R9" s="54"/>
    </row>
    <row r="10" spans="1:18" s="53" customFormat="1" ht="15">
      <c r="A10" s="55"/>
      <c r="G10" s="56"/>
      <c r="H10" s="56"/>
    </row>
    <row r="11" spans="1:18" s="53" customFormat="1" ht="15">
      <c r="A11" s="57" t="s">
        <v>141</v>
      </c>
      <c r="B11" s="58"/>
      <c r="C11" s="58"/>
      <c r="D11" s="58"/>
      <c r="E11" s="58"/>
      <c r="F11" s="58"/>
      <c r="G11" s="59"/>
      <c r="H11" s="60"/>
    </row>
    <row r="12" spans="1:18" ht="15">
      <c r="J12" s="53"/>
      <c r="K12" s="53"/>
      <c r="L12" s="53"/>
      <c r="M12" s="53"/>
      <c r="N12" s="53"/>
      <c r="O12" s="53"/>
      <c r="P12" s="53"/>
    </row>
    <row r="13" spans="1:18" ht="26.4">
      <c r="A13" s="87" t="s">
        <v>11</v>
      </c>
      <c r="D13" s="88"/>
      <c r="E13" s="88" t="s">
        <v>84</v>
      </c>
      <c r="F13" s="88" t="s">
        <v>53</v>
      </c>
      <c r="G13" s="88" t="s">
        <v>134</v>
      </c>
      <c r="H13" s="89" t="s">
        <v>46</v>
      </c>
      <c r="I13" s="61"/>
      <c r="J13" s="90"/>
      <c r="K13" s="53"/>
      <c r="L13" s="53"/>
      <c r="M13" s="53"/>
      <c r="N13" s="53"/>
      <c r="O13" s="53"/>
      <c r="P13" s="53"/>
    </row>
    <row r="14" spans="1:18" ht="15">
      <c r="A14" s="91" t="s">
        <v>135</v>
      </c>
      <c r="B14" s="91" t="s">
        <v>136</v>
      </c>
      <c r="C14" s="91" t="s">
        <v>137</v>
      </c>
      <c r="D14" s="92"/>
      <c r="E14" s="528">
        <v>1</v>
      </c>
      <c r="F14" s="62" t="e">
        <f>SUM('3-Basis ruimtestaat'!S:T)*E14</f>
        <v>#DIV/0!</v>
      </c>
      <c r="G14" s="63" t="e">
        <f>'5-Opbouw uurtarief productie'!E48</f>
        <v>#DIV/0!</v>
      </c>
      <c r="H14" s="64" t="e">
        <f>G14*F14</f>
        <v>#DIV/0!</v>
      </c>
      <c r="I14" s="61"/>
      <c r="J14" s="529"/>
      <c r="K14" s="609"/>
      <c r="L14" s="53"/>
      <c r="M14" s="53"/>
      <c r="N14" s="53"/>
      <c r="O14" s="53"/>
      <c r="P14" s="53"/>
    </row>
    <row r="15" spans="1:18" ht="15">
      <c r="A15" s="91"/>
      <c r="B15" s="93"/>
      <c r="C15" s="93"/>
      <c r="D15" s="93"/>
      <c r="E15" s="93"/>
      <c r="F15" s="94"/>
      <c r="G15" s="93"/>
      <c r="H15" s="93"/>
      <c r="I15" s="93"/>
      <c r="J15" s="529"/>
      <c r="K15" s="53"/>
      <c r="L15" s="53"/>
      <c r="M15" s="53"/>
      <c r="N15" s="53"/>
      <c r="O15" s="53"/>
      <c r="P15" s="53"/>
    </row>
    <row r="16" spans="1:18" ht="15">
      <c r="A16" s="91" t="s">
        <v>138</v>
      </c>
      <c r="B16" s="91" t="s">
        <v>136</v>
      </c>
      <c r="C16" s="91" t="s">
        <v>137</v>
      </c>
      <c r="D16" s="93"/>
      <c r="E16" s="469"/>
      <c r="F16" s="66" t="e">
        <f>SUM(F14:F14)*E16</f>
        <v>#DIV/0!</v>
      </c>
      <c r="G16" s="63" t="e">
        <f>'6-Opbouw uurtarief toezicht'!E48</f>
        <v>#DIV/0!</v>
      </c>
      <c r="H16" s="64" t="e">
        <f>G16*F16</f>
        <v>#DIV/0!</v>
      </c>
      <c r="J16" s="529"/>
      <c r="K16" s="53"/>
      <c r="L16" s="53"/>
      <c r="M16" s="53"/>
      <c r="N16" s="53"/>
      <c r="O16" s="53"/>
      <c r="P16" s="53"/>
    </row>
    <row r="17" spans="1:16" ht="15">
      <c r="A17" s="91"/>
      <c r="B17" s="91"/>
      <c r="C17" s="97"/>
      <c r="D17" s="91"/>
      <c r="E17" s="98"/>
      <c r="F17" s="96"/>
      <c r="G17" s="91"/>
      <c r="H17" s="91"/>
      <c r="I17" s="91"/>
      <c r="J17" s="529"/>
      <c r="K17" s="53"/>
      <c r="L17" s="53"/>
      <c r="M17" s="53"/>
      <c r="N17" s="53"/>
      <c r="O17" s="53"/>
      <c r="P17" s="53"/>
    </row>
    <row r="18" spans="1:16" ht="15">
      <c r="A18" s="99" t="s">
        <v>217</v>
      </c>
      <c r="B18" s="95" t="s">
        <v>136</v>
      </c>
      <c r="C18" s="95" t="s">
        <v>137</v>
      </c>
      <c r="D18" s="95"/>
      <c r="E18" s="67"/>
      <c r="F18" s="100"/>
      <c r="G18" s="68" t="e">
        <f>(H16+H14)/F14</f>
        <v>#DIV/0!</v>
      </c>
      <c r="H18" s="91"/>
      <c r="I18" s="91"/>
      <c r="J18" s="529"/>
      <c r="K18" s="53"/>
      <c r="L18" s="53"/>
      <c r="M18" s="53"/>
      <c r="N18" s="53"/>
      <c r="O18" s="53"/>
      <c r="P18" s="53"/>
    </row>
    <row r="19" spans="1:16" ht="15">
      <c r="A19" s="101" t="s">
        <v>139</v>
      </c>
      <c r="H19" s="102" t="e">
        <f>SUM(H14:H18)</f>
        <v>#DIV/0!</v>
      </c>
      <c r="I19" s="69"/>
      <c r="J19" s="529"/>
      <c r="K19" s="53"/>
      <c r="L19" s="53"/>
      <c r="M19" s="53"/>
      <c r="N19" s="53"/>
      <c r="O19" s="53"/>
      <c r="P19" s="53"/>
    </row>
    <row r="20" spans="1:16" ht="15">
      <c r="A20" s="71" t="s">
        <v>9</v>
      </c>
      <c r="G20" s="72">
        <v>0.21</v>
      </c>
      <c r="H20" s="73" t="e">
        <f>G20*H19</f>
        <v>#DIV/0!</v>
      </c>
      <c r="I20" s="69"/>
      <c r="J20" s="529"/>
      <c r="K20" s="53"/>
      <c r="L20" s="53"/>
      <c r="M20" s="53"/>
      <c r="N20" s="53"/>
      <c r="O20" s="53"/>
      <c r="P20" s="53"/>
    </row>
    <row r="21" spans="1:16" ht="15">
      <c r="A21" s="71" t="s">
        <v>28</v>
      </c>
      <c r="G21" s="61" t="s">
        <v>66</v>
      </c>
      <c r="H21" s="64" t="e">
        <f>H20+H19</f>
        <v>#DIV/0!</v>
      </c>
      <c r="I21" s="69"/>
      <c r="J21" s="529"/>
      <c r="K21" s="53"/>
      <c r="L21" s="53"/>
      <c r="M21" s="53"/>
      <c r="N21" s="53"/>
      <c r="O21" s="53"/>
      <c r="P21" s="53"/>
    </row>
    <row r="22" spans="1:16" ht="15">
      <c r="A22" s="71"/>
      <c r="G22" s="61"/>
      <c r="H22" s="64"/>
      <c r="I22" s="70"/>
      <c r="J22" s="53"/>
      <c r="K22" s="53"/>
      <c r="L22" s="53"/>
      <c r="M22" s="53"/>
      <c r="N22" s="53"/>
      <c r="O22" s="53"/>
      <c r="P22" s="53"/>
    </row>
    <row r="23" spans="1:16" s="53" customFormat="1" ht="15">
      <c r="A23" s="57" t="s">
        <v>142</v>
      </c>
      <c r="B23" s="58"/>
      <c r="C23" s="58"/>
      <c r="D23" s="58"/>
      <c r="E23" s="58"/>
      <c r="F23" s="58"/>
      <c r="G23" s="59"/>
      <c r="H23" s="60"/>
    </row>
    <row r="24" spans="1:16" ht="15">
      <c r="H24" s="74"/>
      <c r="J24" s="53"/>
      <c r="K24" s="53"/>
      <c r="L24" s="53"/>
      <c r="M24" s="53"/>
      <c r="N24" s="53"/>
      <c r="O24" s="53"/>
      <c r="P24" s="53"/>
    </row>
    <row r="25" spans="1:16">
      <c r="A25" s="91" t="str">
        <f ca="1">'7-Additionele werkzaamheden'!B4</f>
        <v>7-Additionele werkzaamheden</v>
      </c>
      <c r="B25" s="74"/>
      <c r="C25" s="74"/>
      <c r="D25" s="74"/>
      <c r="E25" s="74"/>
      <c r="F25" s="74"/>
      <c r="G25" s="74"/>
      <c r="H25" s="75">
        <f>'7-Additionele werkzaamheden'!I25</f>
        <v>0</v>
      </c>
      <c r="J25" s="530"/>
    </row>
    <row r="26" spans="1:16">
      <c r="A26" s="74"/>
      <c r="B26" s="74"/>
      <c r="C26" s="74"/>
      <c r="D26" s="74"/>
      <c r="E26" s="74"/>
      <c r="F26" s="74"/>
      <c r="G26" s="74"/>
      <c r="H26" s="74"/>
    </row>
    <row r="27" spans="1:16">
      <c r="A27" s="91" t="s">
        <v>786</v>
      </c>
      <c r="B27" s="74"/>
      <c r="C27" s="74"/>
      <c r="D27" s="74"/>
      <c r="E27" s="74"/>
      <c r="F27" s="74"/>
      <c r="G27" s="74"/>
      <c r="H27" s="75">
        <f>'8-Periodiek onderhoud'!G29</f>
        <v>0</v>
      </c>
    </row>
    <row r="28" spans="1:16">
      <c r="A28" s="74"/>
      <c r="B28" s="74"/>
      <c r="C28" s="74"/>
      <c r="D28" s="74"/>
      <c r="E28" s="74"/>
      <c r="F28" s="74"/>
      <c r="G28" s="74"/>
      <c r="H28" s="74"/>
    </row>
    <row r="29" spans="1:16">
      <c r="A29" s="91" t="s">
        <v>787</v>
      </c>
      <c r="B29" s="74"/>
      <c r="C29" s="74"/>
      <c r="D29" s="74"/>
      <c r="E29" s="74"/>
      <c r="F29" s="74"/>
      <c r="G29" s="74"/>
      <c r="H29" s="75">
        <f>'9-Dependances'!F14</f>
        <v>0</v>
      </c>
    </row>
    <row r="30" spans="1:16" s="74" customFormat="1">
      <c r="L30" s="50"/>
    </row>
    <row r="31" spans="1:16" s="74" customFormat="1">
      <c r="A31" s="96" t="s">
        <v>788</v>
      </c>
      <c r="H31" s="76">
        <f>'11-Glasbewassing'!J21</f>
        <v>0</v>
      </c>
      <c r="L31" s="50"/>
    </row>
    <row r="32" spans="1:16" s="74" customFormat="1">
      <c r="A32" s="77"/>
      <c r="H32" s="76"/>
      <c r="L32" s="50"/>
    </row>
    <row r="33" spans="1:21" s="74" customFormat="1">
      <c r="A33" s="96" t="s">
        <v>789</v>
      </c>
      <c r="H33" s="76">
        <f>'12-Machinekosten'!Q29</f>
        <v>0</v>
      </c>
      <c r="L33" s="50"/>
    </row>
    <row r="34" spans="1:21" s="74" customFormat="1">
      <c r="H34" s="50"/>
      <c r="I34" s="50"/>
      <c r="J34" s="530"/>
      <c r="L34" s="50"/>
      <c r="T34" s="50"/>
    </row>
    <row r="35" spans="1:21">
      <c r="A35" s="101" t="s">
        <v>140</v>
      </c>
      <c r="H35" s="78">
        <f>SUM(H24:H34)</f>
        <v>0</v>
      </c>
      <c r="P35" s="74"/>
      <c r="Q35" s="74"/>
      <c r="R35" s="74"/>
    </row>
    <row r="36" spans="1:21">
      <c r="A36" s="71" t="s">
        <v>9</v>
      </c>
      <c r="G36" s="72">
        <v>0.21</v>
      </c>
      <c r="H36" s="73">
        <f>G36*H35</f>
        <v>0</v>
      </c>
      <c r="K36" s="74"/>
      <c r="M36" s="74"/>
      <c r="N36" s="74"/>
      <c r="O36" s="74"/>
      <c r="P36" s="74"/>
      <c r="Q36" s="74"/>
      <c r="R36" s="74"/>
      <c r="S36" s="74"/>
      <c r="U36" s="74"/>
    </row>
    <row r="37" spans="1:21">
      <c r="A37" s="71" t="s">
        <v>28</v>
      </c>
      <c r="H37" s="78">
        <f>H35+H36</f>
        <v>0</v>
      </c>
      <c r="P37" s="74"/>
      <c r="Q37" s="74"/>
      <c r="R37" s="74"/>
    </row>
    <row r="38" spans="1:21" s="74" customFormat="1">
      <c r="A38" s="96"/>
      <c r="H38" s="76"/>
      <c r="L38" s="50"/>
      <c r="T38" s="50"/>
    </row>
    <row r="39" spans="1:21">
      <c r="A39" s="101" t="s">
        <v>251</v>
      </c>
      <c r="H39" s="470"/>
      <c r="P39" s="74"/>
      <c r="Q39" s="74"/>
      <c r="R39" s="74"/>
    </row>
    <row r="40" spans="1:21">
      <c r="K40" s="74"/>
      <c r="M40" s="74"/>
      <c r="N40" s="74"/>
      <c r="O40" s="74"/>
      <c r="P40" s="74"/>
      <c r="Q40" s="74"/>
      <c r="R40" s="74"/>
      <c r="S40" s="74"/>
      <c r="U40" s="74"/>
    </row>
    <row r="41" spans="1:21">
      <c r="A41" s="103" t="s">
        <v>825</v>
      </c>
      <c r="B41" s="67"/>
      <c r="C41" s="67"/>
      <c r="D41" s="67"/>
      <c r="E41" s="104"/>
      <c r="F41" s="104" t="s">
        <v>143</v>
      </c>
      <c r="G41" s="104"/>
      <c r="H41" s="105" t="e">
        <f>H35+H19+H39</f>
        <v>#DIV/0!</v>
      </c>
      <c r="P41" s="74"/>
      <c r="Q41" s="74"/>
      <c r="R41" s="74"/>
    </row>
    <row r="42" spans="1:21">
      <c r="A42" s="71" t="s">
        <v>9</v>
      </c>
      <c r="G42" s="72">
        <v>0.21</v>
      </c>
      <c r="H42" s="73" t="e">
        <f>G42*H41</f>
        <v>#DIV/0!</v>
      </c>
      <c r="K42" s="74"/>
      <c r="M42" s="74"/>
      <c r="N42" s="74"/>
      <c r="O42" s="74"/>
      <c r="P42" s="74"/>
      <c r="Q42" s="74"/>
      <c r="R42" s="74"/>
      <c r="S42" s="74"/>
      <c r="U42" s="74"/>
    </row>
    <row r="43" spans="1:21">
      <c r="A43" s="71" t="s">
        <v>830</v>
      </c>
      <c r="H43" s="78" t="e">
        <f>H41+H42</f>
        <v>#DIV/0!</v>
      </c>
      <c r="P43" s="74"/>
      <c r="Q43" s="74"/>
      <c r="R43" s="74"/>
    </row>
    <row r="44" spans="1:21">
      <c r="K44" s="74"/>
      <c r="M44" s="74"/>
      <c r="N44" s="74"/>
      <c r="O44" s="74"/>
      <c r="P44" s="74"/>
      <c r="Q44" s="74"/>
      <c r="R44" s="74"/>
      <c r="S44" s="74"/>
      <c r="U44" s="74"/>
    </row>
    <row r="45" spans="1:21">
      <c r="A45" s="79" t="s">
        <v>826</v>
      </c>
      <c r="B45" s="80"/>
      <c r="C45" s="80"/>
      <c r="D45" s="80"/>
      <c r="E45" s="81"/>
      <c r="F45" s="80"/>
      <c r="G45" s="80"/>
      <c r="H45" s="82">
        <v>270000</v>
      </c>
      <c r="J45" s="637"/>
    </row>
    <row r="46" spans="1:21">
      <c r="A46" s="79" t="s">
        <v>827</v>
      </c>
      <c r="B46" s="80"/>
      <c r="C46" s="80"/>
      <c r="D46" s="80"/>
      <c r="E46" s="81"/>
      <c r="F46" s="80"/>
      <c r="G46" s="80"/>
      <c r="H46" s="82">
        <v>240000</v>
      </c>
      <c r="J46" s="637"/>
    </row>
    <row r="47" spans="1:21">
      <c r="A47" s="71"/>
      <c r="H47" s="78"/>
    </row>
    <row r="48" spans="1:21" s="74" customFormat="1">
      <c r="A48" s="96" t="s">
        <v>790</v>
      </c>
      <c r="H48" s="628">
        <f>'13-Sanitaire voorzieningen'!F21</f>
        <v>0</v>
      </c>
      <c r="I48" s="50"/>
      <c r="J48" s="530"/>
      <c r="K48" s="50"/>
      <c r="L48" s="50"/>
      <c r="M48" s="50"/>
      <c r="N48" s="50"/>
      <c r="O48" s="50"/>
      <c r="S48" s="50"/>
      <c r="T48" s="50"/>
      <c r="U48" s="50"/>
    </row>
    <row r="49" spans="1:21" s="74" customFormat="1">
      <c r="A49" s="96"/>
      <c r="H49" s="628"/>
      <c r="I49" s="50"/>
      <c r="J49" s="530"/>
      <c r="K49" s="50"/>
      <c r="L49" s="50"/>
      <c r="M49" s="50"/>
      <c r="N49" s="50"/>
      <c r="O49" s="50"/>
      <c r="S49" s="50"/>
      <c r="T49" s="50"/>
      <c r="U49" s="50"/>
    </row>
    <row r="50" spans="1:21" s="74" customFormat="1">
      <c r="A50" s="103" t="s">
        <v>828</v>
      </c>
      <c r="B50" s="67"/>
      <c r="C50" s="67"/>
      <c r="D50" s="67"/>
      <c r="E50" s="104"/>
      <c r="F50" s="104" t="s">
        <v>143</v>
      </c>
      <c r="G50" s="104"/>
      <c r="H50" s="105">
        <f>H44+H28+H48</f>
        <v>0</v>
      </c>
      <c r="I50" s="50"/>
      <c r="J50" s="530"/>
      <c r="K50" s="50"/>
      <c r="L50" s="50"/>
      <c r="M50" s="50"/>
      <c r="N50" s="50"/>
      <c r="O50" s="50"/>
      <c r="S50" s="50"/>
      <c r="T50" s="50"/>
      <c r="U50" s="50"/>
    </row>
    <row r="51" spans="1:21">
      <c r="A51" s="71" t="s">
        <v>9</v>
      </c>
      <c r="G51" s="72">
        <v>0.21</v>
      </c>
      <c r="H51" s="73">
        <f>G51*H50</f>
        <v>0</v>
      </c>
    </row>
    <row r="52" spans="1:21">
      <c r="A52" s="71" t="s">
        <v>829</v>
      </c>
      <c r="H52" s="78">
        <f>H50+H51</f>
        <v>0</v>
      </c>
    </row>
    <row r="53" spans="1:21">
      <c r="A53" s="71"/>
      <c r="H53" s="78"/>
    </row>
    <row r="54" spans="1:21" ht="13.2" customHeight="1">
      <c r="A54" s="642" t="s">
        <v>236</v>
      </c>
      <c r="B54" s="643"/>
      <c r="C54" s="643"/>
      <c r="D54" s="643"/>
      <c r="E54" s="643"/>
      <c r="F54" s="643"/>
      <c r="G54" s="643"/>
      <c r="H54" s="644"/>
    </row>
    <row r="55" spans="1:21">
      <c r="A55" s="645"/>
      <c r="B55" s="646"/>
      <c r="C55" s="646"/>
      <c r="D55" s="646"/>
      <c r="E55" s="646"/>
      <c r="F55" s="646"/>
      <c r="G55" s="646"/>
      <c r="H55" s="647"/>
    </row>
    <row r="56" spans="1:21">
      <c r="A56" s="648"/>
      <c r="B56" s="649"/>
      <c r="C56" s="649"/>
      <c r="D56" s="649"/>
      <c r="E56" s="649"/>
      <c r="F56" s="649"/>
      <c r="G56" s="649"/>
      <c r="H56" s="650"/>
    </row>
    <row r="58" spans="1:21">
      <c r="A58" s="642" t="s">
        <v>237</v>
      </c>
      <c r="B58" s="643"/>
      <c r="C58" s="643"/>
      <c r="D58" s="643"/>
      <c r="E58" s="643"/>
      <c r="F58" s="643"/>
      <c r="G58" s="643"/>
      <c r="H58" s="644"/>
    </row>
    <row r="59" spans="1:21">
      <c r="A59" s="645"/>
      <c r="B59" s="646"/>
      <c r="C59" s="646"/>
      <c r="D59" s="646"/>
      <c r="E59" s="646"/>
      <c r="F59" s="646"/>
      <c r="G59" s="646"/>
      <c r="H59" s="647"/>
    </row>
    <row r="60" spans="1:21">
      <c r="A60" s="648"/>
      <c r="B60" s="649"/>
      <c r="C60" s="649"/>
      <c r="D60" s="649"/>
      <c r="E60" s="649"/>
      <c r="F60" s="649"/>
      <c r="G60" s="649"/>
      <c r="H60" s="650"/>
    </row>
    <row r="62" spans="1:21">
      <c r="A62" s="103" t="s">
        <v>831</v>
      </c>
      <c r="B62" s="67"/>
      <c r="C62" s="67"/>
      <c r="D62" s="67"/>
      <c r="E62" s="104"/>
      <c r="F62" s="104"/>
      <c r="G62" s="104"/>
      <c r="H62" s="105" t="e">
        <f>H50+H41</f>
        <v>#DIV/0!</v>
      </c>
    </row>
    <row r="63" spans="1:21">
      <c r="A63" s="71" t="s">
        <v>9</v>
      </c>
      <c r="G63" s="72">
        <v>0.21</v>
      </c>
      <c r="H63" s="73" t="e">
        <f>G63*H62</f>
        <v>#DIV/0!</v>
      </c>
    </row>
    <row r="64" spans="1:21">
      <c r="A64" s="71" t="s">
        <v>832</v>
      </c>
      <c r="H64" s="78" t="e">
        <f>H62+H63</f>
        <v>#DIV/0!</v>
      </c>
    </row>
  </sheetData>
  <mergeCells count="3">
    <mergeCell ref="B8:D8"/>
    <mergeCell ref="A54:H56"/>
    <mergeCell ref="A58:H60"/>
  </mergeCells>
  <pageMargins left="0.7" right="0.7" top="0.75" bottom="0.75" header="0.3" footer="0.3"/>
  <pageSetup paperSize="9" scale="66" orientation="portrait" r:id="rId1"/>
  <headerFooter>
    <oddFooter>&amp;L&amp;F-&amp;A
Atir b.v. ©&amp;Rprintversie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6"/>
  <sheetViews>
    <sheetView showGridLines="0" zoomScaleNormal="100" workbookViewId="0">
      <pane ySplit="9" topLeftCell="A10" activePane="bottomLeft" state="frozen"/>
      <selection activeCell="D33" sqref="D33"/>
      <selection pane="bottomLeft" activeCell="A10" sqref="A10"/>
    </sheetView>
  </sheetViews>
  <sheetFormatPr defaultColWidth="9.109375" defaultRowHeight="13.2"/>
  <cols>
    <col min="1" max="1" width="29.6640625" style="4" customWidth="1"/>
    <col min="2" max="2" width="9.109375" style="4" customWidth="1"/>
    <col min="3" max="6" width="9.109375" style="4"/>
    <col min="7" max="7" width="9.88671875" style="4" customWidth="1"/>
    <col min="8" max="8" width="9.109375" style="110"/>
    <col min="9" max="9" width="10.109375" style="4" hidden="1" customWidth="1"/>
    <col min="10" max="10" width="0" style="110" hidden="1" customWidth="1"/>
    <col min="11" max="11" width="10.109375" style="4" customWidth="1"/>
    <col min="12" max="12" width="9.88671875" style="4" customWidth="1"/>
    <col min="13" max="13" width="9.109375" style="4"/>
    <col min="14" max="14" width="23.5546875" style="4" bestFit="1" customWidth="1"/>
    <col min="15" max="16" width="9.109375" style="4"/>
    <col min="17" max="17" width="30.44140625" style="4" customWidth="1"/>
    <col min="18" max="16384" width="9.109375" style="4"/>
  </cols>
  <sheetData>
    <row r="1" spans="1:15">
      <c r="A1" s="458" t="s">
        <v>27</v>
      </c>
    </row>
    <row r="3" spans="1:15" ht="15">
      <c r="A3" s="134" t="s">
        <v>31</v>
      </c>
      <c r="B3" s="135" t="str">
        <f>'1-Contractblad totaal'!B3</f>
        <v>Gerrit Rietveld Academie</v>
      </c>
    </row>
    <row r="4" spans="1:15" ht="15">
      <c r="A4" s="134" t="s">
        <v>14</v>
      </c>
      <c r="B4" s="135" t="str">
        <f ca="1">MID(CELL("bestandsnaam",$B$7),SEARCH("]",CELL("bestandsnaam",$B$7),1)+1,256)</f>
        <v>2-Productie normen</v>
      </c>
    </row>
    <row r="5" spans="1:15" ht="15">
      <c r="A5" s="134" t="s">
        <v>93</v>
      </c>
      <c r="B5" s="135" t="str">
        <f>'1-Contractblad totaal'!B5</f>
        <v>Amsterdam</v>
      </c>
    </row>
    <row r="6" spans="1:15" ht="15">
      <c r="A6" s="134" t="s">
        <v>71</v>
      </c>
      <c r="B6" s="135" t="str">
        <f>'1-Contractblad totaal'!B6</f>
        <v>GRA-EA-RT.ID-2020</v>
      </c>
      <c r="F6" s="605" t="s">
        <v>215</v>
      </c>
      <c r="G6" s="605"/>
      <c r="H6" s="606" t="e">
        <f>SUM('3-Basis ruimtestaat'!AE:AE)/SUM('3-Basis ruimtestaat'!S:U)</f>
        <v>#DIV/0!</v>
      </c>
    </row>
    <row r="7" spans="1:15">
      <c r="A7" s="111"/>
      <c r="B7" s="112"/>
      <c r="C7" s="113"/>
      <c r="D7" s="114"/>
      <c r="E7" s="114"/>
      <c r="F7" s="115"/>
      <c r="G7" s="117"/>
      <c r="H7" s="118"/>
      <c r="I7" s="117"/>
      <c r="J7" s="118"/>
      <c r="K7" s="116"/>
      <c r="L7" s="116"/>
      <c r="M7" s="117"/>
      <c r="N7" s="117"/>
      <c r="O7" s="117"/>
    </row>
    <row r="8" spans="1:15" ht="27.75" customHeight="1">
      <c r="A8" s="131" t="s">
        <v>114</v>
      </c>
      <c r="B8" s="132">
        <v>2</v>
      </c>
      <c r="C8" s="132">
        <v>24</v>
      </c>
      <c r="D8" s="132">
        <v>240</v>
      </c>
      <c r="E8" s="117"/>
      <c r="F8" s="607"/>
      <c r="G8" s="608"/>
      <c r="H8" s="459"/>
      <c r="I8" s="459">
        <v>1.25</v>
      </c>
      <c r="J8" s="459">
        <v>1.5</v>
      </c>
      <c r="K8" s="119"/>
      <c r="L8" s="119"/>
      <c r="M8" s="119"/>
    </row>
    <row r="9" spans="1:15" ht="30" customHeight="1">
      <c r="A9" s="451" t="s">
        <v>65</v>
      </c>
      <c r="B9" s="651" t="s">
        <v>132</v>
      </c>
      <c r="C9" s="652"/>
      <c r="D9" s="653"/>
      <c r="E9" s="117"/>
      <c r="F9" s="450" t="s">
        <v>784</v>
      </c>
      <c r="G9" s="450" t="s">
        <v>218</v>
      </c>
      <c r="H9" s="133" t="s">
        <v>212</v>
      </c>
      <c r="I9" s="133" t="s">
        <v>213</v>
      </c>
      <c r="J9" s="133" t="s">
        <v>241</v>
      </c>
      <c r="K9" s="119"/>
    </row>
    <row r="10" spans="1:15">
      <c r="A10" s="124" t="s">
        <v>228</v>
      </c>
      <c r="B10" s="527"/>
      <c r="C10" s="527"/>
      <c r="D10" s="462"/>
      <c r="E10" s="117"/>
      <c r="F10" s="121">
        <v>1</v>
      </c>
      <c r="G10" s="452">
        <f>SUMIF('3-Basis ruimtestaat'!G:G,'2-Productie normen'!A10,'3-Basis ruimtestaat'!I:I)</f>
        <v>2161.13</v>
      </c>
      <c r="H10" s="4"/>
      <c r="J10" s="117"/>
      <c r="K10" s="447"/>
      <c r="L10" s="447"/>
      <c r="M10" s="447"/>
    </row>
    <row r="11" spans="1:15">
      <c r="A11" s="165" t="s">
        <v>396</v>
      </c>
      <c r="B11" s="527"/>
      <c r="C11" s="462"/>
      <c r="D11" s="527"/>
      <c r="E11" s="117"/>
      <c r="F11" s="121">
        <v>6</v>
      </c>
      <c r="G11" s="452">
        <f>SUMIF('3-Basis ruimtestaat'!G:G,'2-Productie normen'!A11,'3-Basis ruimtestaat'!I:I)</f>
        <v>352.8</v>
      </c>
      <c r="H11" s="4"/>
      <c r="J11" s="189"/>
      <c r="K11" s="9"/>
      <c r="L11" s="602" t="s">
        <v>115</v>
      </c>
      <c r="M11" s="595" t="s">
        <v>210</v>
      </c>
      <c r="N11" s="602" t="s">
        <v>239</v>
      </c>
      <c r="O11" s="189"/>
    </row>
    <row r="12" spans="1:15">
      <c r="A12" s="168" t="s">
        <v>717</v>
      </c>
      <c r="B12" s="527"/>
      <c r="C12" s="527"/>
      <c r="D12" s="462"/>
      <c r="E12" s="117"/>
      <c r="F12" s="121">
        <v>1</v>
      </c>
      <c r="G12" s="452">
        <f>SUMIF('3-Basis ruimtestaat'!G:G,'2-Productie normen'!A12,'3-Basis ruimtestaat'!I:I)</f>
        <v>273</v>
      </c>
      <c r="H12" s="4"/>
      <c r="J12" s="189"/>
      <c r="K12" s="9"/>
      <c r="L12" s="603">
        <v>2</v>
      </c>
      <c r="M12" s="604">
        <v>2</v>
      </c>
      <c r="N12" s="555" t="s">
        <v>240</v>
      </c>
      <c r="O12" s="189"/>
    </row>
    <row r="13" spans="1:15">
      <c r="A13" s="124" t="s">
        <v>397</v>
      </c>
      <c r="B13" s="527"/>
      <c r="C13" s="527"/>
      <c r="D13" s="462"/>
      <c r="E13" s="117"/>
      <c r="F13" s="121">
        <v>5</v>
      </c>
      <c r="G13" s="452">
        <f>SUMIF('3-Basis ruimtestaat'!G:G,'2-Productie normen'!A13,'3-Basis ruimtestaat'!I:I)</f>
        <v>262.08000000000004</v>
      </c>
      <c r="H13" s="4"/>
      <c r="J13" s="189"/>
      <c r="K13" s="9"/>
      <c r="L13" s="603">
        <v>24</v>
      </c>
      <c r="M13" s="604">
        <v>3</v>
      </c>
      <c r="N13" s="555" t="s">
        <v>782</v>
      </c>
      <c r="O13" s="189"/>
    </row>
    <row r="14" spans="1:15">
      <c r="A14" s="124" t="s">
        <v>394</v>
      </c>
      <c r="B14" s="527"/>
      <c r="C14" s="527"/>
      <c r="D14" s="462"/>
      <c r="E14" s="117"/>
      <c r="F14" s="121">
        <v>6</v>
      </c>
      <c r="G14" s="452">
        <f>SUMIF('3-Basis ruimtestaat'!G:G,'2-Productie normen'!A14,'3-Basis ruimtestaat'!I:I)</f>
        <v>2101.94</v>
      </c>
      <c r="H14" s="4"/>
      <c r="J14" s="189"/>
      <c r="K14" s="9"/>
      <c r="L14" s="603">
        <v>240</v>
      </c>
      <c r="M14" s="604">
        <v>4</v>
      </c>
      <c r="N14" s="555" t="s">
        <v>783</v>
      </c>
      <c r="O14" s="189"/>
    </row>
    <row r="15" spans="1:15">
      <c r="A15" s="124" t="s">
        <v>328</v>
      </c>
      <c r="B15" s="462"/>
      <c r="C15" s="527"/>
      <c r="D15" s="462"/>
      <c r="E15" s="117"/>
      <c r="F15" s="121">
        <v>2</v>
      </c>
      <c r="G15" s="452">
        <f>SUMIF('3-Basis ruimtestaat'!G:G,'2-Productie normen'!A15,'3-Basis ruimtestaat'!I:I)</f>
        <v>1509.1500000000003</v>
      </c>
      <c r="H15" s="4"/>
      <c r="J15" s="189"/>
      <c r="K15" s="189"/>
      <c r="L15" s="189"/>
      <c r="M15" s="189"/>
      <c r="N15" s="189"/>
      <c r="O15" s="189"/>
    </row>
    <row r="16" spans="1:15">
      <c r="A16" s="158" t="s">
        <v>398</v>
      </c>
      <c r="B16" s="527"/>
      <c r="C16" s="527"/>
      <c r="D16" s="462"/>
      <c r="E16" s="117"/>
      <c r="F16" s="121">
        <v>3</v>
      </c>
      <c r="G16" s="452">
        <f>SUMIF('3-Basis ruimtestaat'!G:G,'2-Productie normen'!A16,'3-Basis ruimtestaat'!I:I)</f>
        <v>438.08000000000004</v>
      </c>
      <c r="H16" s="4"/>
      <c r="J16" s="189"/>
      <c r="K16" s="189"/>
      <c r="L16" s="189"/>
      <c r="M16" s="189"/>
      <c r="N16" s="189"/>
      <c r="O16" s="189"/>
    </row>
    <row r="17" spans="1:15">
      <c r="A17" s="158" t="s">
        <v>703</v>
      </c>
      <c r="B17" s="527"/>
      <c r="C17" s="527"/>
      <c r="D17" s="462"/>
      <c r="E17" s="117"/>
      <c r="F17" s="121">
        <v>6</v>
      </c>
      <c r="G17" s="452">
        <f>SUMIF('3-Basis ruimtestaat'!G:G,'2-Productie normen'!A17,'3-Basis ruimtestaat'!I:I)</f>
        <v>19.649999999999999</v>
      </c>
      <c r="H17" s="4"/>
      <c r="J17" s="189"/>
      <c r="K17" s="189"/>
      <c r="L17" s="189"/>
      <c r="M17" s="189"/>
      <c r="N17" s="189"/>
      <c r="O17" s="189"/>
    </row>
    <row r="18" spans="1:15">
      <c r="A18" s="124" t="s">
        <v>673</v>
      </c>
      <c r="B18" s="527"/>
      <c r="C18" s="527"/>
      <c r="D18" s="462"/>
      <c r="E18" s="122"/>
      <c r="F18" s="121">
        <v>3</v>
      </c>
      <c r="G18" s="452">
        <f>SUMIF('3-Basis ruimtestaat'!G:G,'2-Productie normen'!A18,'3-Basis ruimtestaat'!I:I)</f>
        <v>121.15</v>
      </c>
      <c r="H18" s="4"/>
      <c r="J18" s="189"/>
      <c r="K18" s="189"/>
      <c r="L18" s="189"/>
      <c r="M18" s="189"/>
      <c r="N18" s="189"/>
      <c r="O18" s="189"/>
    </row>
    <row r="19" spans="1:15">
      <c r="A19" s="124" t="s">
        <v>17</v>
      </c>
      <c r="B19" s="527"/>
      <c r="C19" s="527"/>
      <c r="D19" s="462"/>
      <c r="E19" s="122"/>
      <c r="F19" s="121">
        <v>4</v>
      </c>
      <c r="G19" s="452">
        <f>SUMIF('3-Basis ruimtestaat'!G:G,'2-Productie normen'!A19,'3-Basis ruimtestaat'!I:I)</f>
        <v>262.04000000000002</v>
      </c>
      <c r="H19" s="4"/>
      <c r="J19" s="542"/>
      <c r="K19" s="189"/>
      <c r="L19" s="189"/>
      <c r="M19" s="189"/>
      <c r="N19" s="189"/>
      <c r="O19" s="189"/>
    </row>
    <row r="20" spans="1:15">
      <c r="A20" s="124" t="s">
        <v>329</v>
      </c>
      <c r="B20" s="527"/>
      <c r="C20" s="462"/>
      <c r="D20" s="462"/>
      <c r="E20" s="122"/>
      <c r="F20" s="121">
        <v>6</v>
      </c>
      <c r="G20" s="452">
        <f>SUMIF('3-Basis ruimtestaat'!G:G,'2-Productie normen'!A20,'3-Basis ruimtestaat'!I:I)</f>
        <v>943.93999999999994</v>
      </c>
      <c r="H20" s="4"/>
      <c r="J20" s="542"/>
    </row>
    <row r="21" spans="1:15">
      <c r="A21" s="124" t="s">
        <v>399</v>
      </c>
      <c r="B21" s="527"/>
      <c r="C21" s="527"/>
      <c r="D21" s="462"/>
      <c r="E21" s="122"/>
      <c r="F21" s="121">
        <v>6</v>
      </c>
      <c r="G21" s="452">
        <f>SUMIF('3-Basis ruimtestaat'!G:G,'2-Productie normen'!A21,'3-Basis ruimtestaat'!I:I)</f>
        <v>70.56</v>
      </c>
      <c r="H21" s="4"/>
      <c r="J21" s="542"/>
    </row>
    <row r="22" spans="1:15">
      <c r="A22" s="120" t="s">
        <v>116</v>
      </c>
      <c r="B22" s="527"/>
      <c r="C22" s="527"/>
      <c r="D22" s="126"/>
      <c r="E22" s="122"/>
      <c r="F22" s="121"/>
      <c r="G22" s="452">
        <f>SUMIF('3-Basis ruimtestaat'!G:G,'2-Productie normen'!A22,'3-Basis ruimtestaat'!I:I)</f>
        <v>239.72000000000008</v>
      </c>
      <c r="H22" s="4"/>
      <c r="J22" s="122"/>
    </row>
    <row r="23" spans="1:15">
      <c r="A23" s="120"/>
      <c r="B23" s="123"/>
      <c r="C23" s="123"/>
      <c r="D23" s="127"/>
      <c r="E23" s="122"/>
      <c r="F23" s="121"/>
      <c r="G23" s="452"/>
      <c r="H23" s="4"/>
      <c r="J23" s="122"/>
    </row>
    <row r="24" spans="1:15">
      <c r="A24" s="453" t="s">
        <v>8</v>
      </c>
      <c r="B24" s="454"/>
      <c r="C24" s="454"/>
      <c r="D24" s="128"/>
      <c r="E24" s="455"/>
      <c r="F24" s="456"/>
      <c r="G24" s="457">
        <f>SUM(G10:G23)</f>
        <v>8755.24</v>
      </c>
      <c r="H24" s="4"/>
      <c r="J24" s="122"/>
    </row>
    <row r="25" spans="1:15">
      <c r="H25" s="4"/>
      <c r="J25" s="122"/>
    </row>
    <row r="26" spans="1:15">
      <c r="H26" s="4"/>
      <c r="J26" s="122"/>
    </row>
    <row r="27" spans="1:15">
      <c r="A27" s="129" t="s">
        <v>214</v>
      </c>
      <c r="B27" s="130">
        <v>2</v>
      </c>
      <c r="C27" s="130">
        <v>3</v>
      </c>
      <c r="D27" s="130">
        <v>4</v>
      </c>
      <c r="E27" s="122"/>
      <c r="F27" s="110"/>
      <c r="G27" s="110"/>
      <c r="H27" s="4"/>
      <c r="J27" s="122"/>
    </row>
    <row r="28" spans="1:15">
      <c r="E28" s="122"/>
      <c r="F28" s="110"/>
      <c r="G28" s="110"/>
      <c r="H28" s="4"/>
      <c r="J28" s="122"/>
    </row>
    <row r="29" spans="1:15">
      <c r="F29" s="110"/>
      <c r="G29" s="110"/>
      <c r="H29" s="4"/>
      <c r="J29" s="4"/>
    </row>
    <row r="30" spans="1:15">
      <c r="F30" s="110"/>
      <c r="G30" s="110"/>
      <c r="H30" s="4"/>
      <c r="J30" s="4"/>
    </row>
    <row r="31" spans="1:15">
      <c r="F31" s="110"/>
      <c r="G31" s="110"/>
      <c r="H31" s="4"/>
      <c r="J31" s="4"/>
    </row>
    <row r="32" spans="1:15">
      <c r="F32" s="110"/>
      <c r="G32" s="110"/>
      <c r="H32" s="4"/>
      <c r="J32" s="4"/>
    </row>
    <row r="33" spans="6:10">
      <c r="F33" s="110"/>
      <c r="G33" s="110"/>
      <c r="H33" s="4"/>
      <c r="J33" s="4"/>
    </row>
    <row r="34" spans="6:10">
      <c r="F34" s="110"/>
      <c r="G34" s="110"/>
      <c r="H34" s="4"/>
      <c r="J34" s="4"/>
    </row>
    <row r="35" spans="6:10">
      <c r="F35" s="110"/>
      <c r="G35" s="110"/>
      <c r="H35" s="4"/>
      <c r="J35" s="448"/>
    </row>
    <row r="36" spans="6:10">
      <c r="H36" s="4"/>
      <c r="J36" s="448"/>
    </row>
  </sheetData>
  <mergeCells count="1">
    <mergeCell ref="B9:D9"/>
  </mergeCells>
  <pageMargins left="0.7" right="0.7" top="0.75" bottom="0.75" header="0.3" footer="0.3"/>
  <pageSetup paperSize="9" scale="48" orientation="landscape" horizontalDpi="200" verticalDpi="200" r:id="rId1"/>
  <headerFooter>
    <oddFooter>&amp;L&amp;F-&amp;A
Atir b.v. ©&amp;Cprintversie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F782"/>
  <sheetViews>
    <sheetView showGridLines="0" showZeros="0" zoomScale="80" zoomScaleNormal="80" zoomScalePageLayoutView="75" workbookViewId="0">
      <pane xSplit="1" ySplit="9" topLeftCell="B10" activePane="bottomRight" state="frozen"/>
      <selection activeCell="D33" sqref="D33"/>
      <selection pane="topRight" activeCell="D33" sqref="D33"/>
      <selection pane="bottomLeft" activeCell="D33" sqref="D33"/>
      <selection pane="bottomRight" activeCell="B10" sqref="B10"/>
    </sheetView>
  </sheetViews>
  <sheetFormatPr defaultColWidth="8.6640625" defaultRowHeight="14.1" customHeight="1"/>
  <cols>
    <col min="1" max="1" width="5" style="4" bestFit="1" customWidth="1"/>
    <col min="2" max="2" width="27.5546875" style="4" customWidth="1"/>
    <col min="3" max="3" width="21" style="4" bestFit="1" customWidth="1"/>
    <col min="4" max="4" width="17.109375" style="4" customWidth="1"/>
    <col min="5" max="5" width="10.109375" style="44" customWidth="1"/>
    <col min="6" max="6" width="35.6640625" style="4" bestFit="1" customWidth="1"/>
    <col min="7" max="7" width="31.6640625" style="4" bestFit="1" customWidth="1"/>
    <col min="8" max="8" width="21.6640625" style="4" bestFit="1" customWidth="1"/>
    <col min="9" max="9" width="7.6640625" style="4" bestFit="1" customWidth="1"/>
    <col min="10" max="10" width="28.33203125" style="4" bestFit="1" customWidth="1"/>
    <col min="11" max="12" width="10.33203125" style="467" customWidth="1"/>
    <col min="13" max="14" width="10.33203125" style="467" hidden="1" customWidth="1"/>
    <col min="15" max="16" width="9.109375" style="192" customWidth="1"/>
    <col min="17" max="18" width="9.109375" style="192" hidden="1" customWidth="1"/>
    <col min="19" max="20" width="12.5546875" style="4" bestFit="1" customWidth="1"/>
    <col min="21" max="23" width="9.88671875" style="4" hidden="1" customWidth="1"/>
    <col min="24" max="24" width="12" style="4" bestFit="1" customWidth="1"/>
    <col min="25" max="25" width="16.6640625" style="4" customWidth="1"/>
    <col min="26" max="27" width="9.33203125" style="4" hidden="1" customWidth="1"/>
    <col min="28" max="28" width="9.33203125" style="4" customWidth="1"/>
    <col min="29" max="29" width="49" style="4" bestFit="1" customWidth="1"/>
    <col min="30" max="30" width="3" style="4" customWidth="1"/>
    <col min="31" max="31" width="11.109375" style="4" customWidth="1"/>
    <col min="32" max="32" width="15.5546875" style="4" bestFit="1" customWidth="1"/>
    <col min="33" max="16384" width="8.6640625" style="4"/>
  </cols>
  <sheetData>
    <row r="1" spans="1:31" ht="13.2">
      <c r="B1" s="458" t="s">
        <v>27</v>
      </c>
      <c r="E1" s="4"/>
      <c r="K1" s="110"/>
      <c r="L1" s="110"/>
      <c r="M1" s="110"/>
      <c r="N1" s="110"/>
      <c r="O1" s="4"/>
      <c r="P1" s="110"/>
      <c r="Q1" s="4"/>
      <c r="R1" s="4"/>
    </row>
    <row r="2" spans="1:31" ht="14.1" customHeight="1">
      <c r="A2" s="137">
        <v>2</v>
      </c>
      <c r="B2" s="138"/>
      <c r="C2" s="138"/>
      <c r="D2" s="139"/>
      <c r="E2" s="140"/>
      <c r="F2" s="141"/>
      <c r="G2" s="141"/>
      <c r="H2" s="142"/>
      <c r="I2" s="143"/>
      <c r="J2" s="143"/>
      <c r="K2" s="463"/>
      <c r="L2" s="463"/>
      <c r="M2" s="463"/>
      <c r="N2" s="463"/>
      <c r="O2" s="144"/>
      <c r="P2" s="144"/>
      <c r="Q2" s="144"/>
      <c r="R2" s="144"/>
      <c r="S2" s="145"/>
      <c r="T2" s="145"/>
      <c r="U2" s="146"/>
      <c r="V2" s="146"/>
      <c r="W2" s="146"/>
      <c r="X2" s="146"/>
      <c r="Y2" s="146"/>
      <c r="Z2" s="146"/>
      <c r="AA2" s="146"/>
      <c r="AB2" s="147"/>
      <c r="AC2" s="147"/>
    </row>
    <row r="3" spans="1:31" ht="14.1" customHeight="1">
      <c r="A3" s="137">
        <v>3</v>
      </c>
      <c r="B3" s="108" t="str">
        <f>'1-Contractblad totaal'!A3</f>
        <v>Naam opdrachtgever</v>
      </c>
      <c r="C3" s="135" t="str">
        <f>'1-Contractblad totaal'!B3</f>
        <v>Gerrit Rietveld Academie</v>
      </c>
      <c r="E3" s="148"/>
      <c r="H3" s="142"/>
      <c r="I3" s="143"/>
      <c r="J3" s="143"/>
      <c r="K3" s="463"/>
      <c r="L3" s="463"/>
      <c r="M3" s="463"/>
      <c r="N3" s="463"/>
      <c r="O3" s="144"/>
      <c r="P3" s="144"/>
      <c r="Q3" s="144"/>
      <c r="R3" s="144"/>
      <c r="S3" s="145"/>
      <c r="T3" s="145"/>
      <c r="U3" s="146"/>
      <c r="V3" s="146"/>
      <c r="W3" s="146"/>
      <c r="X3" s="146"/>
      <c r="Y3" s="146"/>
      <c r="Z3" s="146"/>
      <c r="AA3" s="146"/>
      <c r="AB3" s="147"/>
      <c r="AC3" s="147"/>
    </row>
    <row r="4" spans="1:31" ht="14.1" customHeight="1">
      <c r="A4" s="137">
        <v>4</v>
      </c>
      <c r="B4" s="108" t="str">
        <f>'1-Contractblad totaal'!A4</f>
        <v>Calculatie onderdeel</v>
      </c>
      <c r="C4" s="135" t="str">
        <f ca="1">MID(CELL("bestandsnaam",$D$9),SEARCH("]",CELL("bestandsnaam",$D$9),1)+1,256)</f>
        <v>3-Basis ruimtestaat</v>
      </c>
      <c r="E4" s="149"/>
      <c r="G4" s="47"/>
      <c r="H4" s="142"/>
      <c r="I4" s="143"/>
      <c r="J4" s="143"/>
      <c r="K4" s="463"/>
      <c r="L4" s="463"/>
      <c r="M4" s="463"/>
      <c r="N4" s="463"/>
      <c r="O4" s="144"/>
      <c r="P4" s="144"/>
      <c r="Q4" s="144"/>
      <c r="R4" s="144"/>
      <c r="S4" s="145"/>
      <c r="T4" s="145"/>
      <c r="U4" s="146"/>
      <c r="V4" s="146"/>
      <c r="W4" s="146"/>
      <c r="X4" s="146"/>
      <c r="Y4" s="146"/>
      <c r="Z4" s="146"/>
      <c r="AA4" s="146"/>
      <c r="AB4" s="147"/>
      <c r="AC4" s="147"/>
    </row>
    <row r="5" spans="1:31" ht="14.1" customHeight="1">
      <c r="A5" s="137">
        <v>5</v>
      </c>
      <c r="B5" s="108" t="str">
        <f>'1-Contractblad totaal'!A5</f>
        <v>Gebouw/plaats</v>
      </c>
      <c r="C5" s="135" t="str">
        <f>'1-Contractblad totaal'!B5</f>
        <v>Amsterdam</v>
      </c>
      <c r="E5" s="148"/>
      <c r="H5" s="142"/>
      <c r="I5" s="143"/>
      <c r="J5" s="143"/>
      <c r="K5" s="463"/>
      <c r="L5" s="463"/>
      <c r="M5" s="463"/>
      <c r="N5" s="463"/>
      <c r="O5" s="610"/>
      <c r="P5" s="610"/>
      <c r="Q5" s="610"/>
      <c r="R5" s="610"/>
      <c r="S5" s="610"/>
      <c r="T5" s="610"/>
      <c r="U5" s="146"/>
      <c r="V5" s="146"/>
      <c r="W5" s="146"/>
      <c r="X5" s="146"/>
      <c r="Y5" s="146"/>
      <c r="Z5" s="146"/>
      <c r="AA5" s="146"/>
      <c r="AB5" s="147"/>
      <c r="AC5" s="147"/>
    </row>
    <row r="6" spans="1:31" ht="14.1" customHeight="1">
      <c r="A6" s="137">
        <v>6</v>
      </c>
      <c r="B6" s="108" t="str">
        <f>'1-Contractblad totaal'!A6</f>
        <v>Referentie nummer</v>
      </c>
      <c r="C6" s="135" t="str">
        <f>'1-Contractblad totaal'!B6</f>
        <v>GRA-EA-RT.ID-2020</v>
      </c>
      <c r="E6" s="148"/>
      <c r="H6" s="142"/>
      <c r="I6" s="143"/>
      <c r="J6" s="143"/>
      <c r="K6" s="463"/>
      <c r="L6" s="463"/>
      <c r="M6" s="463"/>
      <c r="N6" s="463"/>
      <c r="O6" s="610"/>
      <c r="P6" s="610"/>
      <c r="Q6" s="610"/>
      <c r="R6" s="610"/>
      <c r="S6" s="610"/>
      <c r="T6" s="610"/>
      <c r="U6" s="146"/>
      <c r="V6" s="146"/>
      <c r="W6" s="146"/>
      <c r="X6" s="146"/>
      <c r="Y6" s="654" t="s">
        <v>117</v>
      </c>
      <c r="Z6" s="655"/>
      <c r="AA6" s="656"/>
      <c r="AB6" s="147"/>
      <c r="AC6" s="147"/>
    </row>
    <row r="7" spans="1:31" ht="12.75" customHeight="1">
      <c r="A7" s="137">
        <v>7</v>
      </c>
      <c r="B7" s="108" t="str">
        <f>'1-Contractblad totaal'!A8</f>
        <v>Naam dienstverlener</v>
      </c>
      <c r="C7" s="135">
        <f>'1-Contractblad totaal'!B8</f>
        <v>0</v>
      </c>
      <c r="E7" s="148"/>
      <c r="H7" s="142"/>
      <c r="I7" s="143"/>
      <c r="J7" s="143"/>
      <c r="K7" s="531"/>
      <c r="L7" s="531"/>
      <c r="M7" s="531"/>
      <c r="N7" s="531"/>
      <c r="O7" s="610"/>
      <c r="P7" s="610"/>
      <c r="Q7" s="610"/>
      <c r="R7" s="610"/>
      <c r="S7" s="610"/>
      <c r="T7" s="610"/>
      <c r="U7" s="146"/>
      <c r="V7" s="146"/>
      <c r="W7" s="146"/>
      <c r="X7" s="146"/>
      <c r="Y7" s="657"/>
      <c r="Z7" s="658"/>
      <c r="AA7" s="659"/>
      <c r="AB7" s="147"/>
      <c r="AC7" s="147"/>
    </row>
    <row r="8" spans="1:31" ht="14.1" customHeight="1">
      <c r="A8" s="137">
        <v>8</v>
      </c>
      <c r="B8" s="141"/>
      <c r="C8" s="141"/>
      <c r="D8" s="139"/>
      <c r="E8" s="140"/>
      <c r="F8" s="141"/>
      <c r="G8" s="141"/>
      <c r="H8" s="142"/>
      <c r="I8" s="143"/>
      <c r="J8" s="143"/>
      <c r="K8" s="531"/>
      <c r="L8" s="531"/>
      <c r="M8" s="531"/>
      <c r="N8" s="531"/>
      <c r="O8" s="144"/>
      <c r="P8" s="144"/>
      <c r="Q8" s="144"/>
      <c r="R8" s="144"/>
      <c r="S8" s="145"/>
      <c r="T8" s="145"/>
      <c r="U8" s="145"/>
      <c r="V8" s="145"/>
      <c r="W8" s="145"/>
      <c r="X8" s="145"/>
      <c r="Y8" s="150">
        <f>'2-Productie normen'!H8</f>
        <v>0</v>
      </c>
      <c r="Z8" s="150">
        <f>'2-Productie normen'!I8</f>
        <v>1.25</v>
      </c>
      <c r="AA8" s="150">
        <f>'2-Productie normen'!J8</f>
        <v>1.5</v>
      </c>
      <c r="AB8" s="147"/>
      <c r="AC8" s="147"/>
    </row>
    <row r="9" spans="1:31" ht="44.1" customHeight="1">
      <c r="A9" s="137">
        <v>9</v>
      </c>
      <c r="B9" s="151" t="s">
        <v>96</v>
      </c>
      <c r="C9" s="151" t="s">
        <v>113</v>
      </c>
      <c r="D9" s="151" t="s">
        <v>97</v>
      </c>
      <c r="E9" s="152" t="s">
        <v>102</v>
      </c>
      <c r="F9" s="151" t="s">
        <v>103</v>
      </c>
      <c r="G9" s="151" t="s">
        <v>104</v>
      </c>
      <c r="H9" s="153" t="s">
        <v>105</v>
      </c>
      <c r="I9" s="154" t="s">
        <v>106</v>
      </c>
      <c r="J9" s="553" t="s">
        <v>772</v>
      </c>
      <c r="K9" s="155" t="s">
        <v>233</v>
      </c>
      <c r="L9" s="155" t="s">
        <v>234</v>
      </c>
      <c r="M9" s="155" t="s">
        <v>235</v>
      </c>
      <c r="N9" s="155" t="s">
        <v>247</v>
      </c>
      <c r="O9" s="155" t="s">
        <v>208</v>
      </c>
      <c r="P9" s="155" t="s">
        <v>207</v>
      </c>
      <c r="Q9" s="155" t="s">
        <v>243</v>
      </c>
      <c r="R9" s="155" t="s">
        <v>244</v>
      </c>
      <c r="S9" s="156" t="s">
        <v>107</v>
      </c>
      <c r="T9" s="156" t="s">
        <v>211</v>
      </c>
      <c r="U9" s="156" t="s">
        <v>120</v>
      </c>
      <c r="V9" s="156" t="s">
        <v>242</v>
      </c>
      <c r="W9" s="545"/>
      <c r="X9" s="156" t="s">
        <v>118</v>
      </c>
      <c r="Y9" s="156" t="s">
        <v>209</v>
      </c>
      <c r="Z9" s="156" t="s">
        <v>245</v>
      </c>
      <c r="AA9" s="156" t="s">
        <v>246</v>
      </c>
      <c r="AB9" s="468" t="s">
        <v>784</v>
      </c>
      <c r="AC9" s="526" t="s">
        <v>226</v>
      </c>
      <c r="AD9" s="136"/>
      <c r="AE9" s="468" t="s">
        <v>108</v>
      </c>
    </row>
    <row r="10" spans="1:31" s="163" customFormat="1" ht="14.1" customHeight="1">
      <c r="A10" s="137">
        <v>10</v>
      </c>
      <c r="B10" s="561" t="s">
        <v>252</v>
      </c>
      <c r="C10" s="157"/>
      <c r="D10" s="562" t="s">
        <v>253</v>
      </c>
      <c r="E10" s="563" t="s">
        <v>338</v>
      </c>
      <c r="F10" s="556" t="s">
        <v>259</v>
      </c>
      <c r="G10" s="157" t="s">
        <v>394</v>
      </c>
      <c r="H10" s="556" t="s">
        <v>331</v>
      </c>
      <c r="I10" s="558">
        <v>269.01</v>
      </c>
      <c r="J10" s="559" t="s">
        <v>775</v>
      </c>
      <c r="K10" s="516"/>
      <c r="L10" s="516"/>
      <c r="M10" s="516">
        <v>1</v>
      </c>
      <c r="N10" s="516">
        <v>1</v>
      </c>
      <c r="O10" s="159">
        <v>240</v>
      </c>
      <c r="P10" s="159"/>
      <c r="Q10" s="159"/>
      <c r="R10" s="159"/>
      <c r="S10" s="160" t="e">
        <f>IF(O10="nio",0,IF(O10&gt;0,O10*I10/X10,0))*K10</f>
        <v>#DIV/0!</v>
      </c>
      <c r="T10" s="160">
        <f>IF(P10&gt;0,P10*I10/Y10,0)*L10</f>
        <v>0</v>
      </c>
      <c r="U10" s="160">
        <f>IF(Q10&gt;0,Q10*I10/Z10,0)*M10</f>
        <v>0</v>
      </c>
      <c r="V10" s="160">
        <f>IF(R10&gt;0,R10*I10/AA10,0)*N10</f>
        <v>0</v>
      </c>
      <c r="W10" s="546"/>
      <c r="X10" s="161">
        <f>IF(O10="nio",0,IF(O10&gt;0,VLOOKUP(G10,'2-Productie normen'!A:L,VLOOKUP(O10,'2-Productie normen'!L:M,2,FALSE),FALSE)))</f>
        <v>0</v>
      </c>
      <c r="Y10" s="161">
        <f t="shared" ref="Y10:Y71" si="0">IF(P10&gt;0,X10*$Y$8,0)</f>
        <v>0</v>
      </c>
      <c r="Z10" s="161">
        <f t="shared" ref="Z10:Z72" si="1">IF(Q10&gt;0,X10*$Z$8,0)</f>
        <v>0</v>
      </c>
      <c r="AA10" s="161">
        <f>IF(R10&gt;0,X10*$AA$8,0)</f>
        <v>0</v>
      </c>
      <c r="AB10" s="161">
        <f>VLOOKUP(G10,'2-Productie normen'!A:L,6,FALSE)</f>
        <v>6</v>
      </c>
      <c r="AC10" s="162"/>
      <c r="AD10" s="4"/>
      <c r="AE10" s="125">
        <f t="shared" ref="AE10:AE71" si="2">SUM(O10:Q10)*I10</f>
        <v>64562.399999999994</v>
      </c>
    </row>
    <row r="11" spans="1:31" ht="14.1" customHeight="1">
      <c r="A11" s="137">
        <v>11</v>
      </c>
      <c r="B11" s="561" t="s">
        <v>252</v>
      </c>
      <c r="C11" s="157"/>
      <c r="D11" s="556" t="s">
        <v>253</v>
      </c>
      <c r="E11" s="563"/>
      <c r="F11" s="555" t="s">
        <v>260</v>
      </c>
      <c r="G11" s="157" t="s">
        <v>17</v>
      </c>
      <c r="H11" s="555" t="s">
        <v>332</v>
      </c>
      <c r="I11" s="558">
        <v>13.23</v>
      </c>
      <c r="J11" s="559" t="s">
        <v>774</v>
      </c>
      <c r="K11" s="516"/>
      <c r="L11" s="516"/>
      <c r="M11" s="516">
        <v>1</v>
      </c>
      <c r="N11" s="516">
        <v>1</v>
      </c>
      <c r="O11" s="159">
        <v>240</v>
      </c>
      <c r="P11" s="159">
        <v>240</v>
      </c>
      <c r="Q11" s="159"/>
      <c r="R11" s="159"/>
      <c r="S11" s="160" t="e">
        <f t="shared" ref="S11:S71" si="3">IF(O11="nio",0,IF(O11&gt;0,O11*I11/X11,0))*K11</f>
        <v>#DIV/0!</v>
      </c>
      <c r="T11" s="160" t="e">
        <f t="shared" ref="T11:T71" si="4">IF(P11&gt;0,P11*I11/Y11,0)*L11</f>
        <v>#DIV/0!</v>
      </c>
      <c r="U11" s="160">
        <f t="shared" ref="U11:U73" si="5">IF(Q11&gt;0,Q11*I11/Z11,0)*M11</f>
        <v>0</v>
      </c>
      <c r="V11" s="160">
        <f t="shared" ref="V11:V73" si="6">IF(R11&gt;0,R11*I11/AA11,0)*N11</f>
        <v>0</v>
      </c>
      <c r="W11" s="546"/>
      <c r="X11" s="161">
        <f>IF(O11="nio",0,IF(O11&gt;0,VLOOKUP(G11,'2-Productie normen'!A:L,VLOOKUP(O11,'2-Productie normen'!L:M,2,FALSE),FALSE)))</f>
        <v>0</v>
      </c>
      <c r="Y11" s="161">
        <f t="shared" si="0"/>
        <v>0</v>
      </c>
      <c r="Z11" s="161">
        <f t="shared" si="1"/>
        <v>0</v>
      </c>
      <c r="AA11" s="161">
        <f t="shared" ref="AA11:AA73" si="7">IF(R11&gt;0,X11*$AA$8,0)</f>
        <v>0</v>
      </c>
      <c r="AB11" s="161">
        <f>VLOOKUP(G11,'2-Productie normen'!A:L,6,FALSE)</f>
        <v>4</v>
      </c>
      <c r="AC11" s="162"/>
      <c r="AE11" s="125">
        <f t="shared" si="2"/>
        <v>6350.4000000000005</v>
      </c>
    </row>
    <row r="12" spans="1:31" ht="14.1" customHeight="1">
      <c r="A12" s="137">
        <v>12</v>
      </c>
      <c r="B12" s="561" t="s">
        <v>252</v>
      </c>
      <c r="C12" s="157"/>
      <c r="D12" s="556" t="s">
        <v>253</v>
      </c>
      <c r="E12" s="563" t="s">
        <v>339</v>
      </c>
      <c r="F12" s="555" t="s">
        <v>261</v>
      </c>
      <c r="G12" s="157" t="s">
        <v>781</v>
      </c>
      <c r="H12" s="555" t="s">
        <v>331</v>
      </c>
      <c r="I12" s="558">
        <v>17.64</v>
      </c>
      <c r="J12" s="567" t="s">
        <v>780</v>
      </c>
      <c r="K12" s="516"/>
      <c r="L12" s="516"/>
      <c r="M12" s="516">
        <v>1</v>
      </c>
      <c r="N12" s="516">
        <v>1</v>
      </c>
      <c r="O12" s="159" t="s">
        <v>781</v>
      </c>
      <c r="P12" s="159"/>
      <c r="Q12" s="159"/>
      <c r="R12" s="159"/>
      <c r="S12" s="160">
        <f t="shared" si="3"/>
        <v>0</v>
      </c>
      <c r="T12" s="160">
        <f t="shared" si="4"/>
        <v>0</v>
      </c>
      <c r="U12" s="160">
        <f t="shared" si="5"/>
        <v>0</v>
      </c>
      <c r="V12" s="160">
        <f t="shared" si="6"/>
        <v>0</v>
      </c>
      <c r="W12" s="546"/>
      <c r="X12" s="161">
        <f>IF(O12="nio",0,IF(O12&gt;0,VLOOKUP(G12,'2-Productie normen'!A:L,VLOOKUP(O12,'2-Productie normen'!L:M,2,FALSE),FALSE)))</f>
        <v>0</v>
      </c>
      <c r="Y12" s="161">
        <f t="shared" si="0"/>
        <v>0</v>
      </c>
      <c r="Z12" s="161">
        <f t="shared" si="1"/>
        <v>0</v>
      </c>
      <c r="AA12" s="161">
        <f t="shared" si="7"/>
        <v>0</v>
      </c>
      <c r="AB12" s="161">
        <f>VLOOKUP(G12,'2-Productie normen'!A:L,6,FALSE)</f>
        <v>0</v>
      </c>
      <c r="AC12" s="162"/>
      <c r="AE12" s="125">
        <f t="shared" si="2"/>
        <v>0</v>
      </c>
    </row>
    <row r="13" spans="1:31" ht="14.1" customHeight="1">
      <c r="A13" s="137">
        <v>13</v>
      </c>
      <c r="B13" s="561" t="s">
        <v>252</v>
      </c>
      <c r="C13" s="157"/>
      <c r="D13" s="556" t="s">
        <v>253</v>
      </c>
      <c r="E13" s="563" t="s">
        <v>340</v>
      </c>
      <c r="F13" s="555" t="s">
        <v>262</v>
      </c>
      <c r="G13" s="158" t="s">
        <v>329</v>
      </c>
      <c r="H13" s="556" t="s">
        <v>331</v>
      </c>
      <c r="I13" s="558">
        <v>17.64</v>
      </c>
      <c r="J13" s="559" t="s">
        <v>776</v>
      </c>
      <c r="K13" s="516"/>
      <c r="L13" s="516"/>
      <c r="M13" s="516">
        <v>1</v>
      </c>
      <c r="N13" s="516">
        <v>1</v>
      </c>
      <c r="O13" s="159">
        <v>24</v>
      </c>
      <c r="P13" s="159"/>
      <c r="Q13" s="159"/>
      <c r="R13" s="159"/>
      <c r="S13" s="160" t="e">
        <f t="shared" si="3"/>
        <v>#DIV/0!</v>
      </c>
      <c r="T13" s="160">
        <f t="shared" si="4"/>
        <v>0</v>
      </c>
      <c r="U13" s="160">
        <f t="shared" si="5"/>
        <v>0</v>
      </c>
      <c r="V13" s="160">
        <f t="shared" si="6"/>
        <v>0</v>
      </c>
      <c r="W13" s="546"/>
      <c r="X13" s="161">
        <f>IF(O13="nio",0,IF(O13&gt;0,VLOOKUP(G13,'2-Productie normen'!A:L,VLOOKUP(O13,'2-Productie normen'!L:M,2,FALSE),FALSE)))</f>
        <v>0</v>
      </c>
      <c r="Y13" s="161">
        <f t="shared" si="0"/>
        <v>0</v>
      </c>
      <c r="Z13" s="161">
        <f t="shared" si="1"/>
        <v>0</v>
      </c>
      <c r="AA13" s="161">
        <f t="shared" si="7"/>
        <v>0</v>
      </c>
      <c r="AB13" s="161">
        <f>VLOOKUP(G13,'2-Productie normen'!A:L,6,FALSE)</f>
        <v>6</v>
      </c>
      <c r="AC13" s="162"/>
      <c r="AE13" s="125">
        <f t="shared" si="2"/>
        <v>423.36</v>
      </c>
    </row>
    <row r="14" spans="1:31" ht="14.1" customHeight="1">
      <c r="A14" s="137">
        <v>14</v>
      </c>
      <c r="B14" s="561" t="s">
        <v>252</v>
      </c>
      <c r="C14" s="157"/>
      <c r="D14" s="556" t="s">
        <v>253</v>
      </c>
      <c r="E14" s="563" t="s">
        <v>341</v>
      </c>
      <c r="F14" s="555" t="s">
        <v>263</v>
      </c>
      <c r="G14" s="167" t="s">
        <v>395</v>
      </c>
      <c r="H14" s="556" t="s">
        <v>331</v>
      </c>
      <c r="I14" s="558">
        <v>13.23</v>
      </c>
      <c r="J14" s="559" t="s">
        <v>400</v>
      </c>
      <c r="K14" s="516"/>
      <c r="L14" s="516"/>
      <c r="M14" s="516">
        <v>1</v>
      </c>
      <c r="N14" s="516">
        <v>1</v>
      </c>
      <c r="O14" s="159">
        <v>2</v>
      </c>
      <c r="P14" s="159"/>
      <c r="Q14" s="159"/>
      <c r="R14" s="159"/>
      <c r="S14" s="160"/>
      <c r="T14" s="160"/>
      <c r="U14" s="160">
        <f t="shared" si="5"/>
        <v>0</v>
      </c>
      <c r="V14" s="160">
        <f t="shared" si="6"/>
        <v>0</v>
      </c>
      <c r="W14" s="546"/>
      <c r="X14" s="161"/>
      <c r="Y14" s="161"/>
      <c r="Z14" s="161">
        <f t="shared" si="1"/>
        <v>0</v>
      </c>
      <c r="AA14" s="161">
        <f t="shared" si="7"/>
        <v>0</v>
      </c>
      <c r="AB14" s="161" t="s">
        <v>780</v>
      </c>
      <c r="AC14" s="162" t="s">
        <v>785</v>
      </c>
      <c r="AE14" s="125"/>
    </row>
    <row r="15" spans="1:31" ht="14.1" customHeight="1">
      <c r="A15" s="137">
        <v>15</v>
      </c>
      <c r="B15" s="561" t="s">
        <v>252</v>
      </c>
      <c r="C15" s="157"/>
      <c r="D15" s="556" t="s">
        <v>253</v>
      </c>
      <c r="E15" s="563" t="s">
        <v>342</v>
      </c>
      <c r="F15" s="555" t="s">
        <v>264</v>
      </c>
      <c r="G15" s="157" t="s">
        <v>781</v>
      </c>
      <c r="H15" s="556" t="s">
        <v>331</v>
      </c>
      <c r="I15" s="558">
        <v>70.56</v>
      </c>
      <c r="J15" s="567" t="s">
        <v>780</v>
      </c>
      <c r="K15" s="516"/>
      <c r="L15" s="516"/>
      <c r="M15" s="516">
        <v>1</v>
      </c>
      <c r="N15" s="516">
        <v>1</v>
      </c>
      <c r="O15" s="159" t="s">
        <v>781</v>
      </c>
      <c r="P15" s="159"/>
      <c r="Q15" s="159"/>
      <c r="R15" s="159"/>
      <c r="S15" s="160">
        <f t="shared" si="3"/>
        <v>0</v>
      </c>
      <c r="T15" s="160">
        <f t="shared" si="4"/>
        <v>0</v>
      </c>
      <c r="U15" s="160">
        <f t="shared" si="5"/>
        <v>0</v>
      </c>
      <c r="V15" s="160">
        <f t="shared" si="6"/>
        <v>0</v>
      </c>
      <c r="W15" s="546"/>
      <c r="X15" s="161">
        <f>IF(O15="nio",0,IF(O15&gt;0,VLOOKUP(G15,'2-Productie normen'!A:L,VLOOKUP(O15,'2-Productie normen'!L:M,2,FALSE),FALSE)))</f>
        <v>0</v>
      </c>
      <c r="Y15" s="161">
        <f t="shared" si="0"/>
        <v>0</v>
      </c>
      <c r="Z15" s="161">
        <f t="shared" si="1"/>
        <v>0</v>
      </c>
      <c r="AA15" s="161">
        <f t="shared" si="7"/>
        <v>0</v>
      </c>
      <c r="AB15" s="161">
        <f>VLOOKUP(G15,'2-Productie normen'!A:L,6,FALSE)</f>
        <v>0</v>
      </c>
      <c r="AC15" s="162"/>
      <c r="AE15" s="125">
        <f t="shared" si="2"/>
        <v>0</v>
      </c>
    </row>
    <row r="16" spans="1:31" ht="14.1" customHeight="1">
      <c r="A16" s="137">
        <v>16</v>
      </c>
      <c r="B16" s="561" t="s">
        <v>252</v>
      </c>
      <c r="C16" s="157"/>
      <c r="D16" s="556" t="s">
        <v>253</v>
      </c>
      <c r="E16" s="563" t="s">
        <v>343</v>
      </c>
      <c r="F16" s="555" t="s">
        <v>265</v>
      </c>
      <c r="G16" s="124" t="s">
        <v>330</v>
      </c>
      <c r="H16" s="556" t="s">
        <v>331</v>
      </c>
      <c r="I16" s="558">
        <v>105.84</v>
      </c>
      <c r="J16" s="559" t="s">
        <v>401</v>
      </c>
      <c r="K16" s="516"/>
      <c r="L16" s="516"/>
      <c r="M16" s="516">
        <v>1</v>
      </c>
      <c r="N16" s="516">
        <v>1</v>
      </c>
      <c r="O16" s="159">
        <v>2</v>
      </c>
      <c r="P16" s="159"/>
      <c r="Q16" s="159"/>
      <c r="R16" s="159"/>
      <c r="S16" s="160"/>
      <c r="T16" s="160"/>
      <c r="U16" s="160">
        <v>0</v>
      </c>
      <c r="V16" s="160">
        <v>0</v>
      </c>
      <c r="W16" s="546">
        <v>0</v>
      </c>
      <c r="X16" s="161"/>
      <c r="Y16" s="161"/>
      <c r="Z16" s="161">
        <v>0</v>
      </c>
      <c r="AA16" s="161">
        <f t="shared" si="7"/>
        <v>0</v>
      </c>
      <c r="AB16" s="161" t="s">
        <v>780</v>
      </c>
      <c r="AC16" s="162" t="s">
        <v>785</v>
      </c>
      <c r="AE16" s="125"/>
    </row>
    <row r="17" spans="1:31" ht="14.1" customHeight="1">
      <c r="A17" s="137">
        <v>17</v>
      </c>
      <c r="B17" s="564" t="s">
        <v>252</v>
      </c>
      <c r="C17" s="157"/>
      <c r="D17" s="560" t="s">
        <v>253</v>
      </c>
      <c r="E17" s="565" t="s">
        <v>344</v>
      </c>
      <c r="F17" s="557" t="s">
        <v>266</v>
      </c>
      <c r="G17" s="157" t="s">
        <v>781</v>
      </c>
      <c r="H17" s="560" t="s">
        <v>331</v>
      </c>
      <c r="I17" s="566">
        <v>17.64</v>
      </c>
      <c r="J17" s="567" t="s">
        <v>780</v>
      </c>
      <c r="K17" s="516"/>
      <c r="L17" s="516"/>
      <c r="M17" s="516">
        <v>1</v>
      </c>
      <c r="N17" s="516">
        <v>1</v>
      </c>
      <c r="O17" s="159" t="s">
        <v>781</v>
      </c>
      <c r="P17" s="159"/>
      <c r="Q17" s="159"/>
      <c r="R17" s="159"/>
      <c r="S17" s="160">
        <f t="shared" si="3"/>
        <v>0</v>
      </c>
      <c r="T17" s="160">
        <f t="shared" si="4"/>
        <v>0</v>
      </c>
      <c r="U17" s="160">
        <f t="shared" si="5"/>
        <v>0</v>
      </c>
      <c r="V17" s="160">
        <f t="shared" si="6"/>
        <v>0</v>
      </c>
      <c r="W17" s="546"/>
      <c r="X17" s="161">
        <f>IF(O17="nio",0,IF(O17&gt;0,VLOOKUP(G17,'2-Productie normen'!A:L,VLOOKUP(O17,'2-Productie normen'!L:M,2,FALSE),FALSE)))</f>
        <v>0</v>
      </c>
      <c r="Y17" s="161">
        <f t="shared" si="0"/>
        <v>0</v>
      </c>
      <c r="Z17" s="161">
        <f t="shared" si="1"/>
        <v>0</v>
      </c>
      <c r="AA17" s="161">
        <f t="shared" si="7"/>
        <v>0</v>
      </c>
      <c r="AB17" s="161">
        <f>VLOOKUP(G17,'2-Productie normen'!A:L,6,FALSE)</f>
        <v>0</v>
      </c>
      <c r="AC17" s="162"/>
      <c r="AE17" s="125">
        <f t="shared" si="2"/>
        <v>0</v>
      </c>
    </row>
    <row r="18" spans="1:31" ht="14.1" customHeight="1">
      <c r="A18" s="137">
        <v>18</v>
      </c>
      <c r="B18" s="564" t="s">
        <v>252</v>
      </c>
      <c r="C18" s="157"/>
      <c r="D18" s="560" t="s">
        <v>253</v>
      </c>
      <c r="E18" s="565" t="s">
        <v>345</v>
      </c>
      <c r="F18" s="557" t="s">
        <v>267</v>
      </c>
      <c r="G18" s="124" t="s">
        <v>330</v>
      </c>
      <c r="H18" s="560" t="s">
        <v>331</v>
      </c>
      <c r="I18" s="566">
        <v>8.82</v>
      </c>
      <c r="J18" s="567" t="s">
        <v>401</v>
      </c>
      <c r="K18" s="516"/>
      <c r="L18" s="516"/>
      <c r="M18" s="516">
        <v>1</v>
      </c>
      <c r="N18" s="516">
        <v>1</v>
      </c>
      <c r="O18" s="159">
        <v>2</v>
      </c>
      <c r="P18" s="159"/>
      <c r="Q18" s="159"/>
      <c r="R18" s="159"/>
      <c r="S18" s="160"/>
      <c r="T18" s="160"/>
      <c r="U18" s="160">
        <f t="shared" si="5"/>
        <v>0</v>
      </c>
      <c r="V18" s="160">
        <f t="shared" si="6"/>
        <v>0</v>
      </c>
      <c r="W18" s="546"/>
      <c r="X18" s="161"/>
      <c r="Y18" s="161"/>
      <c r="Z18" s="161">
        <f t="shared" si="1"/>
        <v>0</v>
      </c>
      <c r="AA18" s="161">
        <f t="shared" si="7"/>
        <v>0</v>
      </c>
      <c r="AB18" s="161" t="s">
        <v>780</v>
      </c>
      <c r="AC18" s="162" t="s">
        <v>785</v>
      </c>
      <c r="AE18" s="125"/>
    </row>
    <row r="19" spans="1:31" ht="14.1" customHeight="1">
      <c r="A19" s="137">
        <v>19</v>
      </c>
      <c r="B19" s="564" t="s">
        <v>252</v>
      </c>
      <c r="C19" s="157"/>
      <c r="D19" s="560" t="s">
        <v>253</v>
      </c>
      <c r="E19" s="565" t="s">
        <v>346</v>
      </c>
      <c r="F19" s="557" t="s">
        <v>268</v>
      </c>
      <c r="G19" s="124" t="s">
        <v>330</v>
      </c>
      <c r="H19" s="560" t="s">
        <v>331</v>
      </c>
      <c r="I19" s="566">
        <v>97.02</v>
      </c>
      <c r="J19" s="567" t="s">
        <v>401</v>
      </c>
      <c r="K19" s="516"/>
      <c r="L19" s="516"/>
      <c r="M19" s="516">
        <v>1</v>
      </c>
      <c r="N19" s="516">
        <v>1</v>
      </c>
      <c r="O19" s="159">
        <v>2</v>
      </c>
      <c r="P19" s="159"/>
      <c r="Q19" s="159"/>
      <c r="R19" s="159"/>
      <c r="S19" s="160"/>
      <c r="T19" s="160"/>
      <c r="U19" s="160">
        <f t="shared" si="5"/>
        <v>0</v>
      </c>
      <c r="V19" s="160">
        <f t="shared" si="6"/>
        <v>0</v>
      </c>
      <c r="W19" s="546"/>
      <c r="X19" s="161"/>
      <c r="Y19" s="161"/>
      <c r="Z19" s="161">
        <f t="shared" si="1"/>
        <v>0</v>
      </c>
      <c r="AA19" s="161">
        <f t="shared" si="7"/>
        <v>0</v>
      </c>
      <c r="AB19" s="161" t="s">
        <v>780</v>
      </c>
      <c r="AC19" s="162" t="s">
        <v>785</v>
      </c>
      <c r="AE19" s="125"/>
    </row>
    <row r="20" spans="1:31" ht="14.1" customHeight="1">
      <c r="A20" s="137">
        <v>20</v>
      </c>
      <c r="B20" s="564" t="s">
        <v>252</v>
      </c>
      <c r="C20" s="157"/>
      <c r="D20" s="560" t="s">
        <v>253</v>
      </c>
      <c r="E20" s="565" t="s">
        <v>347</v>
      </c>
      <c r="F20" s="557" t="s">
        <v>269</v>
      </c>
      <c r="G20" s="124" t="s">
        <v>228</v>
      </c>
      <c r="H20" s="560" t="s">
        <v>331</v>
      </c>
      <c r="I20" s="566">
        <v>17.64</v>
      </c>
      <c r="J20" s="567" t="s">
        <v>773</v>
      </c>
      <c r="K20" s="516"/>
      <c r="L20" s="516"/>
      <c r="M20" s="516">
        <v>1</v>
      </c>
      <c r="N20" s="516">
        <v>1</v>
      </c>
      <c r="O20" s="159">
        <v>240</v>
      </c>
      <c r="P20" s="159"/>
      <c r="Q20" s="159"/>
      <c r="R20" s="159"/>
      <c r="S20" s="160" t="e">
        <f t="shared" si="3"/>
        <v>#DIV/0!</v>
      </c>
      <c r="T20" s="160">
        <f t="shared" si="4"/>
        <v>0</v>
      </c>
      <c r="U20" s="160">
        <f t="shared" si="5"/>
        <v>0</v>
      </c>
      <c r="V20" s="160">
        <f t="shared" si="6"/>
        <v>0</v>
      </c>
      <c r="W20" s="546"/>
      <c r="X20" s="161">
        <f>IF(O20="nio",0,IF(O20&gt;0,VLOOKUP(G20,'2-Productie normen'!A:L,VLOOKUP(O20,'2-Productie normen'!L:M,2,FALSE),FALSE)))</f>
        <v>0</v>
      </c>
      <c r="Y20" s="161">
        <f t="shared" si="0"/>
        <v>0</v>
      </c>
      <c r="Z20" s="161">
        <f t="shared" si="1"/>
        <v>0</v>
      </c>
      <c r="AA20" s="161">
        <f t="shared" si="7"/>
        <v>0</v>
      </c>
      <c r="AB20" s="161">
        <f>VLOOKUP(G20,'2-Productie normen'!A:L,6,FALSE)</f>
        <v>1</v>
      </c>
      <c r="AC20" s="162"/>
      <c r="AE20" s="125">
        <f t="shared" si="2"/>
        <v>4233.6000000000004</v>
      </c>
    </row>
    <row r="21" spans="1:31" ht="14.1" customHeight="1">
      <c r="A21" s="137">
        <v>21</v>
      </c>
      <c r="B21" s="564" t="s">
        <v>252</v>
      </c>
      <c r="C21" s="157"/>
      <c r="D21" s="560" t="s">
        <v>253</v>
      </c>
      <c r="E21" s="565" t="s">
        <v>348</v>
      </c>
      <c r="F21" s="557" t="s">
        <v>270</v>
      </c>
      <c r="G21" s="124" t="s">
        <v>330</v>
      </c>
      <c r="H21" s="560" t="s">
        <v>331</v>
      </c>
      <c r="I21" s="566">
        <v>26.46</v>
      </c>
      <c r="J21" s="567" t="s">
        <v>401</v>
      </c>
      <c r="K21" s="516"/>
      <c r="L21" s="516"/>
      <c r="M21" s="516">
        <v>1</v>
      </c>
      <c r="N21" s="516">
        <v>1</v>
      </c>
      <c r="O21" s="159">
        <v>2</v>
      </c>
      <c r="P21" s="159"/>
      <c r="Q21" s="159"/>
      <c r="R21" s="159"/>
      <c r="S21" s="160"/>
      <c r="T21" s="160"/>
      <c r="U21" s="160">
        <f t="shared" si="5"/>
        <v>0</v>
      </c>
      <c r="V21" s="160">
        <f t="shared" si="6"/>
        <v>0</v>
      </c>
      <c r="W21" s="546"/>
      <c r="X21" s="161"/>
      <c r="Y21" s="161"/>
      <c r="Z21" s="161">
        <f t="shared" si="1"/>
        <v>0</v>
      </c>
      <c r="AA21" s="161">
        <f t="shared" si="7"/>
        <v>0</v>
      </c>
      <c r="AB21" s="161" t="s">
        <v>780</v>
      </c>
      <c r="AC21" s="162" t="s">
        <v>785</v>
      </c>
      <c r="AE21" s="125"/>
    </row>
    <row r="22" spans="1:31" ht="14.1" customHeight="1">
      <c r="A22" s="137">
        <v>22</v>
      </c>
      <c r="B22" s="564" t="s">
        <v>252</v>
      </c>
      <c r="C22" s="157"/>
      <c r="D22" s="560" t="s">
        <v>253</v>
      </c>
      <c r="E22" s="565" t="s">
        <v>349</v>
      </c>
      <c r="F22" s="557" t="s">
        <v>261</v>
      </c>
      <c r="G22" s="124" t="s">
        <v>395</v>
      </c>
      <c r="H22" s="560" t="s">
        <v>331</v>
      </c>
      <c r="I22" s="566">
        <v>8.82</v>
      </c>
      <c r="J22" s="567" t="s">
        <v>400</v>
      </c>
      <c r="K22" s="516"/>
      <c r="L22" s="516"/>
      <c r="M22" s="516">
        <v>1</v>
      </c>
      <c r="N22" s="516">
        <v>1</v>
      </c>
      <c r="O22" s="159">
        <v>2</v>
      </c>
      <c r="P22" s="159"/>
      <c r="Q22" s="159"/>
      <c r="R22" s="159"/>
      <c r="S22" s="160"/>
      <c r="T22" s="160"/>
      <c r="U22" s="160">
        <f t="shared" si="5"/>
        <v>0</v>
      </c>
      <c r="V22" s="160">
        <f t="shared" si="6"/>
        <v>0</v>
      </c>
      <c r="W22" s="546"/>
      <c r="X22" s="161"/>
      <c r="Y22" s="161"/>
      <c r="Z22" s="161">
        <f t="shared" si="1"/>
        <v>0</v>
      </c>
      <c r="AA22" s="161">
        <f t="shared" si="7"/>
        <v>0</v>
      </c>
      <c r="AB22" s="161" t="s">
        <v>780</v>
      </c>
      <c r="AC22" s="162" t="s">
        <v>785</v>
      </c>
      <c r="AE22" s="125"/>
    </row>
    <row r="23" spans="1:31" ht="14.1" customHeight="1">
      <c r="A23" s="137">
        <v>23</v>
      </c>
      <c r="B23" s="564" t="s">
        <v>252</v>
      </c>
      <c r="C23" s="157"/>
      <c r="D23" s="560" t="s">
        <v>253</v>
      </c>
      <c r="E23" s="565" t="s">
        <v>350</v>
      </c>
      <c r="F23" s="557" t="s">
        <v>271</v>
      </c>
      <c r="G23" s="124" t="s">
        <v>330</v>
      </c>
      <c r="H23" s="560" t="s">
        <v>331</v>
      </c>
      <c r="I23" s="566">
        <v>66.150000000000006</v>
      </c>
      <c r="J23" s="567" t="s">
        <v>401</v>
      </c>
      <c r="K23" s="516"/>
      <c r="L23" s="516"/>
      <c r="M23" s="516">
        <v>1</v>
      </c>
      <c r="N23" s="516">
        <v>1</v>
      </c>
      <c r="O23" s="159">
        <v>2</v>
      </c>
      <c r="P23" s="159"/>
      <c r="Q23" s="159"/>
      <c r="R23" s="159"/>
      <c r="S23" s="160"/>
      <c r="T23" s="160"/>
      <c r="U23" s="160">
        <f t="shared" si="5"/>
        <v>0</v>
      </c>
      <c r="V23" s="160">
        <f t="shared" si="6"/>
        <v>0</v>
      </c>
      <c r="W23" s="546"/>
      <c r="X23" s="161"/>
      <c r="Y23" s="161"/>
      <c r="Z23" s="161">
        <f t="shared" si="1"/>
        <v>0</v>
      </c>
      <c r="AA23" s="161">
        <f t="shared" si="7"/>
        <v>0</v>
      </c>
      <c r="AB23" s="161" t="s">
        <v>780</v>
      </c>
      <c r="AC23" s="162" t="s">
        <v>785</v>
      </c>
      <c r="AE23" s="125"/>
    </row>
    <row r="24" spans="1:31" ht="14.1" customHeight="1">
      <c r="A24" s="137">
        <v>24</v>
      </c>
      <c r="B24" s="564" t="s">
        <v>252</v>
      </c>
      <c r="C24" s="157"/>
      <c r="D24" s="560" t="s">
        <v>253</v>
      </c>
      <c r="E24" s="565" t="s">
        <v>351</v>
      </c>
      <c r="F24" s="557" t="s">
        <v>272</v>
      </c>
      <c r="G24" s="157" t="s">
        <v>781</v>
      </c>
      <c r="H24" s="560" t="s">
        <v>331</v>
      </c>
      <c r="I24" s="566">
        <v>26.46</v>
      </c>
      <c r="J24" s="567" t="s">
        <v>780</v>
      </c>
      <c r="K24" s="516"/>
      <c r="L24" s="516"/>
      <c r="M24" s="516">
        <v>1</v>
      </c>
      <c r="N24" s="516">
        <v>1</v>
      </c>
      <c r="O24" s="159" t="s">
        <v>781</v>
      </c>
      <c r="P24" s="159"/>
      <c r="Q24" s="159"/>
      <c r="R24" s="159"/>
      <c r="S24" s="160">
        <f t="shared" si="3"/>
        <v>0</v>
      </c>
      <c r="T24" s="160">
        <f t="shared" si="4"/>
        <v>0</v>
      </c>
      <c r="U24" s="160">
        <f t="shared" si="5"/>
        <v>0</v>
      </c>
      <c r="V24" s="160">
        <f t="shared" si="6"/>
        <v>0</v>
      </c>
      <c r="W24" s="546"/>
      <c r="X24" s="161">
        <f>IF(O24="nio",0,IF(O24&gt;0,VLOOKUP(G24,'2-Productie normen'!A:L,VLOOKUP(O24,'2-Productie normen'!L:M,2,FALSE),FALSE)))</f>
        <v>0</v>
      </c>
      <c r="Y24" s="161">
        <f t="shared" si="0"/>
        <v>0</v>
      </c>
      <c r="Z24" s="161">
        <f t="shared" si="1"/>
        <v>0</v>
      </c>
      <c r="AA24" s="161">
        <f t="shared" si="7"/>
        <v>0</v>
      </c>
      <c r="AB24" s="161">
        <f>VLOOKUP(G24,'2-Productie normen'!A:L,6,FALSE)</f>
        <v>0</v>
      </c>
      <c r="AC24" s="162"/>
      <c r="AE24" s="125">
        <f t="shared" si="2"/>
        <v>0</v>
      </c>
    </row>
    <row r="25" spans="1:31" ht="14.1" customHeight="1">
      <c r="A25" s="137">
        <v>25</v>
      </c>
      <c r="B25" s="564" t="s">
        <v>252</v>
      </c>
      <c r="C25" s="157"/>
      <c r="D25" s="560" t="s">
        <v>253</v>
      </c>
      <c r="E25" s="565" t="s">
        <v>352</v>
      </c>
      <c r="F25" s="557" t="s">
        <v>261</v>
      </c>
      <c r="G25" s="158" t="s">
        <v>395</v>
      </c>
      <c r="H25" s="560" t="s">
        <v>331</v>
      </c>
      <c r="I25" s="566">
        <v>13.23</v>
      </c>
      <c r="J25" s="567" t="s">
        <v>400</v>
      </c>
      <c r="K25" s="516"/>
      <c r="L25" s="516"/>
      <c r="M25" s="516">
        <v>1</v>
      </c>
      <c r="N25" s="516">
        <v>1</v>
      </c>
      <c r="O25" s="159">
        <v>2</v>
      </c>
      <c r="P25" s="159"/>
      <c r="Q25" s="159"/>
      <c r="R25" s="159"/>
      <c r="S25" s="160"/>
      <c r="T25" s="160"/>
      <c r="U25" s="160">
        <f t="shared" si="5"/>
        <v>0</v>
      </c>
      <c r="V25" s="160">
        <f t="shared" si="6"/>
        <v>0</v>
      </c>
      <c r="W25" s="546"/>
      <c r="X25" s="161"/>
      <c r="Y25" s="161"/>
      <c r="Z25" s="161">
        <f t="shared" si="1"/>
        <v>0</v>
      </c>
      <c r="AA25" s="161">
        <f t="shared" si="7"/>
        <v>0</v>
      </c>
      <c r="AB25" s="161" t="s">
        <v>780</v>
      </c>
      <c r="AC25" s="162" t="s">
        <v>785</v>
      </c>
      <c r="AE25" s="125"/>
    </row>
    <row r="26" spans="1:31" ht="14.1" customHeight="1">
      <c r="A26" s="137">
        <v>26</v>
      </c>
      <c r="B26" s="564" t="s">
        <v>252</v>
      </c>
      <c r="C26" s="157"/>
      <c r="D26" s="560" t="s">
        <v>253</v>
      </c>
      <c r="E26" s="565" t="s">
        <v>353</v>
      </c>
      <c r="F26" s="557" t="s">
        <v>273</v>
      </c>
      <c r="G26" s="158" t="s">
        <v>330</v>
      </c>
      <c r="H26" s="560" t="s">
        <v>331</v>
      </c>
      <c r="I26" s="566">
        <v>26.46</v>
      </c>
      <c r="J26" s="567" t="s">
        <v>401</v>
      </c>
      <c r="K26" s="516"/>
      <c r="L26" s="516"/>
      <c r="M26" s="516">
        <v>1</v>
      </c>
      <c r="N26" s="516">
        <v>1</v>
      </c>
      <c r="O26" s="159">
        <v>2</v>
      </c>
      <c r="P26" s="159"/>
      <c r="Q26" s="159"/>
      <c r="R26" s="159"/>
      <c r="S26" s="160"/>
      <c r="T26" s="160"/>
      <c r="U26" s="160">
        <f t="shared" si="5"/>
        <v>0</v>
      </c>
      <c r="V26" s="160">
        <f t="shared" si="6"/>
        <v>0</v>
      </c>
      <c r="W26" s="546"/>
      <c r="X26" s="161"/>
      <c r="Y26" s="161"/>
      <c r="Z26" s="161">
        <f t="shared" si="1"/>
        <v>0</v>
      </c>
      <c r="AA26" s="161">
        <f t="shared" si="7"/>
        <v>0</v>
      </c>
      <c r="AB26" s="161" t="s">
        <v>780</v>
      </c>
      <c r="AC26" s="162" t="s">
        <v>785</v>
      </c>
      <c r="AE26" s="125"/>
    </row>
    <row r="27" spans="1:31" ht="14.1" customHeight="1">
      <c r="A27" s="137">
        <v>27</v>
      </c>
      <c r="B27" s="564" t="s">
        <v>252</v>
      </c>
      <c r="C27" s="157"/>
      <c r="D27" s="560" t="s">
        <v>253</v>
      </c>
      <c r="E27" s="565" t="s">
        <v>354</v>
      </c>
      <c r="F27" s="557" t="s">
        <v>274</v>
      </c>
      <c r="G27" s="158" t="s">
        <v>395</v>
      </c>
      <c r="H27" s="560" t="s">
        <v>331</v>
      </c>
      <c r="I27" s="566">
        <v>44.1</v>
      </c>
      <c r="J27" s="567" t="s">
        <v>400</v>
      </c>
      <c r="K27" s="516"/>
      <c r="L27" s="516"/>
      <c r="M27" s="516">
        <v>1</v>
      </c>
      <c r="N27" s="516">
        <v>1</v>
      </c>
      <c r="O27" s="159">
        <v>2</v>
      </c>
      <c r="P27" s="159"/>
      <c r="Q27" s="159"/>
      <c r="R27" s="159"/>
      <c r="S27" s="160"/>
      <c r="T27" s="160"/>
      <c r="U27" s="160">
        <f t="shared" si="5"/>
        <v>0</v>
      </c>
      <c r="V27" s="160">
        <f t="shared" si="6"/>
        <v>0</v>
      </c>
      <c r="W27" s="546"/>
      <c r="X27" s="161"/>
      <c r="Y27" s="161"/>
      <c r="Z27" s="161">
        <f t="shared" si="1"/>
        <v>0</v>
      </c>
      <c r="AA27" s="161">
        <f t="shared" si="7"/>
        <v>0</v>
      </c>
      <c r="AB27" s="161" t="s">
        <v>780</v>
      </c>
      <c r="AC27" s="162" t="s">
        <v>785</v>
      </c>
      <c r="AE27" s="125"/>
    </row>
    <row r="28" spans="1:31" ht="14.1" customHeight="1">
      <c r="A28" s="137">
        <v>28</v>
      </c>
      <c r="B28" s="564" t="s">
        <v>252</v>
      </c>
      <c r="C28" s="157"/>
      <c r="D28" s="560" t="s">
        <v>253</v>
      </c>
      <c r="E28" s="565" t="s">
        <v>355</v>
      </c>
      <c r="F28" s="557" t="s">
        <v>275</v>
      </c>
      <c r="G28" s="158" t="s">
        <v>395</v>
      </c>
      <c r="H28" s="560" t="s">
        <v>331</v>
      </c>
      <c r="I28" s="566">
        <v>13.23</v>
      </c>
      <c r="J28" s="567" t="s">
        <v>400</v>
      </c>
      <c r="K28" s="516"/>
      <c r="L28" s="516"/>
      <c r="M28" s="516">
        <v>1</v>
      </c>
      <c r="N28" s="516">
        <v>1</v>
      </c>
      <c r="O28" s="159">
        <v>2</v>
      </c>
      <c r="P28" s="159"/>
      <c r="Q28" s="159"/>
      <c r="R28" s="159"/>
      <c r="S28" s="160"/>
      <c r="T28" s="160"/>
      <c r="U28" s="160">
        <f t="shared" si="5"/>
        <v>0</v>
      </c>
      <c r="V28" s="160">
        <f t="shared" si="6"/>
        <v>0</v>
      </c>
      <c r="W28" s="546"/>
      <c r="X28" s="161"/>
      <c r="Y28" s="161"/>
      <c r="Z28" s="161">
        <f t="shared" si="1"/>
        <v>0</v>
      </c>
      <c r="AA28" s="161">
        <f t="shared" si="7"/>
        <v>0</v>
      </c>
      <c r="AB28" s="161" t="s">
        <v>780</v>
      </c>
      <c r="AC28" s="162" t="s">
        <v>785</v>
      </c>
      <c r="AE28" s="125"/>
    </row>
    <row r="29" spans="1:31" ht="14.1" customHeight="1">
      <c r="A29" s="137">
        <v>29</v>
      </c>
      <c r="B29" s="564" t="s">
        <v>252</v>
      </c>
      <c r="C29" s="157"/>
      <c r="D29" s="560" t="s">
        <v>253</v>
      </c>
      <c r="E29" s="565" t="s">
        <v>356</v>
      </c>
      <c r="F29" s="557" t="s">
        <v>276</v>
      </c>
      <c r="G29" s="164" t="s">
        <v>330</v>
      </c>
      <c r="H29" s="557" t="s">
        <v>331</v>
      </c>
      <c r="I29" s="566">
        <v>88.2</v>
      </c>
      <c r="J29" s="567" t="s">
        <v>401</v>
      </c>
      <c r="K29" s="516"/>
      <c r="L29" s="516"/>
      <c r="M29" s="516">
        <v>1</v>
      </c>
      <c r="N29" s="516">
        <v>1</v>
      </c>
      <c r="O29" s="159">
        <v>2</v>
      </c>
      <c r="P29" s="159"/>
      <c r="Q29" s="159"/>
      <c r="R29" s="159"/>
      <c r="S29" s="160"/>
      <c r="T29" s="160"/>
      <c r="U29" s="160">
        <f t="shared" si="5"/>
        <v>0</v>
      </c>
      <c r="V29" s="160">
        <f t="shared" si="6"/>
        <v>0</v>
      </c>
      <c r="W29" s="546"/>
      <c r="X29" s="161"/>
      <c r="Y29" s="161"/>
      <c r="Z29" s="161">
        <f t="shared" si="1"/>
        <v>0</v>
      </c>
      <c r="AA29" s="161">
        <f t="shared" si="7"/>
        <v>0</v>
      </c>
      <c r="AB29" s="161" t="s">
        <v>780</v>
      </c>
      <c r="AC29" s="162" t="s">
        <v>785</v>
      </c>
      <c r="AE29" s="125"/>
    </row>
    <row r="30" spans="1:31" ht="14.1" customHeight="1">
      <c r="A30" s="137">
        <v>30</v>
      </c>
      <c r="B30" s="564" t="s">
        <v>252</v>
      </c>
      <c r="C30" s="157"/>
      <c r="D30" s="560" t="s">
        <v>253</v>
      </c>
      <c r="E30" s="565" t="s">
        <v>357</v>
      </c>
      <c r="F30" s="557" t="s">
        <v>277</v>
      </c>
      <c r="G30" s="165" t="s">
        <v>396</v>
      </c>
      <c r="H30" s="560" t="s">
        <v>333</v>
      </c>
      <c r="I30" s="566">
        <v>246.96</v>
      </c>
      <c r="J30" s="567" t="s">
        <v>775</v>
      </c>
      <c r="K30" s="516"/>
      <c r="L30" s="516"/>
      <c r="M30" s="516">
        <v>1</v>
      </c>
      <c r="N30" s="516">
        <v>1</v>
      </c>
      <c r="O30" s="159">
        <v>24</v>
      </c>
      <c r="P30" s="159"/>
      <c r="Q30" s="159"/>
      <c r="R30" s="159"/>
      <c r="S30" s="160" t="e">
        <f t="shared" si="3"/>
        <v>#DIV/0!</v>
      </c>
      <c r="T30" s="160">
        <f t="shared" si="4"/>
        <v>0</v>
      </c>
      <c r="U30" s="160">
        <f t="shared" si="5"/>
        <v>0</v>
      </c>
      <c r="V30" s="160">
        <f t="shared" si="6"/>
        <v>0</v>
      </c>
      <c r="W30" s="546"/>
      <c r="X30" s="161">
        <f>IF(O30="nio",0,IF(O30&gt;0,VLOOKUP(G30,'2-Productie normen'!A:L,VLOOKUP(O30,'2-Productie normen'!L:M,2,FALSE),FALSE)))</f>
        <v>0</v>
      </c>
      <c r="Y30" s="161">
        <f t="shared" si="0"/>
        <v>0</v>
      </c>
      <c r="Z30" s="161">
        <f t="shared" si="1"/>
        <v>0</v>
      </c>
      <c r="AA30" s="161">
        <f t="shared" si="7"/>
        <v>0</v>
      </c>
      <c r="AB30" s="161">
        <f>VLOOKUP(G30,'2-Productie normen'!A:L,6,FALSE)</f>
        <v>6</v>
      </c>
      <c r="AC30" s="162"/>
      <c r="AE30" s="125">
        <f t="shared" si="2"/>
        <v>5927.04</v>
      </c>
    </row>
    <row r="31" spans="1:31" ht="14.1" customHeight="1">
      <c r="A31" s="137">
        <v>31</v>
      </c>
      <c r="B31" s="564" t="s">
        <v>252</v>
      </c>
      <c r="C31" s="157"/>
      <c r="D31" s="560" t="s">
        <v>253</v>
      </c>
      <c r="E31" s="565" t="s">
        <v>358</v>
      </c>
      <c r="F31" s="557" t="s">
        <v>278</v>
      </c>
      <c r="G31" s="167" t="s">
        <v>330</v>
      </c>
      <c r="H31" s="560" t="s">
        <v>331</v>
      </c>
      <c r="I31" s="566">
        <v>44.1</v>
      </c>
      <c r="J31" s="567" t="s">
        <v>401</v>
      </c>
      <c r="K31" s="516"/>
      <c r="L31" s="516"/>
      <c r="M31" s="516">
        <v>1</v>
      </c>
      <c r="N31" s="516">
        <v>1</v>
      </c>
      <c r="O31" s="159">
        <v>2</v>
      </c>
      <c r="P31" s="159"/>
      <c r="Q31" s="159"/>
      <c r="R31" s="159"/>
      <c r="S31" s="160"/>
      <c r="T31" s="160"/>
      <c r="U31" s="160">
        <f t="shared" si="5"/>
        <v>0</v>
      </c>
      <c r="V31" s="160">
        <f t="shared" si="6"/>
        <v>0</v>
      </c>
      <c r="W31" s="546"/>
      <c r="X31" s="161"/>
      <c r="Y31" s="161"/>
      <c r="Z31" s="161">
        <f t="shared" si="1"/>
        <v>0</v>
      </c>
      <c r="AA31" s="161">
        <f t="shared" si="7"/>
        <v>0</v>
      </c>
      <c r="AB31" s="161" t="s">
        <v>780</v>
      </c>
      <c r="AC31" s="162" t="s">
        <v>785</v>
      </c>
      <c r="AE31" s="125"/>
    </row>
    <row r="32" spans="1:31" ht="14.1" customHeight="1">
      <c r="A32" s="137">
        <v>32</v>
      </c>
      <c r="B32" s="564" t="s">
        <v>252</v>
      </c>
      <c r="C32" s="157"/>
      <c r="D32" s="560" t="s">
        <v>253</v>
      </c>
      <c r="E32" s="565" t="s">
        <v>359</v>
      </c>
      <c r="F32" s="557" t="s">
        <v>279</v>
      </c>
      <c r="G32" s="158" t="s">
        <v>228</v>
      </c>
      <c r="H32" s="560" t="s">
        <v>331</v>
      </c>
      <c r="I32" s="566">
        <v>17.64</v>
      </c>
      <c r="J32" s="567" t="s">
        <v>773</v>
      </c>
      <c r="K32" s="516"/>
      <c r="L32" s="516"/>
      <c r="M32" s="516">
        <v>1</v>
      </c>
      <c r="N32" s="516">
        <v>1</v>
      </c>
      <c r="O32" s="159">
        <v>240</v>
      </c>
      <c r="P32" s="159"/>
      <c r="Q32" s="159"/>
      <c r="R32" s="159"/>
      <c r="S32" s="160" t="e">
        <f t="shared" si="3"/>
        <v>#DIV/0!</v>
      </c>
      <c r="T32" s="160">
        <f t="shared" si="4"/>
        <v>0</v>
      </c>
      <c r="U32" s="160">
        <f t="shared" si="5"/>
        <v>0</v>
      </c>
      <c r="V32" s="160">
        <f t="shared" si="6"/>
        <v>0</v>
      </c>
      <c r="W32" s="546"/>
      <c r="X32" s="161">
        <f>IF(O32="nio",0,IF(O32&gt;0,VLOOKUP(G32,'2-Productie normen'!A:L,VLOOKUP(O32,'2-Productie normen'!L:M,2,FALSE),FALSE)))</f>
        <v>0</v>
      </c>
      <c r="Y32" s="161">
        <f t="shared" si="0"/>
        <v>0</v>
      </c>
      <c r="Z32" s="161">
        <f t="shared" si="1"/>
        <v>0</v>
      </c>
      <c r="AA32" s="161">
        <f t="shared" si="7"/>
        <v>0</v>
      </c>
      <c r="AB32" s="161">
        <f>VLOOKUP(G32,'2-Productie normen'!A:L,6,FALSE)</f>
        <v>1</v>
      </c>
      <c r="AC32" s="162"/>
      <c r="AE32" s="125">
        <f t="shared" si="2"/>
        <v>4233.6000000000004</v>
      </c>
    </row>
    <row r="33" spans="1:31" ht="14.1" customHeight="1">
      <c r="A33" s="137">
        <v>33</v>
      </c>
      <c r="B33" s="564" t="s">
        <v>252</v>
      </c>
      <c r="C33" s="157"/>
      <c r="D33" s="560" t="s">
        <v>253</v>
      </c>
      <c r="E33" s="565" t="s">
        <v>360</v>
      </c>
      <c r="F33" s="557" t="s">
        <v>280</v>
      </c>
      <c r="G33" s="124" t="s">
        <v>330</v>
      </c>
      <c r="H33" s="560" t="s">
        <v>331</v>
      </c>
      <c r="I33" s="566">
        <v>127.89</v>
      </c>
      <c r="J33" s="567" t="s">
        <v>401</v>
      </c>
      <c r="K33" s="516"/>
      <c r="L33" s="516"/>
      <c r="M33" s="516">
        <v>1</v>
      </c>
      <c r="N33" s="516">
        <v>1</v>
      </c>
      <c r="O33" s="159">
        <v>2</v>
      </c>
      <c r="P33" s="159"/>
      <c r="Q33" s="159"/>
      <c r="R33" s="159"/>
      <c r="S33" s="160"/>
      <c r="T33" s="160"/>
      <c r="U33" s="160">
        <f t="shared" si="5"/>
        <v>0</v>
      </c>
      <c r="V33" s="160">
        <f t="shared" si="6"/>
        <v>0</v>
      </c>
      <c r="W33" s="546"/>
      <c r="X33" s="161"/>
      <c r="Y33" s="161"/>
      <c r="Z33" s="161">
        <f t="shared" si="1"/>
        <v>0</v>
      </c>
      <c r="AA33" s="161">
        <f t="shared" si="7"/>
        <v>0</v>
      </c>
      <c r="AB33" s="161" t="s">
        <v>780</v>
      </c>
      <c r="AC33" s="162" t="s">
        <v>785</v>
      </c>
      <c r="AE33" s="125"/>
    </row>
    <row r="34" spans="1:31" ht="14.1" customHeight="1">
      <c r="A34" s="137">
        <v>34</v>
      </c>
      <c r="B34" s="564" t="s">
        <v>252</v>
      </c>
      <c r="C34" s="157"/>
      <c r="D34" s="560" t="s">
        <v>253</v>
      </c>
      <c r="E34" s="565" t="s">
        <v>361</v>
      </c>
      <c r="F34" s="557" t="s">
        <v>267</v>
      </c>
      <c r="G34" s="124" t="s">
        <v>330</v>
      </c>
      <c r="H34" s="560" t="s">
        <v>331</v>
      </c>
      <c r="I34" s="566">
        <v>158.76</v>
      </c>
      <c r="J34" s="567" t="s">
        <v>401</v>
      </c>
      <c r="K34" s="516"/>
      <c r="L34" s="516"/>
      <c r="M34" s="516">
        <v>1</v>
      </c>
      <c r="N34" s="516">
        <v>1</v>
      </c>
      <c r="O34" s="159">
        <v>2</v>
      </c>
      <c r="P34" s="159"/>
      <c r="Q34" s="159"/>
      <c r="R34" s="159"/>
      <c r="S34" s="160"/>
      <c r="T34" s="160"/>
      <c r="U34" s="160">
        <f t="shared" si="5"/>
        <v>0</v>
      </c>
      <c r="V34" s="160">
        <f t="shared" si="6"/>
        <v>0</v>
      </c>
      <c r="W34" s="546"/>
      <c r="X34" s="161"/>
      <c r="Y34" s="161"/>
      <c r="Z34" s="161">
        <f t="shared" si="1"/>
        <v>0</v>
      </c>
      <c r="AA34" s="161">
        <f t="shared" si="7"/>
        <v>0</v>
      </c>
      <c r="AB34" s="161" t="s">
        <v>780</v>
      </c>
      <c r="AC34" s="162" t="s">
        <v>785</v>
      </c>
      <c r="AE34" s="125"/>
    </row>
    <row r="35" spans="1:31" ht="14.1" customHeight="1">
      <c r="A35" s="137">
        <v>35</v>
      </c>
      <c r="B35" s="564" t="s">
        <v>252</v>
      </c>
      <c r="C35" s="157"/>
      <c r="D35" s="560" t="s">
        <v>253</v>
      </c>
      <c r="E35" s="568" t="s">
        <v>362</v>
      </c>
      <c r="F35" s="557" t="s">
        <v>281</v>
      </c>
      <c r="G35" s="124" t="s">
        <v>330</v>
      </c>
      <c r="H35" s="560" t="s">
        <v>331</v>
      </c>
      <c r="I35" s="566">
        <v>35.28</v>
      </c>
      <c r="J35" s="567" t="s">
        <v>401</v>
      </c>
      <c r="K35" s="516"/>
      <c r="L35" s="516"/>
      <c r="M35" s="516">
        <v>1</v>
      </c>
      <c r="N35" s="516">
        <v>1</v>
      </c>
      <c r="O35" s="159">
        <v>2</v>
      </c>
      <c r="P35" s="159"/>
      <c r="Q35" s="159"/>
      <c r="R35" s="159"/>
      <c r="S35" s="160"/>
      <c r="T35" s="160"/>
      <c r="U35" s="160">
        <f t="shared" si="5"/>
        <v>0</v>
      </c>
      <c r="V35" s="160">
        <f t="shared" si="6"/>
        <v>0</v>
      </c>
      <c r="W35" s="546"/>
      <c r="X35" s="161"/>
      <c r="Y35" s="161"/>
      <c r="Z35" s="161">
        <f t="shared" si="1"/>
        <v>0</v>
      </c>
      <c r="AA35" s="161">
        <f t="shared" si="7"/>
        <v>0</v>
      </c>
      <c r="AB35" s="161" t="s">
        <v>780</v>
      </c>
      <c r="AC35" s="162" t="s">
        <v>785</v>
      </c>
      <c r="AE35" s="125"/>
    </row>
    <row r="36" spans="1:31" ht="14.1" customHeight="1">
      <c r="A36" s="137">
        <v>36</v>
      </c>
      <c r="B36" s="564" t="s">
        <v>252</v>
      </c>
      <c r="C36" s="157"/>
      <c r="D36" s="560" t="s">
        <v>253</v>
      </c>
      <c r="E36" s="568" t="s">
        <v>338</v>
      </c>
      <c r="F36" s="557" t="s">
        <v>282</v>
      </c>
      <c r="G36" s="124" t="s">
        <v>394</v>
      </c>
      <c r="H36" s="557" t="s">
        <v>334</v>
      </c>
      <c r="I36" s="566">
        <v>4.41</v>
      </c>
      <c r="J36" s="559" t="s">
        <v>775</v>
      </c>
      <c r="K36" s="516"/>
      <c r="L36" s="516"/>
      <c r="M36" s="516">
        <v>1</v>
      </c>
      <c r="N36" s="516">
        <v>1</v>
      </c>
      <c r="O36" s="159">
        <v>240</v>
      </c>
      <c r="P36" s="159"/>
      <c r="Q36" s="159"/>
      <c r="R36" s="159"/>
      <c r="S36" s="160" t="e">
        <f t="shared" si="3"/>
        <v>#DIV/0!</v>
      </c>
      <c r="T36" s="160">
        <f t="shared" si="4"/>
        <v>0</v>
      </c>
      <c r="U36" s="160">
        <f t="shared" si="5"/>
        <v>0</v>
      </c>
      <c r="V36" s="160">
        <f t="shared" si="6"/>
        <v>0</v>
      </c>
      <c r="W36" s="546"/>
      <c r="X36" s="161">
        <f>IF(O36="nio",0,IF(O36&gt;0,VLOOKUP(G36,'2-Productie normen'!A:L,VLOOKUP(O36,'2-Productie normen'!L:M,2,FALSE),FALSE)))</f>
        <v>0</v>
      </c>
      <c r="Y36" s="161">
        <f t="shared" si="0"/>
        <v>0</v>
      </c>
      <c r="Z36" s="161">
        <f t="shared" si="1"/>
        <v>0</v>
      </c>
      <c r="AA36" s="161">
        <f t="shared" si="7"/>
        <v>0</v>
      </c>
      <c r="AB36" s="161">
        <f>VLOOKUP(G36,'2-Productie normen'!A:L,6,FALSE)</f>
        <v>6</v>
      </c>
      <c r="AC36" s="162"/>
      <c r="AE36" s="125">
        <f t="shared" si="2"/>
        <v>1058.4000000000001</v>
      </c>
    </row>
    <row r="37" spans="1:31" ht="14.1" customHeight="1">
      <c r="A37" s="137">
        <v>37</v>
      </c>
      <c r="B37" s="564" t="s">
        <v>252</v>
      </c>
      <c r="C37" s="157"/>
      <c r="D37" s="560" t="s">
        <v>254</v>
      </c>
      <c r="E37" s="568" t="s">
        <v>363</v>
      </c>
      <c r="F37" s="557" t="s">
        <v>283</v>
      </c>
      <c r="G37" s="124" t="s">
        <v>397</v>
      </c>
      <c r="H37" s="557" t="s">
        <v>334</v>
      </c>
      <c r="I37" s="566">
        <v>105.84</v>
      </c>
      <c r="J37" s="567" t="s">
        <v>777</v>
      </c>
      <c r="K37" s="516"/>
      <c r="L37" s="516"/>
      <c r="M37" s="516">
        <v>1</v>
      </c>
      <c r="N37" s="516">
        <v>1</v>
      </c>
      <c r="O37" s="159">
        <v>240</v>
      </c>
      <c r="P37" s="159"/>
      <c r="Q37" s="159"/>
      <c r="R37" s="159"/>
      <c r="S37" s="160" t="e">
        <f t="shared" si="3"/>
        <v>#DIV/0!</v>
      </c>
      <c r="T37" s="160">
        <f t="shared" si="4"/>
        <v>0</v>
      </c>
      <c r="U37" s="160">
        <f t="shared" si="5"/>
        <v>0</v>
      </c>
      <c r="V37" s="160">
        <f t="shared" si="6"/>
        <v>0</v>
      </c>
      <c r="W37" s="546"/>
      <c r="X37" s="161">
        <f>IF(O37="nio",0,IF(O37&gt;0,VLOOKUP(G37,'2-Productie normen'!A:L,VLOOKUP(O37,'2-Productie normen'!L:M,2,FALSE),FALSE)))</f>
        <v>0</v>
      </c>
      <c r="Y37" s="161">
        <f t="shared" si="0"/>
        <v>0</v>
      </c>
      <c r="Z37" s="161">
        <f t="shared" si="1"/>
        <v>0</v>
      </c>
      <c r="AA37" s="161">
        <f t="shared" si="7"/>
        <v>0</v>
      </c>
      <c r="AB37" s="161">
        <f>VLOOKUP(G37,'2-Productie normen'!A:L,6,FALSE)</f>
        <v>5</v>
      </c>
      <c r="AC37" s="162"/>
      <c r="AE37" s="125">
        <f t="shared" si="2"/>
        <v>25401.600000000002</v>
      </c>
    </row>
    <row r="38" spans="1:31" ht="14.1" customHeight="1">
      <c r="A38" s="137">
        <v>38</v>
      </c>
      <c r="B38" s="564" t="s">
        <v>252</v>
      </c>
      <c r="C38" s="157"/>
      <c r="D38" s="560" t="s">
        <v>254</v>
      </c>
      <c r="E38" s="568" t="s">
        <v>364</v>
      </c>
      <c r="F38" s="557" t="s">
        <v>284</v>
      </c>
      <c r="G38" s="124" t="s">
        <v>17</v>
      </c>
      <c r="H38" s="557" t="s">
        <v>332</v>
      </c>
      <c r="I38" s="566">
        <v>13.23</v>
      </c>
      <c r="J38" s="559" t="s">
        <v>774</v>
      </c>
      <c r="K38" s="516"/>
      <c r="L38" s="516"/>
      <c r="M38" s="516">
        <v>1</v>
      </c>
      <c r="N38" s="516">
        <v>1</v>
      </c>
      <c r="O38" s="159">
        <v>240</v>
      </c>
      <c r="P38" s="159">
        <v>240</v>
      </c>
      <c r="Q38" s="159"/>
      <c r="R38" s="159"/>
      <c r="S38" s="160" t="e">
        <f t="shared" si="3"/>
        <v>#DIV/0!</v>
      </c>
      <c r="T38" s="160" t="e">
        <f t="shared" si="4"/>
        <v>#DIV/0!</v>
      </c>
      <c r="U38" s="160">
        <f t="shared" si="5"/>
        <v>0</v>
      </c>
      <c r="V38" s="160">
        <f t="shared" si="6"/>
        <v>0</v>
      </c>
      <c r="W38" s="546"/>
      <c r="X38" s="161">
        <f>IF(O38="nio",0,IF(O38&gt;0,VLOOKUP(G38,'2-Productie normen'!A:L,VLOOKUP(O38,'2-Productie normen'!L:M,2,FALSE),FALSE)))</f>
        <v>0</v>
      </c>
      <c r="Y38" s="161">
        <f t="shared" si="0"/>
        <v>0</v>
      </c>
      <c r="Z38" s="161">
        <f t="shared" si="1"/>
        <v>0</v>
      </c>
      <c r="AA38" s="161">
        <f t="shared" si="7"/>
        <v>0</v>
      </c>
      <c r="AB38" s="161">
        <f>VLOOKUP(G38,'2-Productie normen'!A:L,6,FALSE)</f>
        <v>4</v>
      </c>
      <c r="AC38" s="162"/>
      <c r="AE38" s="125">
        <f t="shared" si="2"/>
        <v>6350.4000000000005</v>
      </c>
    </row>
    <row r="39" spans="1:31" ht="14.1" customHeight="1">
      <c r="A39" s="137">
        <v>39</v>
      </c>
      <c r="B39" s="564" t="s">
        <v>252</v>
      </c>
      <c r="C39" s="157"/>
      <c r="D39" s="560" t="s">
        <v>254</v>
      </c>
      <c r="E39" s="568" t="s">
        <v>365</v>
      </c>
      <c r="F39" s="557" t="s">
        <v>285</v>
      </c>
      <c r="G39" s="124" t="s">
        <v>17</v>
      </c>
      <c r="H39" s="557" t="s">
        <v>332</v>
      </c>
      <c r="I39" s="566">
        <v>11.03</v>
      </c>
      <c r="J39" s="559" t="s">
        <v>774</v>
      </c>
      <c r="K39" s="516"/>
      <c r="L39" s="516"/>
      <c r="M39" s="516">
        <v>1</v>
      </c>
      <c r="N39" s="516">
        <v>1</v>
      </c>
      <c r="O39" s="159">
        <v>240</v>
      </c>
      <c r="P39" s="159">
        <v>240</v>
      </c>
      <c r="Q39" s="159"/>
      <c r="R39" s="159"/>
      <c r="S39" s="160" t="e">
        <f t="shared" si="3"/>
        <v>#DIV/0!</v>
      </c>
      <c r="T39" s="160" t="e">
        <f t="shared" si="4"/>
        <v>#DIV/0!</v>
      </c>
      <c r="U39" s="160">
        <f t="shared" si="5"/>
        <v>0</v>
      </c>
      <c r="V39" s="160">
        <f t="shared" si="6"/>
        <v>0</v>
      </c>
      <c r="W39" s="546"/>
      <c r="X39" s="161">
        <f>IF(O39="nio",0,IF(O39&gt;0,VLOOKUP(G39,'2-Productie normen'!A:L,VLOOKUP(O39,'2-Productie normen'!L:M,2,FALSE),FALSE)))</f>
        <v>0</v>
      </c>
      <c r="Y39" s="161">
        <f t="shared" si="0"/>
        <v>0</v>
      </c>
      <c r="Z39" s="161">
        <f t="shared" si="1"/>
        <v>0</v>
      </c>
      <c r="AA39" s="161">
        <f t="shared" si="7"/>
        <v>0</v>
      </c>
      <c r="AB39" s="161">
        <f>VLOOKUP(G39,'2-Productie normen'!A:L,6,FALSE)</f>
        <v>4</v>
      </c>
      <c r="AC39" s="162"/>
      <c r="AE39" s="125">
        <f t="shared" si="2"/>
        <v>5294.4</v>
      </c>
    </row>
    <row r="40" spans="1:31" ht="14.1" customHeight="1">
      <c r="A40" s="137">
        <v>40</v>
      </c>
      <c r="B40" s="564" t="s">
        <v>252</v>
      </c>
      <c r="C40" s="157"/>
      <c r="D40" s="560" t="s">
        <v>254</v>
      </c>
      <c r="E40" s="568" t="s">
        <v>366</v>
      </c>
      <c r="F40" s="557" t="s">
        <v>262</v>
      </c>
      <c r="G40" s="124" t="s">
        <v>329</v>
      </c>
      <c r="H40" s="560" t="s">
        <v>331</v>
      </c>
      <c r="I40" s="566">
        <v>26.46</v>
      </c>
      <c r="J40" s="559" t="s">
        <v>776</v>
      </c>
      <c r="K40" s="516"/>
      <c r="L40" s="516"/>
      <c r="M40" s="516">
        <v>1</v>
      </c>
      <c r="N40" s="516">
        <v>1</v>
      </c>
      <c r="O40" s="159">
        <v>24</v>
      </c>
      <c r="P40" s="159"/>
      <c r="Q40" s="159"/>
      <c r="R40" s="159"/>
      <c r="S40" s="160" t="e">
        <f t="shared" si="3"/>
        <v>#DIV/0!</v>
      </c>
      <c r="T40" s="160">
        <f t="shared" si="4"/>
        <v>0</v>
      </c>
      <c r="U40" s="160">
        <f t="shared" si="5"/>
        <v>0</v>
      </c>
      <c r="V40" s="160">
        <f t="shared" si="6"/>
        <v>0</v>
      </c>
      <c r="W40" s="546"/>
      <c r="X40" s="161">
        <f>IF(O40="nio",0,IF(O40&gt;0,VLOOKUP(G40,'2-Productie normen'!A:L,VLOOKUP(O40,'2-Productie normen'!L:M,2,FALSE),FALSE)))</f>
        <v>0</v>
      </c>
      <c r="Y40" s="161">
        <f t="shared" si="0"/>
        <v>0</v>
      </c>
      <c r="Z40" s="161">
        <f t="shared" si="1"/>
        <v>0</v>
      </c>
      <c r="AA40" s="161">
        <f t="shared" si="7"/>
        <v>0</v>
      </c>
      <c r="AB40" s="161">
        <f>VLOOKUP(G40,'2-Productie normen'!A:L,6,FALSE)</f>
        <v>6</v>
      </c>
      <c r="AC40" s="162"/>
      <c r="AE40" s="125">
        <f t="shared" si="2"/>
        <v>635.04</v>
      </c>
    </row>
    <row r="41" spans="1:31" ht="14.1" customHeight="1">
      <c r="A41" s="137">
        <v>41</v>
      </c>
      <c r="B41" s="564" t="s">
        <v>252</v>
      </c>
      <c r="C41" s="157"/>
      <c r="D41" s="560" t="s">
        <v>254</v>
      </c>
      <c r="E41" s="568" t="s">
        <v>367</v>
      </c>
      <c r="F41" s="557" t="s">
        <v>286</v>
      </c>
      <c r="G41" s="124" t="s">
        <v>397</v>
      </c>
      <c r="H41" s="557" t="s">
        <v>335</v>
      </c>
      <c r="I41" s="566">
        <v>35.28</v>
      </c>
      <c r="J41" s="567" t="s">
        <v>777</v>
      </c>
      <c r="K41" s="516"/>
      <c r="L41" s="516"/>
      <c r="M41" s="516">
        <v>1</v>
      </c>
      <c r="N41" s="516">
        <v>1</v>
      </c>
      <c r="O41" s="159">
        <v>240</v>
      </c>
      <c r="P41" s="159"/>
      <c r="Q41" s="159"/>
      <c r="R41" s="159"/>
      <c r="S41" s="160" t="e">
        <f t="shared" si="3"/>
        <v>#DIV/0!</v>
      </c>
      <c r="T41" s="160">
        <f t="shared" si="4"/>
        <v>0</v>
      </c>
      <c r="U41" s="160">
        <f t="shared" si="5"/>
        <v>0</v>
      </c>
      <c r="V41" s="160">
        <f t="shared" si="6"/>
        <v>0</v>
      </c>
      <c r="W41" s="546"/>
      <c r="X41" s="161">
        <f>IF(O41="nio",0,IF(O41&gt;0,VLOOKUP(G41,'2-Productie normen'!A:L,VLOOKUP(O41,'2-Productie normen'!L:M,2,FALSE),FALSE)))</f>
        <v>0</v>
      </c>
      <c r="Y41" s="161">
        <f t="shared" si="0"/>
        <v>0</v>
      </c>
      <c r="Z41" s="161">
        <f t="shared" si="1"/>
        <v>0</v>
      </c>
      <c r="AA41" s="161">
        <f t="shared" si="7"/>
        <v>0</v>
      </c>
      <c r="AB41" s="161">
        <f>VLOOKUP(G41,'2-Productie normen'!A:L,6,FALSE)</f>
        <v>5</v>
      </c>
      <c r="AC41" s="162"/>
      <c r="AE41" s="125">
        <f t="shared" si="2"/>
        <v>8467.2000000000007</v>
      </c>
    </row>
    <row r="42" spans="1:31" ht="14.1" customHeight="1">
      <c r="A42" s="137">
        <v>42</v>
      </c>
      <c r="B42" s="564" t="s">
        <v>252</v>
      </c>
      <c r="C42" s="157"/>
      <c r="D42" s="560" t="s">
        <v>254</v>
      </c>
      <c r="E42" s="568" t="s">
        <v>368</v>
      </c>
      <c r="F42" s="557" t="s">
        <v>287</v>
      </c>
      <c r="G42" s="124" t="s">
        <v>228</v>
      </c>
      <c r="H42" s="557" t="s">
        <v>334</v>
      </c>
      <c r="I42" s="566">
        <v>35.28</v>
      </c>
      <c r="J42" s="567" t="s">
        <v>773</v>
      </c>
      <c r="K42" s="516"/>
      <c r="L42" s="516"/>
      <c r="M42" s="516">
        <v>1</v>
      </c>
      <c r="N42" s="516">
        <v>1</v>
      </c>
      <c r="O42" s="159">
        <v>240</v>
      </c>
      <c r="P42" s="159"/>
      <c r="Q42" s="159"/>
      <c r="R42" s="159"/>
      <c r="S42" s="160" t="e">
        <f t="shared" si="3"/>
        <v>#DIV/0!</v>
      </c>
      <c r="T42" s="160">
        <f t="shared" si="4"/>
        <v>0</v>
      </c>
      <c r="U42" s="160">
        <f t="shared" si="5"/>
        <v>0</v>
      </c>
      <c r="V42" s="160">
        <f t="shared" si="6"/>
        <v>0</v>
      </c>
      <c r="W42" s="546"/>
      <c r="X42" s="161">
        <f>IF(O42="nio",0,IF(O42&gt;0,VLOOKUP(G42,'2-Productie normen'!A:L,VLOOKUP(O42,'2-Productie normen'!L:M,2,FALSE),FALSE)))</f>
        <v>0</v>
      </c>
      <c r="Y42" s="161">
        <f t="shared" si="0"/>
        <v>0</v>
      </c>
      <c r="Z42" s="161">
        <f t="shared" si="1"/>
        <v>0</v>
      </c>
      <c r="AA42" s="161">
        <f t="shared" si="7"/>
        <v>0</v>
      </c>
      <c r="AB42" s="161">
        <f>VLOOKUP(G42,'2-Productie normen'!A:L,6,FALSE)</f>
        <v>1</v>
      </c>
      <c r="AC42" s="162"/>
      <c r="AE42" s="125">
        <f t="shared" si="2"/>
        <v>8467.2000000000007</v>
      </c>
    </row>
    <row r="43" spans="1:31" ht="14.1" customHeight="1">
      <c r="A43" s="137">
        <v>43</v>
      </c>
      <c r="B43" s="564" t="s">
        <v>252</v>
      </c>
      <c r="C43" s="157"/>
      <c r="D43" s="560" t="s">
        <v>254</v>
      </c>
      <c r="E43" s="568" t="s">
        <v>369</v>
      </c>
      <c r="F43" s="557" t="s">
        <v>288</v>
      </c>
      <c r="G43" s="124" t="s">
        <v>330</v>
      </c>
      <c r="H43" s="557" t="s">
        <v>334</v>
      </c>
      <c r="I43" s="566">
        <v>4.41</v>
      </c>
      <c r="J43" s="567" t="s">
        <v>401</v>
      </c>
      <c r="K43" s="516"/>
      <c r="L43" s="516"/>
      <c r="M43" s="516">
        <v>1</v>
      </c>
      <c r="N43" s="516">
        <v>1</v>
      </c>
      <c r="O43" s="159">
        <v>2</v>
      </c>
      <c r="P43" s="159"/>
      <c r="Q43" s="159"/>
      <c r="R43" s="159"/>
      <c r="S43" s="160"/>
      <c r="T43" s="160"/>
      <c r="U43" s="160">
        <f t="shared" si="5"/>
        <v>0</v>
      </c>
      <c r="V43" s="160">
        <f t="shared" si="6"/>
        <v>0</v>
      </c>
      <c r="W43" s="546"/>
      <c r="X43" s="161"/>
      <c r="Y43" s="161"/>
      <c r="Z43" s="161">
        <f t="shared" si="1"/>
        <v>0</v>
      </c>
      <c r="AA43" s="161">
        <f t="shared" si="7"/>
        <v>0</v>
      </c>
      <c r="AB43" s="161" t="s">
        <v>780</v>
      </c>
      <c r="AC43" s="162" t="s">
        <v>785</v>
      </c>
      <c r="AE43" s="125"/>
    </row>
    <row r="44" spans="1:31" ht="14.1" customHeight="1">
      <c r="A44" s="137">
        <v>44</v>
      </c>
      <c r="B44" s="564" t="s">
        <v>252</v>
      </c>
      <c r="C44" s="157"/>
      <c r="D44" s="560" t="s">
        <v>254</v>
      </c>
      <c r="E44" s="568" t="s">
        <v>370</v>
      </c>
      <c r="F44" s="557" t="s">
        <v>288</v>
      </c>
      <c r="G44" s="157" t="s">
        <v>330</v>
      </c>
      <c r="H44" s="557" t="s">
        <v>334</v>
      </c>
      <c r="I44" s="566">
        <v>154.35</v>
      </c>
      <c r="J44" s="567" t="s">
        <v>401</v>
      </c>
      <c r="K44" s="516"/>
      <c r="L44" s="516"/>
      <c r="M44" s="516">
        <v>1</v>
      </c>
      <c r="N44" s="516">
        <v>1</v>
      </c>
      <c r="O44" s="159">
        <v>2</v>
      </c>
      <c r="P44" s="159"/>
      <c r="Q44" s="159"/>
      <c r="R44" s="159"/>
      <c r="S44" s="160"/>
      <c r="T44" s="160"/>
      <c r="U44" s="160">
        <f t="shared" si="5"/>
        <v>0</v>
      </c>
      <c r="V44" s="160">
        <f t="shared" si="6"/>
        <v>0</v>
      </c>
      <c r="W44" s="546"/>
      <c r="X44" s="161"/>
      <c r="Y44" s="161"/>
      <c r="Z44" s="161">
        <f t="shared" si="1"/>
        <v>0</v>
      </c>
      <c r="AA44" s="161">
        <f t="shared" si="7"/>
        <v>0</v>
      </c>
      <c r="AB44" s="161" t="s">
        <v>780</v>
      </c>
      <c r="AC44" s="162" t="s">
        <v>785</v>
      </c>
      <c r="AE44" s="125"/>
    </row>
    <row r="45" spans="1:31" ht="14.1" customHeight="1">
      <c r="A45" s="137">
        <v>45</v>
      </c>
      <c r="B45" s="564" t="s">
        <v>252</v>
      </c>
      <c r="C45" s="157"/>
      <c r="D45" s="560" t="s">
        <v>254</v>
      </c>
      <c r="E45" s="568" t="s">
        <v>371</v>
      </c>
      <c r="F45" s="557" t="s">
        <v>288</v>
      </c>
      <c r="G45" s="157" t="s">
        <v>330</v>
      </c>
      <c r="H45" s="557" t="s">
        <v>334</v>
      </c>
      <c r="I45" s="566">
        <v>52.92</v>
      </c>
      <c r="J45" s="567" t="s">
        <v>401</v>
      </c>
      <c r="K45" s="516"/>
      <c r="L45" s="516"/>
      <c r="M45" s="516">
        <v>1</v>
      </c>
      <c r="N45" s="516">
        <v>1</v>
      </c>
      <c r="O45" s="159">
        <v>2</v>
      </c>
      <c r="P45" s="159"/>
      <c r="Q45" s="159"/>
      <c r="R45" s="159"/>
      <c r="S45" s="160"/>
      <c r="T45" s="160"/>
      <c r="U45" s="160">
        <f t="shared" si="5"/>
        <v>0</v>
      </c>
      <c r="V45" s="160">
        <f t="shared" si="6"/>
        <v>0</v>
      </c>
      <c r="W45" s="546"/>
      <c r="X45" s="161"/>
      <c r="Y45" s="161"/>
      <c r="Z45" s="161">
        <f t="shared" si="1"/>
        <v>0</v>
      </c>
      <c r="AA45" s="161">
        <f t="shared" si="7"/>
        <v>0</v>
      </c>
      <c r="AB45" s="161" t="s">
        <v>780</v>
      </c>
      <c r="AC45" s="162" t="s">
        <v>785</v>
      </c>
      <c r="AE45" s="125"/>
    </row>
    <row r="46" spans="1:31" ht="14.1" customHeight="1">
      <c r="A46" s="137">
        <v>46</v>
      </c>
      <c r="B46" s="564" t="s">
        <v>252</v>
      </c>
      <c r="C46" s="157"/>
      <c r="D46" s="560" t="s">
        <v>254</v>
      </c>
      <c r="E46" s="568" t="s">
        <v>372</v>
      </c>
      <c r="F46" s="557" t="s">
        <v>271</v>
      </c>
      <c r="G46" s="157" t="s">
        <v>330</v>
      </c>
      <c r="H46" s="557" t="s">
        <v>334</v>
      </c>
      <c r="I46" s="566">
        <v>185.22</v>
      </c>
      <c r="J46" s="567" t="s">
        <v>401</v>
      </c>
      <c r="K46" s="516"/>
      <c r="L46" s="516"/>
      <c r="M46" s="516">
        <v>1</v>
      </c>
      <c r="N46" s="516">
        <v>1</v>
      </c>
      <c r="O46" s="159">
        <v>2</v>
      </c>
      <c r="P46" s="159"/>
      <c r="Q46" s="159"/>
      <c r="R46" s="159"/>
      <c r="S46" s="160"/>
      <c r="T46" s="160"/>
      <c r="U46" s="160">
        <f t="shared" si="5"/>
        <v>0</v>
      </c>
      <c r="V46" s="160">
        <f t="shared" si="6"/>
        <v>0</v>
      </c>
      <c r="W46" s="546"/>
      <c r="X46" s="161"/>
      <c r="Y46" s="161"/>
      <c r="Z46" s="161">
        <f t="shared" si="1"/>
        <v>0</v>
      </c>
      <c r="AA46" s="161">
        <f t="shared" si="7"/>
        <v>0</v>
      </c>
      <c r="AB46" s="161" t="s">
        <v>780</v>
      </c>
      <c r="AC46" s="162" t="s">
        <v>785</v>
      </c>
      <c r="AE46" s="125"/>
    </row>
    <row r="47" spans="1:31" ht="14.1" customHeight="1">
      <c r="A47" s="137">
        <v>47</v>
      </c>
      <c r="B47" s="564" t="s">
        <v>252</v>
      </c>
      <c r="C47" s="157"/>
      <c r="D47" s="560" t="s">
        <v>254</v>
      </c>
      <c r="E47" s="568" t="s">
        <v>373</v>
      </c>
      <c r="F47" s="557" t="s">
        <v>271</v>
      </c>
      <c r="G47" s="158" t="s">
        <v>330</v>
      </c>
      <c r="H47" s="557" t="s">
        <v>334</v>
      </c>
      <c r="I47" s="566">
        <v>52.92</v>
      </c>
      <c r="J47" s="567" t="s">
        <v>401</v>
      </c>
      <c r="K47" s="516"/>
      <c r="L47" s="516"/>
      <c r="M47" s="516">
        <v>1</v>
      </c>
      <c r="N47" s="516">
        <v>1</v>
      </c>
      <c r="O47" s="159">
        <v>2</v>
      </c>
      <c r="P47" s="159"/>
      <c r="Q47" s="159"/>
      <c r="R47" s="159"/>
      <c r="S47" s="160"/>
      <c r="T47" s="160"/>
      <c r="U47" s="160">
        <f t="shared" si="5"/>
        <v>0</v>
      </c>
      <c r="V47" s="160">
        <f t="shared" si="6"/>
        <v>0</v>
      </c>
      <c r="W47" s="546"/>
      <c r="X47" s="161"/>
      <c r="Y47" s="161"/>
      <c r="Z47" s="161">
        <f t="shared" si="1"/>
        <v>0</v>
      </c>
      <c r="AA47" s="161">
        <f t="shared" si="7"/>
        <v>0</v>
      </c>
      <c r="AB47" s="161" t="s">
        <v>780</v>
      </c>
      <c r="AC47" s="162" t="s">
        <v>785</v>
      </c>
      <c r="AE47" s="125"/>
    </row>
    <row r="48" spans="1:31" ht="14.1" customHeight="1">
      <c r="A48" s="137">
        <v>48</v>
      </c>
      <c r="B48" s="564" t="s">
        <v>252</v>
      </c>
      <c r="C48" s="157"/>
      <c r="D48" s="560" t="s">
        <v>254</v>
      </c>
      <c r="E48" s="568" t="s">
        <v>374</v>
      </c>
      <c r="F48" s="557" t="s">
        <v>271</v>
      </c>
      <c r="G48" s="158" t="s">
        <v>330</v>
      </c>
      <c r="H48" s="557" t="s">
        <v>334</v>
      </c>
      <c r="I48" s="566">
        <v>246.96</v>
      </c>
      <c r="J48" s="567" t="s">
        <v>401</v>
      </c>
      <c r="K48" s="516"/>
      <c r="L48" s="516"/>
      <c r="M48" s="516">
        <v>1</v>
      </c>
      <c r="N48" s="516">
        <v>1</v>
      </c>
      <c r="O48" s="159">
        <v>2</v>
      </c>
      <c r="P48" s="159"/>
      <c r="Q48" s="159"/>
      <c r="R48" s="159"/>
      <c r="S48" s="160"/>
      <c r="T48" s="160"/>
      <c r="U48" s="160">
        <f t="shared" si="5"/>
        <v>0</v>
      </c>
      <c r="V48" s="160">
        <f t="shared" si="6"/>
        <v>0</v>
      </c>
      <c r="W48" s="546"/>
      <c r="X48" s="161"/>
      <c r="Y48" s="161"/>
      <c r="Z48" s="161">
        <f t="shared" si="1"/>
        <v>0</v>
      </c>
      <c r="AA48" s="161">
        <f t="shared" si="7"/>
        <v>0</v>
      </c>
      <c r="AB48" s="161" t="s">
        <v>780</v>
      </c>
      <c r="AC48" s="162" t="s">
        <v>785</v>
      </c>
      <c r="AE48" s="125"/>
    </row>
    <row r="49" spans="1:31" ht="14.1" customHeight="1">
      <c r="A49" s="137">
        <v>49</v>
      </c>
      <c r="B49" s="564" t="s">
        <v>252</v>
      </c>
      <c r="C49" s="157"/>
      <c r="D49" s="560" t="s">
        <v>254</v>
      </c>
      <c r="E49" s="568" t="s">
        <v>375</v>
      </c>
      <c r="F49" s="557" t="s">
        <v>289</v>
      </c>
      <c r="G49" s="158" t="s">
        <v>330</v>
      </c>
      <c r="H49" s="557" t="s">
        <v>334</v>
      </c>
      <c r="I49" s="566">
        <v>189.63</v>
      </c>
      <c r="J49" s="567" t="s">
        <v>401</v>
      </c>
      <c r="K49" s="516"/>
      <c r="L49" s="516"/>
      <c r="M49" s="516">
        <v>1</v>
      </c>
      <c r="N49" s="516">
        <v>1</v>
      </c>
      <c r="O49" s="159">
        <v>2</v>
      </c>
      <c r="P49" s="159"/>
      <c r="Q49" s="159"/>
      <c r="R49" s="159"/>
      <c r="S49" s="160"/>
      <c r="T49" s="160"/>
      <c r="U49" s="160">
        <f t="shared" si="5"/>
        <v>0</v>
      </c>
      <c r="V49" s="160">
        <f t="shared" si="6"/>
        <v>0</v>
      </c>
      <c r="W49" s="546"/>
      <c r="X49" s="161"/>
      <c r="Y49" s="161"/>
      <c r="Z49" s="161">
        <f t="shared" si="1"/>
        <v>0</v>
      </c>
      <c r="AA49" s="161">
        <f t="shared" si="7"/>
        <v>0</v>
      </c>
      <c r="AB49" s="161" t="s">
        <v>780</v>
      </c>
      <c r="AC49" s="162" t="s">
        <v>785</v>
      </c>
      <c r="AE49" s="125"/>
    </row>
    <row r="50" spans="1:31" ht="14.1" customHeight="1">
      <c r="A50" s="137">
        <v>50</v>
      </c>
      <c r="B50" s="564" t="s">
        <v>252</v>
      </c>
      <c r="C50" s="157"/>
      <c r="D50" s="560" t="s">
        <v>254</v>
      </c>
      <c r="E50" s="568" t="s">
        <v>376</v>
      </c>
      <c r="F50" s="557" t="s">
        <v>290</v>
      </c>
      <c r="G50" s="158" t="s">
        <v>228</v>
      </c>
      <c r="H50" s="557" t="s">
        <v>334</v>
      </c>
      <c r="I50" s="566">
        <v>26.46</v>
      </c>
      <c r="J50" s="567" t="s">
        <v>773</v>
      </c>
      <c r="K50" s="516"/>
      <c r="L50" s="516"/>
      <c r="M50" s="516">
        <v>1</v>
      </c>
      <c r="N50" s="516">
        <v>1</v>
      </c>
      <c r="O50" s="159">
        <v>240</v>
      </c>
      <c r="P50" s="159"/>
      <c r="Q50" s="159"/>
      <c r="R50" s="159"/>
      <c r="S50" s="160" t="e">
        <f t="shared" si="3"/>
        <v>#DIV/0!</v>
      </c>
      <c r="T50" s="160">
        <f t="shared" si="4"/>
        <v>0</v>
      </c>
      <c r="U50" s="160">
        <f t="shared" si="5"/>
        <v>0</v>
      </c>
      <c r="V50" s="160">
        <f t="shared" si="6"/>
        <v>0</v>
      </c>
      <c r="W50" s="546"/>
      <c r="X50" s="161">
        <f>IF(O50="nio",0,IF(O50&gt;0,VLOOKUP(G50,'2-Productie normen'!A:L,VLOOKUP(O50,'2-Productie normen'!L:M,2,FALSE),FALSE)))</f>
        <v>0</v>
      </c>
      <c r="Y50" s="161">
        <f t="shared" si="0"/>
        <v>0</v>
      </c>
      <c r="Z50" s="161">
        <f t="shared" si="1"/>
        <v>0</v>
      </c>
      <c r="AA50" s="161">
        <f t="shared" si="7"/>
        <v>0</v>
      </c>
      <c r="AB50" s="161">
        <f>VLOOKUP(G50,'2-Productie normen'!A:L,6,FALSE)</f>
        <v>1</v>
      </c>
      <c r="AC50" s="162"/>
      <c r="AE50" s="125">
        <f t="shared" si="2"/>
        <v>6350.4000000000005</v>
      </c>
    </row>
    <row r="51" spans="1:31" ht="14.1" customHeight="1">
      <c r="A51" s="137">
        <v>51</v>
      </c>
      <c r="B51" s="564" t="s">
        <v>252</v>
      </c>
      <c r="C51" s="157"/>
      <c r="D51" s="560" t="s">
        <v>254</v>
      </c>
      <c r="E51" s="568" t="s">
        <v>377</v>
      </c>
      <c r="F51" s="557" t="s">
        <v>271</v>
      </c>
      <c r="G51" s="164" t="s">
        <v>330</v>
      </c>
      <c r="H51" s="557" t="s">
        <v>331</v>
      </c>
      <c r="I51" s="566">
        <v>105.84</v>
      </c>
      <c r="J51" s="567" t="s">
        <v>401</v>
      </c>
      <c r="K51" s="516"/>
      <c r="L51" s="516"/>
      <c r="M51" s="516">
        <v>1</v>
      </c>
      <c r="N51" s="516">
        <v>1</v>
      </c>
      <c r="O51" s="159">
        <v>2</v>
      </c>
      <c r="P51" s="159"/>
      <c r="Q51" s="159"/>
      <c r="R51" s="159"/>
      <c r="S51" s="160"/>
      <c r="T51" s="160"/>
      <c r="U51" s="160">
        <f t="shared" si="5"/>
        <v>0</v>
      </c>
      <c r="V51" s="160">
        <f t="shared" si="6"/>
        <v>0</v>
      </c>
      <c r="W51" s="546"/>
      <c r="X51" s="161"/>
      <c r="Y51" s="161"/>
      <c r="Z51" s="161">
        <f t="shared" si="1"/>
        <v>0</v>
      </c>
      <c r="AA51" s="161">
        <f t="shared" si="7"/>
        <v>0</v>
      </c>
      <c r="AB51" s="161" t="s">
        <v>780</v>
      </c>
      <c r="AC51" s="162" t="s">
        <v>785</v>
      </c>
      <c r="AE51" s="125"/>
    </row>
    <row r="52" spans="1:31" ht="14.1" customHeight="1">
      <c r="A52" s="137">
        <v>52</v>
      </c>
      <c r="B52" s="564" t="s">
        <v>252</v>
      </c>
      <c r="C52" s="157"/>
      <c r="D52" s="560" t="s">
        <v>254</v>
      </c>
      <c r="E52" s="568" t="s">
        <v>378</v>
      </c>
      <c r="F52" s="557" t="s">
        <v>291</v>
      </c>
      <c r="G52" s="165" t="s">
        <v>330</v>
      </c>
      <c r="H52" s="560" t="s">
        <v>331</v>
      </c>
      <c r="I52" s="566">
        <v>70.56</v>
      </c>
      <c r="J52" s="567" t="s">
        <v>401</v>
      </c>
      <c r="K52" s="516"/>
      <c r="L52" s="516"/>
      <c r="M52" s="516">
        <v>1</v>
      </c>
      <c r="N52" s="516">
        <v>1</v>
      </c>
      <c r="O52" s="159">
        <v>2</v>
      </c>
      <c r="P52" s="159"/>
      <c r="Q52" s="159"/>
      <c r="R52" s="159"/>
      <c r="S52" s="160"/>
      <c r="T52" s="160"/>
      <c r="U52" s="160">
        <f t="shared" si="5"/>
        <v>0</v>
      </c>
      <c r="V52" s="160">
        <f t="shared" si="6"/>
        <v>0</v>
      </c>
      <c r="W52" s="546"/>
      <c r="X52" s="161"/>
      <c r="Y52" s="161"/>
      <c r="Z52" s="161">
        <f t="shared" si="1"/>
        <v>0</v>
      </c>
      <c r="AA52" s="161">
        <f t="shared" si="7"/>
        <v>0</v>
      </c>
      <c r="AB52" s="161" t="s">
        <v>780</v>
      </c>
      <c r="AC52" s="162" t="s">
        <v>785</v>
      </c>
      <c r="AE52" s="125"/>
    </row>
    <row r="53" spans="1:31" ht="14.1" customHeight="1">
      <c r="A53" s="137">
        <v>53</v>
      </c>
      <c r="B53" s="564" t="s">
        <v>252</v>
      </c>
      <c r="C53" s="157"/>
      <c r="D53" s="560" t="s">
        <v>254</v>
      </c>
      <c r="E53" s="568" t="s">
        <v>379</v>
      </c>
      <c r="F53" s="557" t="s">
        <v>292</v>
      </c>
      <c r="G53" s="167" t="s">
        <v>330</v>
      </c>
      <c r="H53" s="560" t="s">
        <v>331</v>
      </c>
      <c r="I53" s="566">
        <v>154.35</v>
      </c>
      <c r="J53" s="567" t="s">
        <v>401</v>
      </c>
      <c r="K53" s="516"/>
      <c r="L53" s="516"/>
      <c r="M53" s="516">
        <v>1</v>
      </c>
      <c r="N53" s="516">
        <v>1</v>
      </c>
      <c r="O53" s="159">
        <v>2</v>
      </c>
      <c r="P53" s="159"/>
      <c r="Q53" s="159"/>
      <c r="R53" s="159"/>
      <c r="S53" s="160"/>
      <c r="T53" s="160"/>
      <c r="U53" s="160">
        <f t="shared" si="5"/>
        <v>0</v>
      </c>
      <c r="V53" s="160">
        <f t="shared" si="6"/>
        <v>0</v>
      </c>
      <c r="W53" s="546"/>
      <c r="X53" s="161"/>
      <c r="Y53" s="161"/>
      <c r="Z53" s="161">
        <f t="shared" si="1"/>
        <v>0</v>
      </c>
      <c r="AA53" s="161">
        <f t="shared" si="7"/>
        <v>0</v>
      </c>
      <c r="AB53" s="161" t="s">
        <v>780</v>
      </c>
      <c r="AC53" s="162" t="s">
        <v>785</v>
      </c>
      <c r="AE53" s="125"/>
    </row>
    <row r="54" spans="1:31" ht="14.1" customHeight="1">
      <c r="A54" s="137">
        <v>54</v>
      </c>
      <c r="B54" s="564" t="s">
        <v>252</v>
      </c>
      <c r="C54" s="157"/>
      <c r="D54" s="560" t="s">
        <v>254</v>
      </c>
      <c r="E54" s="568" t="s">
        <v>380</v>
      </c>
      <c r="F54" s="557" t="s">
        <v>293</v>
      </c>
      <c r="G54" s="158" t="s">
        <v>329</v>
      </c>
      <c r="H54" s="560" t="s">
        <v>331</v>
      </c>
      <c r="I54" s="566">
        <v>52.92</v>
      </c>
      <c r="J54" s="559" t="s">
        <v>776</v>
      </c>
      <c r="K54" s="516"/>
      <c r="L54" s="516"/>
      <c r="M54" s="516">
        <v>1</v>
      </c>
      <c r="N54" s="516">
        <v>1</v>
      </c>
      <c r="O54" s="159">
        <v>240</v>
      </c>
      <c r="P54" s="159"/>
      <c r="Q54" s="159"/>
      <c r="R54" s="159"/>
      <c r="S54" s="160" t="e">
        <f t="shared" si="3"/>
        <v>#DIV/0!</v>
      </c>
      <c r="T54" s="160">
        <f t="shared" si="4"/>
        <v>0</v>
      </c>
      <c r="U54" s="160">
        <f t="shared" si="5"/>
        <v>0</v>
      </c>
      <c r="V54" s="160">
        <f t="shared" si="6"/>
        <v>0</v>
      </c>
      <c r="W54" s="546"/>
      <c r="X54" s="161">
        <f>IF(O54="nio",0,IF(O54&gt;0,VLOOKUP(G54,'2-Productie normen'!A:L,VLOOKUP(O54,'2-Productie normen'!L:M,2,FALSE),FALSE)))</f>
        <v>0</v>
      </c>
      <c r="Y54" s="161">
        <f t="shared" si="0"/>
        <v>0</v>
      </c>
      <c r="Z54" s="161">
        <f t="shared" si="1"/>
        <v>0</v>
      </c>
      <c r="AA54" s="161">
        <f t="shared" si="7"/>
        <v>0</v>
      </c>
      <c r="AB54" s="161">
        <f>VLOOKUP(G54,'2-Productie normen'!A:L,6,FALSE)</f>
        <v>6</v>
      </c>
      <c r="AC54" s="162"/>
      <c r="AE54" s="125">
        <f t="shared" si="2"/>
        <v>12700.800000000001</v>
      </c>
    </row>
    <row r="55" spans="1:31" ht="14.1" customHeight="1">
      <c r="A55" s="137">
        <v>55</v>
      </c>
      <c r="B55" s="564" t="s">
        <v>252</v>
      </c>
      <c r="C55" s="157"/>
      <c r="D55" s="560" t="s">
        <v>254</v>
      </c>
      <c r="E55" s="568" t="s">
        <v>381</v>
      </c>
      <c r="F55" s="557" t="s">
        <v>259</v>
      </c>
      <c r="G55" s="124" t="s">
        <v>394</v>
      </c>
      <c r="H55" s="560" t="s">
        <v>334</v>
      </c>
      <c r="I55" s="566">
        <v>273.42</v>
      </c>
      <c r="J55" s="559" t="s">
        <v>775</v>
      </c>
      <c r="K55" s="516"/>
      <c r="L55" s="516"/>
      <c r="M55" s="516">
        <v>1</v>
      </c>
      <c r="N55" s="516">
        <v>1</v>
      </c>
      <c r="O55" s="159">
        <v>240</v>
      </c>
      <c r="P55" s="159"/>
      <c r="Q55" s="159"/>
      <c r="R55" s="159"/>
      <c r="S55" s="160" t="e">
        <f t="shared" si="3"/>
        <v>#DIV/0!</v>
      </c>
      <c r="T55" s="160">
        <f t="shared" si="4"/>
        <v>0</v>
      </c>
      <c r="U55" s="160">
        <f t="shared" si="5"/>
        <v>0</v>
      </c>
      <c r="V55" s="160">
        <f t="shared" si="6"/>
        <v>0</v>
      </c>
      <c r="W55" s="546"/>
      <c r="X55" s="161">
        <f>IF(O55="nio",0,IF(O55&gt;0,VLOOKUP(G55,'2-Productie normen'!A:L,VLOOKUP(O55,'2-Productie normen'!L:M,2,FALSE),FALSE)))</f>
        <v>0</v>
      </c>
      <c r="Y55" s="161">
        <f t="shared" si="0"/>
        <v>0</v>
      </c>
      <c r="Z55" s="161">
        <f t="shared" si="1"/>
        <v>0</v>
      </c>
      <c r="AA55" s="161">
        <f t="shared" si="7"/>
        <v>0</v>
      </c>
      <c r="AB55" s="161">
        <f>VLOOKUP(G55,'2-Productie normen'!A:L,6,FALSE)</f>
        <v>6</v>
      </c>
      <c r="AC55" s="162"/>
      <c r="AE55" s="125">
        <f t="shared" si="2"/>
        <v>65620.800000000003</v>
      </c>
    </row>
    <row r="56" spans="1:31" ht="14.1" customHeight="1">
      <c r="A56" s="137">
        <v>56</v>
      </c>
      <c r="B56" s="564" t="s">
        <v>252</v>
      </c>
      <c r="C56" s="157"/>
      <c r="D56" s="560" t="s">
        <v>254</v>
      </c>
      <c r="E56" s="568" t="s">
        <v>382</v>
      </c>
      <c r="F56" s="557" t="s">
        <v>267</v>
      </c>
      <c r="G56" s="124" t="s">
        <v>330</v>
      </c>
      <c r="H56" s="560" t="s">
        <v>334</v>
      </c>
      <c r="I56" s="566">
        <v>52.92</v>
      </c>
      <c r="J56" s="567" t="s">
        <v>401</v>
      </c>
      <c r="K56" s="516"/>
      <c r="L56" s="516"/>
      <c r="M56" s="516">
        <v>1</v>
      </c>
      <c r="N56" s="516">
        <v>1</v>
      </c>
      <c r="O56" s="159">
        <v>2</v>
      </c>
      <c r="P56" s="159"/>
      <c r="Q56" s="159"/>
      <c r="R56" s="159"/>
      <c r="S56" s="160"/>
      <c r="T56" s="160"/>
      <c r="U56" s="160">
        <f t="shared" si="5"/>
        <v>0</v>
      </c>
      <c r="V56" s="160">
        <f t="shared" si="6"/>
        <v>0</v>
      </c>
      <c r="W56" s="546"/>
      <c r="X56" s="161"/>
      <c r="Y56" s="161"/>
      <c r="Z56" s="161">
        <f t="shared" si="1"/>
        <v>0</v>
      </c>
      <c r="AA56" s="161">
        <f t="shared" si="7"/>
        <v>0</v>
      </c>
      <c r="AB56" s="161" t="s">
        <v>780</v>
      </c>
      <c r="AC56" s="162" t="s">
        <v>785</v>
      </c>
      <c r="AE56" s="125"/>
    </row>
    <row r="57" spans="1:31" ht="14.1" customHeight="1">
      <c r="A57" s="137">
        <v>57</v>
      </c>
      <c r="B57" s="564" t="s">
        <v>252</v>
      </c>
      <c r="C57" s="157"/>
      <c r="D57" s="560" t="s">
        <v>254</v>
      </c>
      <c r="E57" s="568" t="s">
        <v>383</v>
      </c>
      <c r="F57" s="557" t="s">
        <v>294</v>
      </c>
      <c r="G57" s="124" t="s">
        <v>330</v>
      </c>
      <c r="H57" s="557" t="s">
        <v>334</v>
      </c>
      <c r="I57" s="566">
        <v>105.84</v>
      </c>
      <c r="J57" s="567" t="s">
        <v>401</v>
      </c>
      <c r="K57" s="516"/>
      <c r="L57" s="516"/>
      <c r="M57" s="516">
        <v>1</v>
      </c>
      <c r="N57" s="516">
        <v>1</v>
      </c>
      <c r="O57" s="159">
        <v>2</v>
      </c>
      <c r="P57" s="159"/>
      <c r="Q57" s="159"/>
      <c r="R57" s="159"/>
      <c r="S57" s="160"/>
      <c r="T57" s="160"/>
      <c r="U57" s="160">
        <f t="shared" si="5"/>
        <v>0</v>
      </c>
      <c r="V57" s="160">
        <f t="shared" si="6"/>
        <v>0</v>
      </c>
      <c r="W57" s="546"/>
      <c r="X57" s="161"/>
      <c r="Y57" s="161"/>
      <c r="Z57" s="161">
        <f t="shared" si="1"/>
        <v>0</v>
      </c>
      <c r="AA57" s="161">
        <f t="shared" si="7"/>
        <v>0</v>
      </c>
      <c r="AB57" s="161" t="s">
        <v>780</v>
      </c>
      <c r="AC57" s="162" t="s">
        <v>785</v>
      </c>
      <c r="AE57" s="125"/>
    </row>
    <row r="58" spans="1:31" ht="14.1" customHeight="1">
      <c r="A58" s="137">
        <v>58</v>
      </c>
      <c r="B58" s="564" t="s">
        <v>252</v>
      </c>
      <c r="C58" s="157"/>
      <c r="D58" s="560" t="s">
        <v>254</v>
      </c>
      <c r="E58" s="568" t="s">
        <v>384</v>
      </c>
      <c r="F58" s="557" t="s">
        <v>294</v>
      </c>
      <c r="G58" s="124" t="s">
        <v>330</v>
      </c>
      <c r="H58" s="557" t="s">
        <v>334</v>
      </c>
      <c r="I58" s="566">
        <v>52.92</v>
      </c>
      <c r="J58" s="567" t="s">
        <v>401</v>
      </c>
      <c r="K58" s="516"/>
      <c r="L58" s="516"/>
      <c r="M58" s="516">
        <v>1</v>
      </c>
      <c r="N58" s="516">
        <v>1</v>
      </c>
      <c r="O58" s="159">
        <v>2</v>
      </c>
      <c r="P58" s="159"/>
      <c r="Q58" s="159"/>
      <c r="R58" s="159"/>
      <c r="S58" s="160"/>
      <c r="T58" s="160"/>
      <c r="U58" s="160">
        <f t="shared" si="5"/>
        <v>0</v>
      </c>
      <c r="V58" s="160">
        <f t="shared" si="6"/>
        <v>0</v>
      </c>
      <c r="W58" s="546"/>
      <c r="X58" s="161"/>
      <c r="Y58" s="161"/>
      <c r="Z58" s="161">
        <f t="shared" si="1"/>
        <v>0</v>
      </c>
      <c r="AA58" s="161">
        <f t="shared" si="7"/>
        <v>0</v>
      </c>
      <c r="AB58" s="161" t="s">
        <v>780</v>
      </c>
      <c r="AC58" s="162" t="s">
        <v>785</v>
      </c>
      <c r="AE58" s="125"/>
    </row>
    <row r="59" spans="1:31" ht="14.1" customHeight="1">
      <c r="A59" s="137">
        <v>59</v>
      </c>
      <c r="B59" s="564" t="s">
        <v>252</v>
      </c>
      <c r="C59" s="157"/>
      <c r="D59" s="560" t="s">
        <v>254</v>
      </c>
      <c r="E59" s="568" t="s">
        <v>385</v>
      </c>
      <c r="F59" s="557" t="s">
        <v>295</v>
      </c>
      <c r="G59" s="124" t="s">
        <v>228</v>
      </c>
      <c r="H59" s="557" t="s">
        <v>334</v>
      </c>
      <c r="I59" s="566">
        <v>26.46</v>
      </c>
      <c r="J59" s="567" t="s">
        <v>773</v>
      </c>
      <c r="K59" s="516"/>
      <c r="L59" s="516"/>
      <c r="M59" s="516">
        <v>1</v>
      </c>
      <c r="N59" s="516">
        <v>1</v>
      </c>
      <c r="O59" s="159">
        <v>240</v>
      </c>
      <c r="P59" s="159"/>
      <c r="Q59" s="159"/>
      <c r="R59" s="159"/>
      <c r="S59" s="160" t="e">
        <f t="shared" si="3"/>
        <v>#DIV/0!</v>
      </c>
      <c r="T59" s="160">
        <f t="shared" si="4"/>
        <v>0</v>
      </c>
      <c r="U59" s="160">
        <f t="shared" si="5"/>
        <v>0</v>
      </c>
      <c r="V59" s="160">
        <f t="shared" si="6"/>
        <v>0</v>
      </c>
      <c r="W59" s="546"/>
      <c r="X59" s="161">
        <f>IF(O59="nio",0,IF(O59&gt;0,VLOOKUP(G59,'2-Productie normen'!A:L,VLOOKUP(O59,'2-Productie normen'!L:M,2,FALSE),FALSE)))</f>
        <v>0</v>
      </c>
      <c r="Y59" s="161">
        <f t="shared" si="0"/>
        <v>0</v>
      </c>
      <c r="Z59" s="161">
        <f t="shared" si="1"/>
        <v>0</v>
      </c>
      <c r="AA59" s="161">
        <f t="shared" si="7"/>
        <v>0</v>
      </c>
      <c r="AB59" s="161">
        <f>VLOOKUP(G59,'2-Productie normen'!A:L,6,FALSE)</f>
        <v>1</v>
      </c>
      <c r="AC59" s="162"/>
      <c r="AE59" s="125">
        <f t="shared" si="2"/>
        <v>6350.4000000000005</v>
      </c>
    </row>
    <row r="60" spans="1:31" ht="14.1" customHeight="1">
      <c r="A60" s="137">
        <v>60</v>
      </c>
      <c r="B60" s="564" t="s">
        <v>252</v>
      </c>
      <c r="C60" s="157"/>
      <c r="D60" s="560" t="s">
        <v>254</v>
      </c>
      <c r="E60" s="568" t="s">
        <v>386</v>
      </c>
      <c r="F60" s="557" t="s">
        <v>296</v>
      </c>
      <c r="G60" s="158" t="s">
        <v>398</v>
      </c>
      <c r="H60" s="557" t="s">
        <v>334</v>
      </c>
      <c r="I60" s="566">
        <v>167.58</v>
      </c>
      <c r="J60" s="567" t="s">
        <v>779</v>
      </c>
      <c r="K60" s="516"/>
      <c r="L60" s="516"/>
      <c r="M60" s="516">
        <v>1</v>
      </c>
      <c r="N60" s="516">
        <v>1</v>
      </c>
      <c r="O60" s="159">
        <v>240</v>
      </c>
      <c r="P60" s="159"/>
      <c r="Q60" s="159"/>
      <c r="R60" s="159"/>
      <c r="S60" s="160" t="e">
        <f t="shared" si="3"/>
        <v>#DIV/0!</v>
      </c>
      <c r="T60" s="160">
        <f t="shared" si="4"/>
        <v>0</v>
      </c>
      <c r="U60" s="160">
        <f t="shared" si="5"/>
        <v>0</v>
      </c>
      <c r="V60" s="160">
        <f t="shared" si="6"/>
        <v>0</v>
      </c>
      <c r="W60" s="546"/>
      <c r="X60" s="161">
        <f>IF(O60="nio",0,IF(O60&gt;0,VLOOKUP(G60,'2-Productie normen'!A:L,VLOOKUP(O60,'2-Productie normen'!L:M,2,FALSE),FALSE)))</f>
        <v>0</v>
      </c>
      <c r="Y60" s="161">
        <f t="shared" si="0"/>
        <v>0</v>
      </c>
      <c r="Z60" s="161">
        <f t="shared" si="1"/>
        <v>0</v>
      </c>
      <c r="AA60" s="161">
        <f t="shared" si="7"/>
        <v>0</v>
      </c>
      <c r="AB60" s="161">
        <f>VLOOKUP(G60,'2-Productie normen'!A:L,6,FALSE)</f>
        <v>3</v>
      </c>
      <c r="AC60" s="162"/>
      <c r="AE60" s="125">
        <f t="shared" si="2"/>
        <v>40219.200000000004</v>
      </c>
    </row>
    <row r="61" spans="1:31" ht="14.1" customHeight="1">
      <c r="A61" s="137">
        <v>61</v>
      </c>
      <c r="B61" s="564" t="s">
        <v>252</v>
      </c>
      <c r="C61" s="157"/>
      <c r="D61" s="560" t="s">
        <v>254</v>
      </c>
      <c r="E61" s="568" t="s">
        <v>386</v>
      </c>
      <c r="F61" s="557" t="s">
        <v>297</v>
      </c>
      <c r="G61" s="124" t="s">
        <v>399</v>
      </c>
      <c r="H61" s="557" t="s">
        <v>336</v>
      </c>
      <c r="I61" s="566">
        <v>70.56</v>
      </c>
      <c r="J61" s="567" t="s">
        <v>780</v>
      </c>
      <c r="K61" s="516"/>
      <c r="L61" s="516"/>
      <c r="M61" s="516">
        <v>1</v>
      </c>
      <c r="N61" s="516">
        <v>1</v>
      </c>
      <c r="O61" s="159">
        <v>240</v>
      </c>
      <c r="P61" s="159"/>
      <c r="Q61" s="159"/>
      <c r="R61" s="159"/>
      <c r="S61" s="160" t="e">
        <f t="shared" si="3"/>
        <v>#DIV/0!</v>
      </c>
      <c r="T61" s="160">
        <f t="shared" si="4"/>
        <v>0</v>
      </c>
      <c r="U61" s="160">
        <f t="shared" si="5"/>
        <v>0</v>
      </c>
      <c r="V61" s="160">
        <f t="shared" si="6"/>
        <v>0</v>
      </c>
      <c r="W61" s="546"/>
      <c r="X61" s="161">
        <f>IF(O61="nio",0,IF(O61&gt;0,VLOOKUP(G61,'2-Productie normen'!A:L,VLOOKUP(O61,'2-Productie normen'!L:M,2,FALSE),FALSE)))</f>
        <v>0</v>
      </c>
      <c r="Y61" s="161">
        <f t="shared" si="0"/>
        <v>0</v>
      </c>
      <c r="Z61" s="161">
        <f t="shared" si="1"/>
        <v>0</v>
      </c>
      <c r="AA61" s="161">
        <f t="shared" si="7"/>
        <v>0</v>
      </c>
      <c r="AB61" s="161">
        <f>VLOOKUP(G61,'2-Productie normen'!A:L,6,FALSE)</f>
        <v>6</v>
      </c>
      <c r="AC61" s="162"/>
      <c r="AE61" s="125">
        <f t="shared" si="2"/>
        <v>16934.400000000001</v>
      </c>
    </row>
    <row r="62" spans="1:31" ht="14.1" customHeight="1">
      <c r="A62" s="137">
        <v>62</v>
      </c>
      <c r="B62" s="564" t="s">
        <v>252</v>
      </c>
      <c r="C62" s="157"/>
      <c r="D62" s="560" t="s">
        <v>254</v>
      </c>
      <c r="E62" s="568" t="s">
        <v>387</v>
      </c>
      <c r="F62" s="557" t="s">
        <v>298</v>
      </c>
      <c r="G62" s="157" t="s">
        <v>781</v>
      </c>
      <c r="H62" s="557" t="s">
        <v>332</v>
      </c>
      <c r="I62" s="566">
        <v>4.41</v>
      </c>
      <c r="J62" s="567" t="s">
        <v>780</v>
      </c>
      <c r="K62" s="516"/>
      <c r="L62" s="516"/>
      <c r="M62" s="516">
        <v>1</v>
      </c>
      <c r="N62" s="516">
        <v>1</v>
      </c>
      <c r="O62" s="159" t="s">
        <v>781</v>
      </c>
      <c r="P62" s="159"/>
      <c r="Q62" s="159"/>
      <c r="R62" s="159"/>
      <c r="S62" s="160">
        <f t="shared" si="3"/>
        <v>0</v>
      </c>
      <c r="T62" s="160">
        <f t="shared" si="4"/>
        <v>0</v>
      </c>
      <c r="U62" s="160">
        <f t="shared" si="5"/>
        <v>0</v>
      </c>
      <c r="V62" s="160">
        <f t="shared" si="6"/>
        <v>0</v>
      </c>
      <c r="W62" s="546"/>
      <c r="X62" s="161">
        <f>IF(O62="nio",0,IF(O62&gt;0,VLOOKUP(G62,'2-Productie normen'!A:L,VLOOKUP(O62,'2-Productie normen'!L:M,2,FALSE),FALSE)))</f>
        <v>0</v>
      </c>
      <c r="Y62" s="161">
        <f t="shared" si="0"/>
        <v>0</v>
      </c>
      <c r="Z62" s="161">
        <f t="shared" si="1"/>
        <v>0</v>
      </c>
      <c r="AA62" s="161">
        <f t="shared" si="7"/>
        <v>0</v>
      </c>
      <c r="AB62" s="161">
        <f>VLOOKUP(G62,'2-Productie normen'!A:L,6,FALSE)</f>
        <v>0</v>
      </c>
      <c r="AC62" s="162"/>
      <c r="AE62" s="125">
        <f t="shared" si="2"/>
        <v>0</v>
      </c>
    </row>
    <row r="63" spans="1:31" ht="14.1" customHeight="1">
      <c r="A63" s="137">
        <v>63</v>
      </c>
      <c r="B63" s="564" t="s">
        <v>252</v>
      </c>
      <c r="C63" s="157"/>
      <c r="D63" s="560" t="s">
        <v>254</v>
      </c>
      <c r="E63" s="568" t="s">
        <v>388</v>
      </c>
      <c r="F63" s="557" t="s">
        <v>298</v>
      </c>
      <c r="G63" s="157" t="s">
        <v>781</v>
      </c>
      <c r="H63" s="557" t="s">
        <v>332</v>
      </c>
      <c r="I63" s="566">
        <v>6.62</v>
      </c>
      <c r="J63" s="567" t="s">
        <v>780</v>
      </c>
      <c r="K63" s="516"/>
      <c r="L63" s="516"/>
      <c r="M63" s="516">
        <v>1</v>
      </c>
      <c r="N63" s="516">
        <v>1</v>
      </c>
      <c r="O63" s="159" t="s">
        <v>781</v>
      </c>
      <c r="P63" s="159"/>
      <c r="Q63" s="159"/>
      <c r="R63" s="159"/>
      <c r="S63" s="160">
        <f t="shared" si="3"/>
        <v>0</v>
      </c>
      <c r="T63" s="160">
        <f t="shared" si="4"/>
        <v>0</v>
      </c>
      <c r="U63" s="160">
        <f t="shared" si="5"/>
        <v>0</v>
      </c>
      <c r="V63" s="160">
        <f t="shared" si="6"/>
        <v>0</v>
      </c>
      <c r="W63" s="546"/>
      <c r="X63" s="161">
        <f>IF(O63="nio",0,IF(O63&gt;0,VLOOKUP(G63,'2-Productie normen'!A:L,VLOOKUP(O63,'2-Productie normen'!L:M,2,FALSE),FALSE)))</f>
        <v>0</v>
      </c>
      <c r="Y63" s="161">
        <f t="shared" si="0"/>
        <v>0</v>
      </c>
      <c r="Z63" s="161">
        <f t="shared" si="1"/>
        <v>0</v>
      </c>
      <c r="AA63" s="161">
        <f t="shared" si="7"/>
        <v>0</v>
      </c>
      <c r="AB63" s="161">
        <f>VLOOKUP(G63,'2-Productie normen'!A:L,6,FALSE)</f>
        <v>0</v>
      </c>
      <c r="AC63" s="162"/>
      <c r="AE63" s="125">
        <f t="shared" si="2"/>
        <v>0</v>
      </c>
    </row>
    <row r="64" spans="1:31" ht="14.1" customHeight="1">
      <c r="A64" s="137">
        <v>64</v>
      </c>
      <c r="B64" s="564" t="s">
        <v>252</v>
      </c>
      <c r="C64" s="157"/>
      <c r="D64" s="560" t="s">
        <v>254</v>
      </c>
      <c r="E64" s="568" t="s">
        <v>389</v>
      </c>
      <c r="F64" s="557" t="s">
        <v>299</v>
      </c>
      <c r="G64" s="124" t="s">
        <v>330</v>
      </c>
      <c r="H64" s="557" t="s">
        <v>332</v>
      </c>
      <c r="I64" s="566">
        <v>52.92</v>
      </c>
      <c r="J64" s="567" t="s">
        <v>401</v>
      </c>
      <c r="K64" s="516"/>
      <c r="L64" s="516"/>
      <c r="M64" s="516">
        <v>1</v>
      </c>
      <c r="N64" s="516">
        <v>1</v>
      </c>
      <c r="O64" s="159">
        <v>2</v>
      </c>
      <c r="P64" s="159"/>
      <c r="Q64" s="159"/>
      <c r="R64" s="159"/>
      <c r="S64" s="160"/>
      <c r="T64" s="160"/>
      <c r="U64" s="160">
        <f t="shared" si="5"/>
        <v>0</v>
      </c>
      <c r="V64" s="160">
        <f t="shared" si="6"/>
        <v>0</v>
      </c>
      <c r="W64" s="546"/>
      <c r="X64" s="161"/>
      <c r="Y64" s="161"/>
      <c r="Z64" s="161">
        <f t="shared" si="1"/>
        <v>0</v>
      </c>
      <c r="AA64" s="161">
        <f t="shared" si="7"/>
        <v>0</v>
      </c>
      <c r="AB64" s="161" t="s">
        <v>780</v>
      </c>
      <c r="AC64" s="162" t="s">
        <v>785</v>
      </c>
      <c r="AE64" s="125"/>
    </row>
    <row r="65" spans="1:31" ht="14.1" customHeight="1">
      <c r="A65" s="137">
        <v>65</v>
      </c>
      <c r="B65" s="564" t="s">
        <v>252</v>
      </c>
      <c r="C65" s="157"/>
      <c r="D65" s="560" t="s">
        <v>255</v>
      </c>
      <c r="E65" s="568">
        <v>100</v>
      </c>
      <c r="F65" s="557" t="s">
        <v>259</v>
      </c>
      <c r="G65" s="124" t="s">
        <v>394</v>
      </c>
      <c r="H65" s="557" t="s">
        <v>334</v>
      </c>
      <c r="I65" s="566">
        <v>263</v>
      </c>
      <c r="J65" s="559" t="s">
        <v>775</v>
      </c>
      <c r="K65" s="516"/>
      <c r="L65" s="516"/>
      <c r="M65" s="516">
        <v>1</v>
      </c>
      <c r="N65" s="516">
        <v>1</v>
      </c>
      <c r="O65" s="159">
        <v>240</v>
      </c>
      <c r="P65" s="159"/>
      <c r="Q65" s="159"/>
      <c r="R65" s="159"/>
      <c r="S65" s="160" t="e">
        <f t="shared" si="3"/>
        <v>#DIV/0!</v>
      </c>
      <c r="T65" s="160">
        <f t="shared" si="4"/>
        <v>0</v>
      </c>
      <c r="U65" s="160">
        <f t="shared" si="5"/>
        <v>0</v>
      </c>
      <c r="V65" s="160">
        <f t="shared" si="6"/>
        <v>0</v>
      </c>
      <c r="W65" s="546"/>
      <c r="X65" s="161">
        <f>IF(O65="nio",0,IF(O65&gt;0,VLOOKUP(G65,'2-Productie normen'!A:L,VLOOKUP(O65,'2-Productie normen'!L:M,2,FALSE),FALSE)))</f>
        <v>0</v>
      </c>
      <c r="Y65" s="161">
        <f t="shared" si="0"/>
        <v>0</v>
      </c>
      <c r="Z65" s="161">
        <f t="shared" si="1"/>
        <v>0</v>
      </c>
      <c r="AA65" s="161">
        <f t="shared" si="7"/>
        <v>0</v>
      </c>
      <c r="AB65" s="161">
        <f>VLOOKUP(G65,'2-Productie normen'!A:L,6,FALSE)</f>
        <v>6</v>
      </c>
      <c r="AC65" s="162"/>
      <c r="AE65" s="125">
        <f t="shared" si="2"/>
        <v>63120</v>
      </c>
    </row>
    <row r="66" spans="1:31" ht="14.1" customHeight="1">
      <c r="A66" s="137">
        <v>66</v>
      </c>
      <c r="B66" s="564" t="s">
        <v>252</v>
      </c>
      <c r="C66" s="157"/>
      <c r="D66" s="560" t="s">
        <v>255</v>
      </c>
      <c r="E66" s="568">
        <v>101</v>
      </c>
      <c r="F66" s="557" t="s">
        <v>300</v>
      </c>
      <c r="G66" s="124" t="s">
        <v>17</v>
      </c>
      <c r="H66" s="557" t="s">
        <v>332</v>
      </c>
      <c r="I66" s="566">
        <v>13.23</v>
      </c>
      <c r="J66" s="559" t="s">
        <v>774</v>
      </c>
      <c r="K66" s="516"/>
      <c r="L66" s="516"/>
      <c r="M66" s="516">
        <v>1</v>
      </c>
      <c r="N66" s="516">
        <v>1</v>
      </c>
      <c r="O66" s="159">
        <v>240</v>
      </c>
      <c r="P66" s="159">
        <v>240</v>
      </c>
      <c r="Q66" s="159"/>
      <c r="R66" s="159"/>
      <c r="S66" s="160" t="e">
        <f t="shared" si="3"/>
        <v>#DIV/0!</v>
      </c>
      <c r="T66" s="160" t="e">
        <f t="shared" si="4"/>
        <v>#DIV/0!</v>
      </c>
      <c r="U66" s="160">
        <f t="shared" si="5"/>
        <v>0</v>
      </c>
      <c r="V66" s="160">
        <f t="shared" si="6"/>
        <v>0</v>
      </c>
      <c r="W66" s="546"/>
      <c r="X66" s="161">
        <f>IF(O66="nio",0,IF(O66&gt;0,VLOOKUP(G66,'2-Productie normen'!A:L,VLOOKUP(O66,'2-Productie normen'!L:M,2,FALSE),FALSE)))</f>
        <v>0</v>
      </c>
      <c r="Y66" s="161">
        <f t="shared" si="0"/>
        <v>0</v>
      </c>
      <c r="Z66" s="161">
        <f t="shared" si="1"/>
        <v>0</v>
      </c>
      <c r="AA66" s="161">
        <f t="shared" si="7"/>
        <v>0</v>
      </c>
      <c r="AB66" s="161">
        <f>VLOOKUP(G66,'2-Productie normen'!A:L,6,FALSE)</f>
        <v>4</v>
      </c>
      <c r="AC66" s="162"/>
      <c r="AE66" s="125">
        <f t="shared" si="2"/>
        <v>6350.4000000000005</v>
      </c>
    </row>
    <row r="67" spans="1:31" ht="14.1" customHeight="1">
      <c r="A67" s="137">
        <v>67</v>
      </c>
      <c r="B67" s="564" t="s">
        <v>252</v>
      </c>
      <c r="C67" s="157"/>
      <c r="D67" s="560" t="s">
        <v>255</v>
      </c>
      <c r="E67" s="565">
        <v>102</v>
      </c>
      <c r="F67" s="557" t="s">
        <v>301</v>
      </c>
      <c r="G67" s="124" t="s">
        <v>17</v>
      </c>
      <c r="H67" s="557" t="s">
        <v>332</v>
      </c>
      <c r="I67" s="566">
        <v>13.23</v>
      </c>
      <c r="J67" s="559" t="s">
        <v>774</v>
      </c>
      <c r="K67" s="516"/>
      <c r="L67" s="516"/>
      <c r="M67" s="516">
        <v>1</v>
      </c>
      <c r="N67" s="516">
        <v>1</v>
      </c>
      <c r="O67" s="159">
        <v>240</v>
      </c>
      <c r="P67" s="159">
        <v>240</v>
      </c>
      <c r="Q67" s="159"/>
      <c r="R67" s="159"/>
      <c r="S67" s="160" t="e">
        <f t="shared" si="3"/>
        <v>#DIV/0!</v>
      </c>
      <c r="T67" s="160" t="e">
        <f t="shared" si="4"/>
        <v>#DIV/0!</v>
      </c>
      <c r="U67" s="160">
        <f t="shared" si="5"/>
        <v>0</v>
      </c>
      <c r="V67" s="160">
        <f t="shared" si="6"/>
        <v>0</v>
      </c>
      <c r="W67" s="546"/>
      <c r="X67" s="161">
        <f>IF(O67="nio",0,IF(O67&gt;0,VLOOKUP(G67,'2-Productie normen'!A:L,VLOOKUP(O67,'2-Productie normen'!L:M,2,FALSE),FALSE)))</f>
        <v>0</v>
      </c>
      <c r="Y67" s="161">
        <f t="shared" si="0"/>
        <v>0</v>
      </c>
      <c r="Z67" s="161">
        <f t="shared" si="1"/>
        <v>0</v>
      </c>
      <c r="AA67" s="161">
        <f t="shared" si="7"/>
        <v>0</v>
      </c>
      <c r="AB67" s="161">
        <f>VLOOKUP(G67,'2-Productie normen'!A:L,6,FALSE)</f>
        <v>4</v>
      </c>
      <c r="AC67" s="162"/>
      <c r="AE67" s="125">
        <f t="shared" si="2"/>
        <v>6350.4000000000005</v>
      </c>
    </row>
    <row r="68" spans="1:31" ht="14.1" customHeight="1">
      <c r="A68" s="137">
        <v>68</v>
      </c>
      <c r="B68" s="564" t="s">
        <v>252</v>
      </c>
      <c r="C68" s="157"/>
      <c r="D68" s="560" t="s">
        <v>255</v>
      </c>
      <c r="E68" s="565" t="s">
        <v>390</v>
      </c>
      <c r="F68" s="557" t="s">
        <v>262</v>
      </c>
      <c r="G68" s="124" t="s">
        <v>329</v>
      </c>
      <c r="H68" s="557" t="s">
        <v>331</v>
      </c>
      <c r="I68" s="566">
        <v>26.46</v>
      </c>
      <c r="J68" s="559" t="s">
        <v>776</v>
      </c>
      <c r="K68" s="516"/>
      <c r="L68" s="516"/>
      <c r="M68" s="516">
        <v>1</v>
      </c>
      <c r="N68" s="516">
        <v>1</v>
      </c>
      <c r="O68" s="159">
        <v>24</v>
      </c>
      <c r="P68" s="159"/>
      <c r="Q68" s="159"/>
      <c r="R68" s="159"/>
      <c r="S68" s="160" t="e">
        <f t="shared" si="3"/>
        <v>#DIV/0!</v>
      </c>
      <c r="T68" s="160">
        <f t="shared" si="4"/>
        <v>0</v>
      </c>
      <c r="U68" s="160">
        <f t="shared" si="5"/>
        <v>0</v>
      </c>
      <c r="V68" s="160">
        <f t="shared" si="6"/>
        <v>0</v>
      </c>
      <c r="W68" s="546"/>
      <c r="X68" s="161">
        <f>IF(O68="nio",0,IF(O68&gt;0,VLOOKUP(G68,'2-Productie normen'!A:L,VLOOKUP(O68,'2-Productie normen'!L:M,2,FALSE),FALSE)))</f>
        <v>0</v>
      </c>
      <c r="Y68" s="161">
        <f t="shared" si="0"/>
        <v>0</v>
      </c>
      <c r="Z68" s="161">
        <f t="shared" si="1"/>
        <v>0</v>
      </c>
      <c r="AA68" s="161">
        <f t="shared" si="7"/>
        <v>0</v>
      </c>
      <c r="AB68" s="161">
        <f>VLOOKUP(G68,'2-Productie normen'!A:L,6,FALSE)</f>
        <v>6</v>
      </c>
      <c r="AC68" s="162"/>
      <c r="AE68" s="125">
        <f t="shared" si="2"/>
        <v>635.04</v>
      </c>
    </row>
    <row r="69" spans="1:31" ht="14.1" customHeight="1">
      <c r="A69" s="137">
        <v>69</v>
      </c>
      <c r="B69" s="564" t="s">
        <v>252</v>
      </c>
      <c r="C69" s="157"/>
      <c r="D69" s="560" t="s">
        <v>255</v>
      </c>
      <c r="E69" s="565">
        <v>102</v>
      </c>
      <c r="F69" s="557" t="s">
        <v>302</v>
      </c>
      <c r="G69" s="124" t="s">
        <v>228</v>
      </c>
      <c r="H69" s="557" t="s">
        <v>334</v>
      </c>
      <c r="I69" s="566">
        <v>52.92</v>
      </c>
      <c r="J69" s="567" t="s">
        <v>773</v>
      </c>
      <c r="K69" s="516"/>
      <c r="L69" s="516"/>
      <c r="M69" s="516">
        <v>1</v>
      </c>
      <c r="N69" s="516">
        <v>1</v>
      </c>
      <c r="O69" s="159">
        <v>240</v>
      </c>
      <c r="P69" s="159"/>
      <c r="Q69" s="159"/>
      <c r="R69" s="159"/>
      <c r="S69" s="160" t="e">
        <f t="shared" si="3"/>
        <v>#DIV/0!</v>
      </c>
      <c r="T69" s="160">
        <f t="shared" si="4"/>
        <v>0</v>
      </c>
      <c r="U69" s="160">
        <f t="shared" si="5"/>
        <v>0</v>
      </c>
      <c r="V69" s="160">
        <f t="shared" si="6"/>
        <v>0</v>
      </c>
      <c r="W69" s="546"/>
      <c r="X69" s="161">
        <f>IF(O69="nio",0,IF(O69&gt;0,VLOOKUP(G69,'2-Productie normen'!A:L,VLOOKUP(O69,'2-Productie normen'!L:M,2,FALSE),FALSE)))</f>
        <v>0</v>
      </c>
      <c r="Y69" s="161">
        <f t="shared" si="0"/>
        <v>0</v>
      </c>
      <c r="Z69" s="161">
        <f t="shared" si="1"/>
        <v>0</v>
      </c>
      <c r="AA69" s="161">
        <f t="shared" si="7"/>
        <v>0</v>
      </c>
      <c r="AB69" s="161">
        <f>VLOOKUP(G69,'2-Productie normen'!A:L,6,FALSE)</f>
        <v>1</v>
      </c>
      <c r="AC69" s="162"/>
      <c r="AE69" s="125">
        <f t="shared" si="2"/>
        <v>12700.800000000001</v>
      </c>
    </row>
    <row r="70" spans="1:31" ht="14.1" customHeight="1">
      <c r="A70" s="137">
        <v>70</v>
      </c>
      <c r="B70" s="564" t="s">
        <v>252</v>
      </c>
      <c r="C70" s="157"/>
      <c r="D70" s="560" t="s">
        <v>255</v>
      </c>
      <c r="E70" s="565">
        <v>103</v>
      </c>
      <c r="F70" s="557" t="s">
        <v>302</v>
      </c>
      <c r="G70" s="124" t="s">
        <v>228</v>
      </c>
      <c r="H70" s="560" t="s">
        <v>334</v>
      </c>
      <c r="I70" s="566">
        <v>35.28</v>
      </c>
      <c r="J70" s="567" t="s">
        <v>773</v>
      </c>
      <c r="K70" s="516"/>
      <c r="L70" s="516"/>
      <c r="M70" s="516">
        <v>1</v>
      </c>
      <c r="N70" s="516">
        <v>1</v>
      </c>
      <c r="O70" s="159">
        <v>240</v>
      </c>
      <c r="P70" s="159"/>
      <c r="Q70" s="159"/>
      <c r="R70" s="159"/>
      <c r="S70" s="160" t="e">
        <f t="shared" si="3"/>
        <v>#DIV/0!</v>
      </c>
      <c r="T70" s="160">
        <f t="shared" si="4"/>
        <v>0</v>
      </c>
      <c r="U70" s="160">
        <f t="shared" si="5"/>
        <v>0</v>
      </c>
      <c r="V70" s="160">
        <f t="shared" si="6"/>
        <v>0</v>
      </c>
      <c r="W70" s="546"/>
      <c r="X70" s="161">
        <f>IF(O70="nio",0,IF(O70&gt;0,VLOOKUP(G70,'2-Productie normen'!A:L,VLOOKUP(O70,'2-Productie normen'!L:M,2,FALSE),FALSE)))</f>
        <v>0</v>
      </c>
      <c r="Y70" s="161">
        <f t="shared" si="0"/>
        <v>0</v>
      </c>
      <c r="Z70" s="161">
        <f t="shared" si="1"/>
        <v>0</v>
      </c>
      <c r="AA70" s="161">
        <f t="shared" si="7"/>
        <v>0</v>
      </c>
      <c r="AB70" s="161">
        <f>VLOOKUP(G70,'2-Productie normen'!A:L,6,FALSE)</f>
        <v>1</v>
      </c>
      <c r="AC70" s="162"/>
      <c r="AE70" s="125">
        <f t="shared" si="2"/>
        <v>8467.2000000000007</v>
      </c>
    </row>
    <row r="71" spans="1:31" ht="14.1" customHeight="1">
      <c r="A71" s="137">
        <v>71</v>
      </c>
      <c r="B71" s="564" t="s">
        <v>252</v>
      </c>
      <c r="C71" s="157"/>
      <c r="D71" s="560" t="s">
        <v>255</v>
      </c>
      <c r="E71" s="565">
        <v>104</v>
      </c>
      <c r="F71" s="557" t="s">
        <v>303</v>
      </c>
      <c r="G71" s="124" t="s">
        <v>228</v>
      </c>
      <c r="H71" s="557" t="s">
        <v>334</v>
      </c>
      <c r="I71" s="566">
        <v>35.28</v>
      </c>
      <c r="J71" s="567" t="s">
        <v>773</v>
      </c>
      <c r="K71" s="516"/>
      <c r="L71" s="516"/>
      <c r="M71" s="516">
        <v>1</v>
      </c>
      <c r="N71" s="516">
        <v>1</v>
      </c>
      <c r="O71" s="159">
        <v>240</v>
      </c>
      <c r="P71" s="159"/>
      <c r="Q71" s="159"/>
      <c r="R71" s="159"/>
      <c r="S71" s="160" t="e">
        <f t="shared" si="3"/>
        <v>#DIV/0!</v>
      </c>
      <c r="T71" s="160">
        <f t="shared" si="4"/>
        <v>0</v>
      </c>
      <c r="U71" s="160">
        <f t="shared" si="5"/>
        <v>0</v>
      </c>
      <c r="V71" s="160">
        <f t="shared" si="6"/>
        <v>0</v>
      </c>
      <c r="W71" s="546"/>
      <c r="X71" s="161">
        <f>IF(O71="nio",0,IF(O71&gt;0,VLOOKUP(G71,'2-Productie normen'!A:L,VLOOKUP(O71,'2-Productie normen'!L:M,2,FALSE),FALSE)))</f>
        <v>0</v>
      </c>
      <c r="Y71" s="161">
        <f t="shared" si="0"/>
        <v>0</v>
      </c>
      <c r="Z71" s="161">
        <f t="shared" si="1"/>
        <v>0</v>
      </c>
      <c r="AA71" s="161">
        <f t="shared" si="7"/>
        <v>0</v>
      </c>
      <c r="AB71" s="161">
        <f>VLOOKUP(G71,'2-Productie normen'!A:L,6,FALSE)</f>
        <v>1</v>
      </c>
      <c r="AC71" s="162"/>
      <c r="AE71" s="125">
        <f t="shared" si="2"/>
        <v>8467.2000000000007</v>
      </c>
    </row>
    <row r="72" spans="1:31" ht="14.1" customHeight="1">
      <c r="A72" s="137">
        <v>72</v>
      </c>
      <c r="B72" s="564" t="s">
        <v>252</v>
      </c>
      <c r="C72" s="157"/>
      <c r="D72" s="560" t="s">
        <v>255</v>
      </c>
      <c r="E72" s="565">
        <v>107</v>
      </c>
      <c r="F72" s="557" t="s">
        <v>271</v>
      </c>
      <c r="G72" s="124" t="s">
        <v>330</v>
      </c>
      <c r="H72" s="557" t="s">
        <v>334</v>
      </c>
      <c r="I72" s="566">
        <v>22.05</v>
      </c>
      <c r="J72" s="567" t="s">
        <v>401</v>
      </c>
      <c r="K72" s="516"/>
      <c r="L72" s="516"/>
      <c r="M72" s="516">
        <v>1</v>
      </c>
      <c r="N72" s="516">
        <v>1</v>
      </c>
      <c r="O72" s="159">
        <v>2</v>
      </c>
      <c r="P72" s="159"/>
      <c r="Q72" s="159"/>
      <c r="R72" s="159"/>
      <c r="S72" s="160"/>
      <c r="T72" s="160"/>
      <c r="U72" s="160">
        <f t="shared" si="5"/>
        <v>0</v>
      </c>
      <c r="V72" s="160">
        <f t="shared" si="6"/>
        <v>0</v>
      </c>
      <c r="W72" s="546"/>
      <c r="X72" s="161"/>
      <c r="Y72" s="161"/>
      <c r="Z72" s="161">
        <f t="shared" si="1"/>
        <v>0</v>
      </c>
      <c r="AA72" s="161">
        <f t="shared" si="7"/>
        <v>0</v>
      </c>
      <c r="AB72" s="161" t="s">
        <v>780</v>
      </c>
      <c r="AC72" s="162" t="s">
        <v>785</v>
      </c>
      <c r="AE72" s="125"/>
    </row>
    <row r="73" spans="1:31" ht="14.1" customHeight="1">
      <c r="A73" s="137">
        <v>73</v>
      </c>
      <c r="B73" s="564" t="s">
        <v>252</v>
      </c>
      <c r="C73" s="157"/>
      <c r="D73" s="560" t="s">
        <v>255</v>
      </c>
      <c r="E73" s="565">
        <v>108</v>
      </c>
      <c r="F73" s="557" t="s">
        <v>271</v>
      </c>
      <c r="G73" s="124" t="s">
        <v>330</v>
      </c>
      <c r="H73" s="557" t="s">
        <v>334</v>
      </c>
      <c r="I73" s="566">
        <v>175.56</v>
      </c>
      <c r="J73" s="567" t="s">
        <v>401</v>
      </c>
      <c r="K73" s="516"/>
      <c r="L73" s="516"/>
      <c r="M73" s="516">
        <v>1</v>
      </c>
      <c r="N73" s="516">
        <v>1</v>
      </c>
      <c r="O73" s="159">
        <v>2</v>
      </c>
      <c r="P73" s="159"/>
      <c r="Q73" s="159"/>
      <c r="R73" s="159"/>
      <c r="S73" s="160"/>
      <c r="T73" s="160"/>
      <c r="U73" s="160">
        <f t="shared" si="5"/>
        <v>0</v>
      </c>
      <c r="V73" s="160">
        <f t="shared" si="6"/>
        <v>0</v>
      </c>
      <c r="W73" s="546"/>
      <c r="X73" s="161"/>
      <c r="Y73" s="161"/>
      <c r="Z73" s="161">
        <f t="shared" ref="Z73:Z136" si="8">IF(Q73&gt;0,X73*$Z$8,0)</f>
        <v>0</v>
      </c>
      <c r="AA73" s="161">
        <f t="shared" si="7"/>
        <v>0</v>
      </c>
      <c r="AB73" s="161" t="s">
        <v>780</v>
      </c>
      <c r="AC73" s="162" t="s">
        <v>785</v>
      </c>
      <c r="AE73" s="125"/>
    </row>
    <row r="74" spans="1:31" ht="14.1" customHeight="1">
      <c r="A74" s="137">
        <v>74</v>
      </c>
      <c r="B74" s="564" t="s">
        <v>252</v>
      </c>
      <c r="C74" s="157"/>
      <c r="D74" s="560" t="s">
        <v>255</v>
      </c>
      <c r="E74" s="565">
        <v>109</v>
      </c>
      <c r="F74" s="557" t="s">
        <v>271</v>
      </c>
      <c r="G74" s="124" t="s">
        <v>330</v>
      </c>
      <c r="H74" s="557" t="s">
        <v>334</v>
      </c>
      <c r="I74" s="566">
        <v>13.23</v>
      </c>
      <c r="J74" s="567" t="s">
        <v>401</v>
      </c>
      <c r="K74" s="516"/>
      <c r="L74" s="516"/>
      <c r="M74" s="516">
        <v>1</v>
      </c>
      <c r="N74" s="516">
        <v>1</v>
      </c>
      <c r="O74" s="159">
        <v>2</v>
      </c>
      <c r="P74" s="159"/>
      <c r="Q74" s="159"/>
      <c r="R74" s="159"/>
      <c r="S74" s="160"/>
      <c r="T74" s="160"/>
      <c r="U74" s="160">
        <f t="shared" ref="U74:U137" si="9">IF(Q74&gt;0,Q74*I74/Z74,0)*M74</f>
        <v>0</v>
      </c>
      <c r="V74" s="160">
        <f t="shared" ref="V74:V137" si="10">IF(R74&gt;0,R74*I74/AA74,0)*N74</f>
        <v>0</v>
      </c>
      <c r="W74" s="546"/>
      <c r="X74" s="161"/>
      <c r="Y74" s="161"/>
      <c r="Z74" s="161">
        <f t="shared" si="8"/>
        <v>0</v>
      </c>
      <c r="AA74" s="161">
        <f t="shared" ref="AA74:AA137" si="11">IF(R74&gt;0,X74*$AA$8,0)</f>
        <v>0</v>
      </c>
      <c r="AB74" s="161" t="s">
        <v>780</v>
      </c>
      <c r="AC74" s="162" t="s">
        <v>785</v>
      </c>
      <c r="AE74" s="125"/>
    </row>
    <row r="75" spans="1:31" ht="14.1" customHeight="1">
      <c r="A75" s="137">
        <v>75</v>
      </c>
      <c r="B75" s="564" t="s">
        <v>252</v>
      </c>
      <c r="C75" s="157"/>
      <c r="D75" s="560" t="s">
        <v>255</v>
      </c>
      <c r="E75" s="565">
        <v>110</v>
      </c>
      <c r="F75" s="557" t="s">
        <v>304</v>
      </c>
      <c r="G75" s="124" t="s">
        <v>328</v>
      </c>
      <c r="H75" s="557" t="s">
        <v>334</v>
      </c>
      <c r="I75" s="566">
        <v>70.56</v>
      </c>
      <c r="J75" s="567" t="s">
        <v>778</v>
      </c>
      <c r="K75" s="516"/>
      <c r="L75" s="516"/>
      <c r="M75" s="516">
        <v>1</v>
      </c>
      <c r="N75" s="516">
        <v>1</v>
      </c>
      <c r="O75" s="159">
        <v>240</v>
      </c>
      <c r="P75" s="159"/>
      <c r="Q75" s="159"/>
      <c r="R75" s="159"/>
      <c r="S75" s="160" t="e">
        <f t="shared" ref="S75:S137" si="12">IF(O75="nio",0,IF(O75&gt;0,O75*I75/X75,0))*K75</f>
        <v>#DIV/0!</v>
      </c>
      <c r="T75" s="160">
        <f t="shared" ref="T75:T137" si="13">IF(P75&gt;0,P75*I75/Y75,0)*L75</f>
        <v>0</v>
      </c>
      <c r="U75" s="160">
        <f t="shared" si="9"/>
        <v>0</v>
      </c>
      <c r="V75" s="160">
        <f t="shared" si="10"/>
        <v>0</v>
      </c>
      <c r="W75" s="546"/>
      <c r="X75" s="161">
        <f>IF(O75="nio",0,IF(O75&gt;0,VLOOKUP(G75,'2-Productie normen'!A:L,VLOOKUP(O75,'2-Productie normen'!L:M,2,FALSE),FALSE)))</f>
        <v>0</v>
      </c>
      <c r="Y75" s="161">
        <f t="shared" ref="Y75:Y136" si="14">IF(P75&gt;0,X75*$Y$8,0)</f>
        <v>0</v>
      </c>
      <c r="Z75" s="161">
        <f t="shared" si="8"/>
        <v>0</v>
      </c>
      <c r="AA75" s="161">
        <f t="shared" si="11"/>
        <v>0</v>
      </c>
      <c r="AB75" s="161">
        <f>VLOOKUP(G75,'2-Productie normen'!A:L,6,FALSE)</f>
        <v>2</v>
      </c>
      <c r="AC75" s="162"/>
      <c r="AE75" s="125">
        <f t="shared" ref="AE75:AE136" si="15">SUM(O75:Q75)*I75</f>
        <v>16934.400000000001</v>
      </c>
    </row>
    <row r="76" spans="1:31" ht="14.1" customHeight="1">
      <c r="A76" s="137">
        <v>76</v>
      </c>
      <c r="B76" s="564" t="s">
        <v>252</v>
      </c>
      <c r="C76" s="157"/>
      <c r="D76" s="560" t="s">
        <v>255</v>
      </c>
      <c r="E76" s="565">
        <v>111</v>
      </c>
      <c r="F76" s="560" t="s">
        <v>294</v>
      </c>
      <c r="G76" s="124" t="s">
        <v>330</v>
      </c>
      <c r="H76" s="557" t="s">
        <v>334</v>
      </c>
      <c r="I76" s="566">
        <v>70.56</v>
      </c>
      <c r="J76" s="567" t="s">
        <v>403</v>
      </c>
      <c r="K76" s="516"/>
      <c r="L76" s="516"/>
      <c r="M76" s="516">
        <v>1</v>
      </c>
      <c r="N76" s="516">
        <v>1</v>
      </c>
      <c r="O76" s="159">
        <v>2</v>
      </c>
      <c r="P76" s="159"/>
      <c r="Q76" s="159"/>
      <c r="R76" s="159"/>
      <c r="S76" s="160"/>
      <c r="T76" s="160"/>
      <c r="U76" s="160">
        <f t="shared" si="9"/>
        <v>0</v>
      </c>
      <c r="V76" s="160">
        <f t="shared" si="10"/>
        <v>0</v>
      </c>
      <c r="W76" s="546"/>
      <c r="X76" s="161"/>
      <c r="Y76" s="161"/>
      <c r="Z76" s="161">
        <f t="shared" si="8"/>
        <v>0</v>
      </c>
      <c r="AA76" s="161">
        <f t="shared" si="11"/>
        <v>0</v>
      </c>
      <c r="AB76" s="161" t="s">
        <v>780</v>
      </c>
      <c r="AC76" s="162" t="s">
        <v>785</v>
      </c>
      <c r="AE76" s="125"/>
    </row>
    <row r="77" spans="1:31" ht="14.1" customHeight="1">
      <c r="A77" s="137">
        <v>77</v>
      </c>
      <c r="B77" s="564" t="s">
        <v>252</v>
      </c>
      <c r="C77" s="157"/>
      <c r="D77" s="560" t="s">
        <v>255</v>
      </c>
      <c r="E77" s="565">
        <v>115</v>
      </c>
      <c r="F77" s="560" t="s">
        <v>294</v>
      </c>
      <c r="G77" s="124" t="s">
        <v>330</v>
      </c>
      <c r="H77" s="557" t="s">
        <v>334</v>
      </c>
      <c r="I77" s="566">
        <v>35.28</v>
      </c>
      <c r="J77" s="567" t="s">
        <v>403</v>
      </c>
      <c r="K77" s="516"/>
      <c r="L77" s="516"/>
      <c r="M77" s="516">
        <v>1</v>
      </c>
      <c r="N77" s="516">
        <v>1</v>
      </c>
      <c r="O77" s="159">
        <v>2</v>
      </c>
      <c r="P77" s="159"/>
      <c r="Q77" s="159"/>
      <c r="R77" s="159"/>
      <c r="S77" s="160"/>
      <c r="T77" s="160"/>
      <c r="U77" s="160">
        <f t="shared" si="9"/>
        <v>0</v>
      </c>
      <c r="V77" s="160">
        <f t="shared" si="10"/>
        <v>0</v>
      </c>
      <c r="W77" s="546"/>
      <c r="X77" s="161"/>
      <c r="Y77" s="161"/>
      <c r="Z77" s="161">
        <f t="shared" si="8"/>
        <v>0</v>
      </c>
      <c r="AA77" s="161">
        <f t="shared" si="11"/>
        <v>0</v>
      </c>
      <c r="AB77" s="161" t="s">
        <v>780</v>
      </c>
      <c r="AC77" s="162" t="s">
        <v>785</v>
      </c>
      <c r="AE77" s="125"/>
    </row>
    <row r="78" spans="1:31" ht="14.1" customHeight="1">
      <c r="A78" s="137">
        <v>78</v>
      </c>
      <c r="B78" s="564" t="s">
        <v>252</v>
      </c>
      <c r="C78" s="157"/>
      <c r="D78" s="560" t="s">
        <v>255</v>
      </c>
      <c r="E78" s="565">
        <v>116</v>
      </c>
      <c r="F78" s="560" t="s">
        <v>305</v>
      </c>
      <c r="G78" s="124" t="s">
        <v>328</v>
      </c>
      <c r="H78" s="557" t="s">
        <v>334</v>
      </c>
      <c r="I78" s="566">
        <v>141.12</v>
      </c>
      <c r="J78" s="567" t="s">
        <v>403</v>
      </c>
      <c r="K78" s="516"/>
      <c r="L78" s="516"/>
      <c r="M78" s="516">
        <v>1</v>
      </c>
      <c r="N78" s="516">
        <v>1</v>
      </c>
      <c r="O78" s="159">
        <v>2</v>
      </c>
      <c r="P78" s="159"/>
      <c r="Q78" s="159"/>
      <c r="R78" s="159"/>
      <c r="S78" s="160"/>
      <c r="T78" s="160"/>
      <c r="U78" s="160">
        <f t="shared" si="9"/>
        <v>0</v>
      </c>
      <c r="V78" s="160">
        <f t="shared" si="10"/>
        <v>0</v>
      </c>
      <c r="W78" s="546"/>
      <c r="X78" s="161">
        <f>IF(O78="nio",0,IF(O78&gt;0,VLOOKUP(G78,'2-Productie normen'!A:L,VLOOKUP(O78,'2-Productie normen'!L:M,2,FALSE),FALSE)))</f>
        <v>0</v>
      </c>
      <c r="Y78" s="161"/>
      <c r="Z78" s="161">
        <f t="shared" si="8"/>
        <v>0</v>
      </c>
      <c r="AA78" s="161">
        <f t="shared" si="11"/>
        <v>0</v>
      </c>
      <c r="AB78" s="161">
        <f>VLOOKUP(G78,'2-Productie normen'!A:L,6,FALSE)</f>
        <v>2</v>
      </c>
      <c r="AC78" s="162" t="s">
        <v>785</v>
      </c>
      <c r="AE78" s="125"/>
    </row>
    <row r="79" spans="1:31" ht="14.1" customHeight="1">
      <c r="A79" s="137">
        <v>79</v>
      </c>
      <c r="B79" s="564" t="s">
        <v>252</v>
      </c>
      <c r="C79" s="157"/>
      <c r="D79" s="560" t="s">
        <v>255</v>
      </c>
      <c r="E79" s="565"/>
      <c r="F79" s="557" t="s">
        <v>297</v>
      </c>
      <c r="G79" s="124" t="s">
        <v>673</v>
      </c>
      <c r="H79" s="557" t="s">
        <v>337</v>
      </c>
      <c r="I79" s="566"/>
      <c r="J79" s="567" t="s">
        <v>774</v>
      </c>
      <c r="K79" s="516"/>
      <c r="L79" s="516"/>
      <c r="M79" s="516">
        <v>1</v>
      </c>
      <c r="N79" s="516">
        <v>1</v>
      </c>
      <c r="O79" s="159">
        <v>240</v>
      </c>
      <c r="P79" s="159"/>
      <c r="Q79" s="159"/>
      <c r="R79" s="159"/>
      <c r="S79" s="160" t="e">
        <f t="shared" si="12"/>
        <v>#DIV/0!</v>
      </c>
      <c r="T79" s="160">
        <f t="shared" si="13"/>
        <v>0</v>
      </c>
      <c r="U79" s="160">
        <f t="shared" si="9"/>
        <v>0</v>
      </c>
      <c r="V79" s="160">
        <f t="shared" si="10"/>
        <v>0</v>
      </c>
      <c r="W79" s="546"/>
      <c r="X79" s="161">
        <f>IF(O79="nio",0,IF(O79&gt;0,VLOOKUP(G79,'2-Productie normen'!A:L,VLOOKUP(O79,'2-Productie normen'!L:M,2,FALSE),FALSE)))</f>
        <v>0</v>
      </c>
      <c r="Y79" s="161">
        <f t="shared" si="14"/>
        <v>0</v>
      </c>
      <c r="Z79" s="161">
        <f t="shared" si="8"/>
        <v>0</v>
      </c>
      <c r="AA79" s="161">
        <f t="shared" si="11"/>
        <v>0</v>
      </c>
      <c r="AB79" s="161">
        <f>VLOOKUP(G79,'2-Productie normen'!A:L,6,FALSE)</f>
        <v>3</v>
      </c>
      <c r="AC79" s="162"/>
      <c r="AE79" s="125">
        <f t="shared" si="15"/>
        <v>0</v>
      </c>
    </row>
    <row r="80" spans="1:31" ht="14.1" customHeight="1">
      <c r="A80" s="137">
        <v>80</v>
      </c>
      <c r="B80" s="564" t="s">
        <v>252</v>
      </c>
      <c r="C80" s="157"/>
      <c r="D80" s="560" t="s">
        <v>255</v>
      </c>
      <c r="E80" s="565">
        <v>114</v>
      </c>
      <c r="F80" s="557" t="s">
        <v>260</v>
      </c>
      <c r="G80" s="124" t="s">
        <v>17</v>
      </c>
      <c r="H80" s="557" t="s">
        <v>332</v>
      </c>
      <c r="I80" s="566">
        <v>3.31</v>
      </c>
      <c r="J80" s="559" t="s">
        <v>774</v>
      </c>
      <c r="K80" s="516"/>
      <c r="L80" s="516"/>
      <c r="M80" s="516">
        <v>1</v>
      </c>
      <c r="N80" s="516">
        <v>1</v>
      </c>
      <c r="O80" s="159">
        <v>240</v>
      </c>
      <c r="P80" s="159">
        <v>240</v>
      </c>
      <c r="Q80" s="159"/>
      <c r="R80" s="159"/>
      <c r="S80" s="160" t="e">
        <f t="shared" si="12"/>
        <v>#DIV/0!</v>
      </c>
      <c r="T80" s="160" t="e">
        <f t="shared" si="13"/>
        <v>#DIV/0!</v>
      </c>
      <c r="U80" s="160">
        <f t="shared" si="9"/>
        <v>0</v>
      </c>
      <c r="V80" s="160">
        <f t="shared" si="10"/>
        <v>0</v>
      </c>
      <c r="W80" s="546"/>
      <c r="X80" s="161">
        <f>IF(O80="nio",0,IF(O80&gt;0,VLOOKUP(G80,'2-Productie normen'!A:L,VLOOKUP(O80,'2-Productie normen'!L:M,2,FALSE),FALSE)))</f>
        <v>0</v>
      </c>
      <c r="Y80" s="161">
        <f t="shared" si="14"/>
        <v>0</v>
      </c>
      <c r="Z80" s="161">
        <f t="shared" si="8"/>
        <v>0</v>
      </c>
      <c r="AA80" s="161">
        <f t="shared" si="11"/>
        <v>0</v>
      </c>
      <c r="AB80" s="161">
        <f>VLOOKUP(G80,'2-Productie normen'!A:L,6,FALSE)</f>
        <v>4</v>
      </c>
      <c r="AC80" s="162"/>
      <c r="AE80" s="125">
        <f t="shared" si="15"/>
        <v>1588.8</v>
      </c>
    </row>
    <row r="81" spans="1:31" ht="14.1" customHeight="1">
      <c r="A81" s="137">
        <v>81</v>
      </c>
      <c r="B81" s="564" t="s">
        <v>252</v>
      </c>
      <c r="C81" s="157"/>
      <c r="D81" s="560" t="s">
        <v>255</v>
      </c>
      <c r="E81" s="565">
        <v>113</v>
      </c>
      <c r="F81" s="557" t="s">
        <v>260</v>
      </c>
      <c r="G81" s="124" t="s">
        <v>17</v>
      </c>
      <c r="H81" s="557" t="s">
        <v>332</v>
      </c>
      <c r="I81" s="566">
        <v>3.31</v>
      </c>
      <c r="J81" s="559" t="s">
        <v>774</v>
      </c>
      <c r="K81" s="516"/>
      <c r="L81" s="516"/>
      <c r="M81" s="516">
        <v>1</v>
      </c>
      <c r="N81" s="516">
        <v>1</v>
      </c>
      <c r="O81" s="159">
        <v>240</v>
      </c>
      <c r="P81" s="159">
        <v>240</v>
      </c>
      <c r="Q81" s="159"/>
      <c r="R81" s="159"/>
      <c r="S81" s="160" t="e">
        <f t="shared" si="12"/>
        <v>#DIV/0!</v>
      </c>
      <c r="T81" s="160" t="e">
        <f t="shared" si="13"/>
        <v>#DIV/0!</v>
      </c>
      <c r="U81" s="160">
        <f t="shared" si="9"/>
        <v>0</v>
      </c>
      <c r="V81" s="160">
        <f t="shared" si="10"/>
        <v>0</v>
      </c>
      <c r="W81" s="546"/>
      <c r="X81" s="161">
        <f>IF(O81="nio",0,IF(O81&gt;0,VLOOKUP(G81,'2-Productie normen'!A:L,VLOOKUP(O81,'2-Productie normen'!L:M,2,FALSE),FALSE)))</f>
        <v>0</v>
      </c>
      <c r="Y81" s="161">
        <f t="shared" si="14"/>
        <v>0</v>
      </c>
      <c r="Z81" s="161">
        <f t="shared" si="8"/>
        <v>0</v>
      </c>
      <c r="AA81" s="161">
        <f t="shared" si="11"/>
        <v>0</v>
      </c>
      <c r="AB81" s="161">
        <f>VLOOKUP(G81,'2-Productie normen'!A:L,6,FALSE)</f>
        <v>4</v>
      </c>
      <c r="AC81" s="162"/>
      <c r="AE81" s="125">
        <f t="shared" si="15"/>
        <v>1588.8</v>
      </c>
    </row>
    <row r="82" spans="1:31" ht="14.1" customHeight="1">
      <c r="A82" s="137">
        <v>82</v>
      </c>
      <c r="B82" s="564" t="s">
        <v>252</v>
      </c>
      <c r="C82" s="157"/>
      <c r="D82" s="560" t="s">
        <v>255</v>
      </c>
      <c r="E82" s="565"/>
      <c r="F82" s="557" t="s">
        <v>306</v>
      </c>
      <c r="G82" s="124" t="s">
        <v>330</v>
      </c>
      <c r="H82" s="557" t="s">
        <v>334</v>
      </c>
      <c r="I82" s="566">
        <v>4.41</v>
      </c>
      <c r="J82" s="567" t="s">
        <v>403</v>
      </c>
      <c r="K82" s="516"/>
      <c r="L82" s="516"/>
      <c r="M82" s="516">
        <v>1</v>
      </c>
      <c r="N82" s="516">
        <v>1</v>
      </c>
      <c r="O82" s="159">
        <v>2</v>
      </c>
      <c r="P82" s="159"/>
      <c r="Q82" s="159"/>
      <c r="R82" s="159"/>
      <c r="S82" s="160"/>
      <c r="T82" s="160"/>
      <c r="U82" s="160">
        <f t="shared" si="9"/>
        <v>0</v>
      </c>
      <c r="V82" s="160">
        <f t="shared" si="10"/>
        <v>0</v>
      </c>
      <c r="W82" s="546"/>
      <c r="X82" s="161"/>
      <c r="Y82" s="161"/>
      <c r="Z82" s="161">
        <f t="shared" si="8"/>
        <v>0</v>
      </c>
      <c r="AA82" s="161">
        <f t="shared" si="11"/>
        <v>0</v>
      </c>
      <c r="AB82" s="161" t="s">
        <v>780</v>
      </c>
      <c r="AC82" s="162" t="s">
        <v>785</v>
      </c>
      <c r="AE82" s="125"/>
    </row>
    <row r="83" spans="1:31" ht="14.1" customHeight="1">
      <c r="A83" s="137">
        <v>83</v>
      </c>
      <c r="B83" s="564" t="s">
        <v>252</v>
      </c>
      <c r="C83" s="157"/>
      <c r="D83" s="560" t="s">
        <v>255</v>
      </c>
      <c r="E83" s="565">
        <v>120</v>
      </c>
      <c r="F83" s="557" t="s">
        <v>307</v>
      </c>
      <c r="G83" s="124" t="s">
        <v>330</v>
      </c>
      <c r="H83" s="557" t="s">
        <v>334</v>
      </c>
      <c r="I83" s="566">
        <v>149.94</v>
      </c>
      <c r="J83" s="567" t="s">
        <v>403</v>
      </c>
      <c r="K83" s="516"/>
      <c r="L83" s="516"/>
      <c r="M83" s="516">
        <v>1</v>
      </c>
      <c r="N83" s="516">
        <v>1</v>
      </c>
      <c r="O83" s="159">
        <v>2</v>
      </c>
      <c r="P83" s="159"/>
      <c r="Q83" s="159"/>
      <c r="R83" s="159"/>
      <c r="S83" s="160"/>
      <c r="T83" s="160"/>
      <c r="U83" s="160">
        <f t="shared" si="9"/>
        <v>0</v>
      </c>
      <c r="V83" s="160">
        <f t="shared" si="10"/>
        <v>0</v>
      </c>
      <c r="W83" s="546"/>
      <c r="X83" s="161"/>
      <c r="Y83" s="161"/>
      <c r="Z83" s="161">
        <f t="shared" si="8"/>
        <v>0</v>
      </c>
      <c r="AA83" s="161">
        <f t="shared" si="11"/>
        <v>0</v>
      </c>
      <c r="AB83" s="161" t="s">
        <v>780</v>
      </c>
      <c r="AC83" s="162" t="s">
        <v>785</v>
      </c>
      <c r="AE83" s="125"/>
    </row>
    <row r="84" spans="1:31" ht="14.1" customHeight="1">
      <c r="A84" s="137">
        <v>84</v>
      </c>
      <c r="B84" s="564" t="s">
        <v>252</v>
      </c>
      <c r="C84" s="157"/>
      <c r="D84" s="560" t="s">
        <v>255</v>
      </c>
      <c r="E84" s="565">
        <v>123</v>
      </c>
      <c r="F84" s="557" t="s">
        <v>307</v>
      </c>
      <c r="G84" s="124" t="s">
        <v>330</v>
      </c>
      <c r="H84" s="557" t="s">
        <v>334</v>
      </c>
      <c r="I84" s="566">
        <v>52.92</v>
      </c>
      <c r="J84" s="567" t="s">
        <v>403</v>
      </c>
      <c r="K84" s="516"/>
      <c r="L84" s="516"/>
      <c r="M84" s="516">
        <v>1</v>
      </c>
      <c r="N84" s="516">
        <v>1</v>
      </c>
      <c r="O84" s="159">
        <v>2</v>
      </c>
      <c r="P84" s="159"/>
      <c r="Q84" s="159"/>
      <c r="R84" s="159"/>
      <c r="S84" s="160"/>
      <c r="T84" s="160"/>
      <c r="U84" s="160">
        <f t="shared" si="9"/>
        <v>0</v>
      </c>
      <c r="V84" s="160">
        <f t="shared" si="10"/>
        <v>0</v>
      </c>
      <c r="W84" s="546"/>
      <c r="X84" s="161"/>
      <c r="Y84" s="161"/>
      <c r="Z84" s="161">
        <f t="shared" si="8"/>
        <v>0</v>
      </c>
      <c r="AA84" s="161">
        <f t="shared" si="11"/>
        <v>0</v>
      </c>
      <c r="AB84" s="161" t="s">
        <v>780</v>
      </c>
      <c r="AC84" s="162" t="s">
        <v>785</v>
      </c>
      <c r="AE84" s="125"/>
    </row>
    <row r="85" spans="1:31" ht="14.1" customHeight="1">
      <c r="A85" s="137">
        <v>85</v>
      </c>
      <c r="B85" s="564" t="s">
        <v>252</v>
      </c>
      <c r="C85" s="157"/>
      <c r="D85" s="560" t="s">
        <v>255</v>
      </c>
      <c r="E85" s="565">
        <v>124</v>
      </c>
      <c r="F85" s="557" t="s">
        <v>307</v>
      </c>
      <c r="G85" s="124" t="s">
        <v>330</v>
      </c>
      <c r="H85" s="557" t="s">
        <v>334</v>
      </c>
      <c r="I85" s="566">
        <v>39.69</v>
      </c>
      <c r="J85" s="567" t="s">
        <v>403</v>
      </c>
      <c r="K85" s="516"/>
      <c r="L85" s="516"/>
      <c r="M85" s="516">
        <v>1</v>
      </c>
      <c r="N85" s="516">
        <v>1</v>
      </c>
      <c r="O85" s="159">
        <v>2</v>
      </c>
      <c r="P85" s="159"/>
      <c r="Q85" s="159"/>
      <c r="R85" s="159"/>
      <c r="S85" s="160"/>
      <c r="T85" s="160"/>
      <c r="U85" s="160">
        <f t="shared" si="9"/>
        <v>0</v>
      </c>
      <c r="V85" s="160">
        <f t="shared" si="10"/>
        <v>0</v>
      </c>
      <c r="W85" s="546"/>
      <c r="X85" s="161"/>
      <c r="Y85" s="161"/>
      <c r="Z85" s="161">
        <f t="shared" si="8"/>
        <v>0</v>
      </c>
      <c r="AA85" s="161">
        <f t="shared" si="11"/>
        <v>0</v>
      </c>
      <c r="AB85" s="161" t="s">
        <v>780</v>
      </c>
      <c r="AC85" s="162" t="s">
        <v>785</v>
      </c>
      <c r="AE85" s="125"/>
    </row>
    <row r="86" spans="1:31" ht="14.1" customHeight="1">
      <c r="A86" s="137">
        <v>86</v>
      </c>
      <c r="B86" s="564" t="s">
        <v>252</v>
      </c>
      <c r="C86" s="157"/>
      <c r="D86" s="560" t="s">
        <v>255</v>
      </c>
      <c r="E86" s="565">
        <v>125</v>
      </c>
      <c r="F86" s="557" t="s">
        <v>307</v>
      </c>
      <c r="G86" s="124" t="s">
        <v>330</v>
      </c>
      <c r="H86" s="557" t="s">
        <v>334</v>
      </c>
      <c r="I86" s="566">
        <v>26.46</v>
      </c>
      <c r="J86" s="567" t="s">
        <v>403</v>
      </c>
      <c r="K86" s="516"/>
      <c r="L86" s="516"/>
      <c r="M86" s="516">
        <v>1</v>
      </c>
      <c r="N86" s="516">
        <v>1</v>
      </c>
      <c r="O86" s="159">
        <v>2</v>
      </c>
      <c r="P86" s="159"/>
      <c r="Q86" s="159"/>
      <c r="R86" s="159"/>
      <c r="S86" s="160"/>
      <c r="T86" s="160"/>
      <c r="U86" s="160">
        <f t="shared" si="9"/>
        <v>0</v>
      </c>
      <c r="V86" s="160">
        <f t="shared" si="10"/>
        <v>0</v>
      </c>
      <c r="W86" s="546"/>
      <c r="X86" s="161"/>
      <c r="Y86" s="161"/>
      <c r="Z86" s="161">
        <f t="shared" si="8"/>
        <v>0</v>
      </c>
      <c r="AA86" s="161">
        <f t="shared" si="11"/>
        <v>0</v>
      </c>
      <c r="AB86" s="161" t="s">
        <v>780</v>
      </c>
      <c r="AC86" s="162" t="s">
        <v>785</v>
      </c>
      <c r="AE86" s="125"/>
    </row>
    <row r="87" spans="1:31" ht="14.1" customHeight="1">
      <c r="A87" s="137">
        <v>87</v>
      </c>
      <c r="B87" s="564" t="s">
        <v>252</v>
      </c>
      <c r="C87" s="157"/>
      <c r="D87" s="560" t="s">
        <v>255</v>
      </c>
      <c r="E87" s="565">
        <v>126</v>
      </c>
      <c r="F87" s="557" t="s">
        <v>307</v>
      </c>
      <c r="G87" s="124" t="s">
        <v>330</v>
      </c>
      <c r="H87" s="557" t="s">
        <v>334</v>
      </c>
      <c r="I87" s="566">
        <v>105.84</v>
      </c>
      <c r="J87" s="567" t="s">
        <v>403</v>
      </c>
      <c r="K87" s="516"/>
      <c r="L87" s="516"/>
      <c r="M87" s="516">
        <v>1</v>
      </c>
      <c r="N87" s="516">
        <v>1</v>
      </c>
      <c r="O87" s="159">
        <v>2</v>
      </c>
      <c r="P87" s="159"/>
      <c r="Q87" s="159"/>
      <c r="R87" s="159"/>
      <c r="S87" s="160"/>
      <c r="T87" s="160"/>
      <c r="U87" s="160">
        <f t="shared" si="9"/>
        <v>0</v>
      </c>
      <c r="V87" s="160">
        <f t="shared" si="10"/>
        <v>0</v>
      </c>
      <c r="W87" s="546"/>
      <c r="X87" s="161"/>
      <c r="Y87" s="161"/>
      <c r="Z87" s="161">
        <f t="shared" si="8"/>
        <v>0</v>
      </c>
      <c r="AA87" s="161">
        <f t="shared" si="11"/>
        <v>0</v>
      </c>
      <c r="AB87" s="161" t="s">
        <v>780</v>
      </c>
      <c r="AC87" s="162" t="s">
        <v>785</v>
      </c>
      <c r="AE87" s="125"/>
    </row>
    <row r="88" spans="1:31" ht="14.1" customHeight="1">
      <c r="A88" s="137">
        <v>88</v>
      </c>
      <c r="B88" s="564" t="s">
        <v>252</v>
      </c>
      <c r="C88" s="157"/>
      <c r="D88" s="560" t="s">
        <v>255</v>
      </c>
      <c r="E88" s="565">
        <v>128</v>
      </c>
      <c r="F88" s="557" t="s">
        <v>308</v>
      </c>
      <c r="G88" s="124" t="s">
        <v>228</v>
      </c>
      <c r="H88" s="557" t="s">
        <v>334</v>
      </c>
      <c r="I88" s="566">
        <v>35.28</v>
      </c>
      <c r="J88" s="567" t="s">
        <v>773</v>
      </c>
      <c r="K88" s="516"/>
      <c r="L88" s="516"/>
      <c r="M88" s="516">
        <v>1</v>
      </c>
      <c r="N88" s="516">
        <v>1</v>
      </c>
      <c r="O88" s="159">
        <v>240</v>
      </c>
      <c r="P88" s="159"/>
      <c r="Q88" s="159"/>
      <c r="R88" s="159"/>
      <c r="S88" s="160" t="e">
        <f t="shared" si="12"/>
        <v>#DIV/0!</v>
      </c>
      <c r="T88" s="160">
        <f t="shared" si="13"/>
        <v>0</v>
      </c>
      <c r="U88" s="160">
        <f t="shared" si="9"/>
        <v>0</v>
      </c>
      <c r="V88" s="160">
        <f t="shared" si="10"/>
        <v>0</v>
      </c>
      <c r="W88" s="546"/>
      <c r="X88" s="161">
        <f>IF(O88="nio",0,IF(O88&gt;0,VLOOKUP(G88,'2-Productie normen'!A:L,VLOOKUP(O88,'2-Productie normen'!L:M,2,FALSE),FALSE)))</f>
        <v>0</v>
      </c>
      <c r="Y88" s="161">
        <f t="shared" si="14"/>
        <v>0</v>
      </c>
      <c r="Z88" s="161">
        <f t="shared" si="8"/>
        <v>0</v>
      </c>
      <c r="AA88" s="161">
        <f t="shared" si="11"/>
        <v>0</v>
      </c>
      <c r="AB88" s="161">
        <f>VLOOKUP(G88,'2-Productie normen'!A:L,6,FALSE)</f>
        <v>1</v>
      </c>
      <c r="AC88" s="162"/>
      <c r="AE88" s="125">
        <f t="shared" si="15"/>
        <v>8467.2000000000007</v>
      </c>
    </row>
    <row r="89" spans="1:31" ht="14.1" customHeight="1">
      <c r="A89" s="137">
        <v>89</v>
      </c>
      <c r="B89" s="564" t="s">
        <v>252</v>
      </c>
      <c r="C89" s="157"/>
      <c r="D89" s="560" t="s">
        <v>255</v>
      </c>
      <c r="E89" s="565" t="s">
        <v>391</v>
      </c>
      <c r="F89" s="557" t="s">
        <v>309</v>
      </c>
      <c r="G89" s="124" t="s">
        <v>329</v>
      </c>
      <c r="H89" s="557" t="s">
        <v>331</v>
      </c>
      <c r="I89" s="566">
        <v>61.74</v>
      </c>
      <c r="J89" s="559" t="s">
        <v>776</v>
      </c>
      <c r="K89" s="516"/>
      <c r="L89" s="516"/>
      <c r="M89" s="516">
        <v>1</v>
      </c>
      <c r="N89" s="516">
        <v>1</v>
      </c>
      <c r="O89" s="159">
        <v>240</v>
      </c>
      <c r="P89" s="159"/>
      <c r="Q89" s="159"/>
      <c r="R89" s="159"/>
      <c r="S89" s="160" t="e">
        <f t="shared" si="12"/>
        <v>#DIV/0!</v>
      </c>
      <c r="T89" s="160">
        <f t="shared" si="13"/>
        <v>0</v>
      </c>
      <c r="U89" s="160">
        <f t="shared" si="9"/>
        <v>0</v>
      </c>
      <c r="V89" s="160">
        <f t="shared" si="10"/>
        <v>0</v>
      </c>
      <c r="W89" s="546"/>
      <c r="X89" s="161">
        <f>IF(O89="nio",0,IF(O89&gt;0,VLOOKUP(G89,'2-Productie normen'!A:L,VLOOKUP(O89,'2-Productie normen'!L:M,2,FALSE),FALSE)))</f>
        <v>0</v>
      </c>
      <c r="Y89" s="161">
        <f t="shared" si="14"/>
        <v>0</v>
      </c>
      <c r="Z89" s="161">
        <f t="shared" si="8"/>
        <v>0</v>
      </c>
      <c r="AA89" s="161">
        <f t="shared" si="11"/>
        <v>0</v>
      </c>
      <c r="AB89" s="161">
        <f>VLOOKUP(G89,'2-Productie normen'!A:L,6,FALSE)</f>
        <v>6</v>
      </c>
      <c r="AC89" s="162"/>
      <c r="AE89" s="125">
        <f t="shared" si="15"/>
        <v>14817.6</v>
      </c>
    </row>
    <row r="90" spans="1:31" ht="14.1" customHeight="1">
      <c r="A90" s="137">
        <v>90</v>
      </c>
      <c r="B90" s="564" t="s">
        <v>252</v>
      </c>
      <c r="C90" s="157"/>
      <c r="D90" s="560" t="s">
        <v>255</v>
      </c>
      <c r="E90" s="565"/>
      <c r="F90" s="560" t="s">
        <v>310</v>
      </c>
      <c r="G90" s="157" t="s">
        <v>781</v>
      </c>
      <c r="H90" s="560"/>
      <c r="I90" s="566">
        <v>0</v>
      </c>
      <c r="J90" s="567" t="s">
        <v>780</v>
      </c>
      <c r="K90" s="516"/>
      <c r="L90" s="516"/>
      <c r="M90" s="516">
        <v>1</v>
      </c>
      <c r="N90" s="516">
        <v>1</v>
      </c>
      <c r="O90" s="159" t="s">
        <v>781</v>
      </c>
      <c r="P90" s="159"/>
      <c r="Q90" s="159"/>
      <c r="R90" s="159"/>
      <c r="S90" s="160">
        <f t="shared" si="12"/>
        <v>0</v>
      </c>
      <c r="T90" s="160">
        <f t="shared" si="13"/>
        <v>0</v>
      </c>
      <c r="U90" s="160">
        <f t="shared" si="9"/>
        <v>0</v>
      </c>
      <c r="V90" s="160">
        <f t="shared" si="10"/>
        <v>0</v>
      </c>
      <c r="W90" s="546"/>
      <c r="X90" s="161">
        <f>IF(O90="nio",0,IF(O90&gt;0,VLOOKUP(G90,'2-Productie normen'!A:L,VLOOKUP(O90,'2-Productie normen'!L:M,2,FALSE),FALSE)))</f>
        <v>0</v>
      </c>
      <c r="Y90" s="161">
        <f t="shared" si="14"/>
        <v>0</v>
      </c>
      <c r="Z90" s="161">
        <f t="shared" si="8"/>
        <v>0</v>
      </c>
      <c r="AA90" s="161">
        <f t="shared" si="11"/>
        <v>0</v>
      </c>
      <c r="AB90" s="161">
        <f>VLOOKUP(G90,'2-Productie normen'!A:L,6,FALSE)</f>
        <v>0</v>
      </c>
      <c r="AC90" s="162"/>
      <c r="AE90" s="125">
        <f t="shared" si="15"/>
        <v>0</v>
      </c>
    </row>
    <row r="91" spans="1:31" ht="14.1" customHeight="1">
      <c r="A91" s="137">
        <v>91</v>
      </c>
      <c r="B91" s="564" t="s">
        <v>252</v>
      </c>
      <c r="C91" s="157"/>
      <c r="D91" s="560" t="s">
        <v>256</v>
      </c>
      <c r="E91" s="565">
        <v>200</v>
      </c>
      <c r="F91" s="560" t="s">
        <v>311</v>
      </c>
      <c r="G91" s="124" t="s">
        <v>394</v>
      </c>
      <c r="H91" s="557" t="s">
        <v>334</v>
      </c>
      <c r="I91" s="566">
        <v>264.60000000000002</v>
      </c>
      <c r="J91" s="559" t="s">
        <v>775</v>
      </c>
      <c r="K91" s="516"/>
      <c r="L91" s="516"/>
      <c r="M91" s="516">
        <v>1</v>
      </c>
      <c r="N91" s="516">
        <v>1</v>
      </c>
      <c r="O91" s="159">
        <v>240</v>
      </c>
      <c r="P91" s="159"/>
      <c r="Q91" s="159"/>
      <c r="R91" s="159"/>
      <c r="S91" s="160" t="e">
        <f t="shared" si="12"/>
        <v>#DIV/0!</v>
      </c>
      <c r="T91" s="160">
        <f t="shared" si="13"/>
        <v>0</v>
      </c>
      <c r="U91" s="160">
        <f t="shared" si="9"/>
        <v>0</v>
      </c>
      <c r="V91" s="160">
        <f t="shared" si="10"/>
        <v>0</v>
      </c>
      <c r="W91" s="546"/>
      <c r="X91" s="161">
        <f>IF(O91="nio",0,IF(O91&gt;0,VLOOKUP(G91,'2-Productie normen'!A:L,VLOOKUP(O91,'2-Productie normen'!L:M,2,FALSE),FALSE)))</f>
        <v>0</v>
      </c>
      <c r="Y91" s="161">
        <f t="shared" si="14"/>
        <v>0</v>
      </c>
      <c r="Z91" s="161">
        <f t="shared" si="8"/>
        <v>0</v>
      </c>
      <c r="AA91" s="161">
        <f t="shared" si="11"/>
        <v>0</v>
      </c>
      <c r="AB91" s="161">
        <f>VLOOKUP(G91,'2-Productie normen'!A:L,6,FALSE)</f>
        <v>6</v>
      </c>
      <c r="AC91" s="162"/>
      <c r="AE91" s="125">
        <f t="shared" si="15"/>
        <v>63504.000000000007</v>
      </c>
    </row>
    <row r="92" spans="1:31" ht="14.1" customHeight="1">
      <c r="A92" s="137">
        <v>92</v>
      </c>
      <c r="B92" s="564" t="s">
        <v>252</v>
      </c>
      <c r="C92" s="157"/>
      <c r="D92" s="560" t="s">
        <v>256</v>
      </c>
      <c r="E92" s="565">
        <v>201</v>
      </c>
      <c r="F92" s="557" t="s">
        <v>300</v>
      </c>
      <c r="G92" s="124" t="s">
        <v>17</v>
      </c>
      <c r="H92" s="557" t="s">
        <v>332</v>
      </c>
      <c r="I92" s="566">
        <v>13.23</v>
      </c>
      <c r="J92" s="559" t="s">
        <v>774</v>
      </c>
      <c r="K92" s="516"/>
      <c r="L92" s="516"/>
      <c r="M92" s="516">
        <v>1</v>
      </c>
      <c r="N92" s="516">
        <v>1</v>
      </c>
      <c r="O92" s="159">
        <v>240</v>
      </c>
      <c r="P92" s="159">
        <v>240</v>
      </c>
      <c r="Q92" s="159"/>
      <c r="R92" s="159"/>
      <c r="S92" s="160" t="e">
        <f t="shared" si="12"/>
        <v>#DIV/0!</v>
      </c>
      <c r="T92" s="160" t="e">
        <f t="shared" si="13"/>
        <v>#DIV/0!</v>
      </c>
      <c r="U92" s="160">
        <f t="shared" si="9"/>
        <v>0</v>
      </c>
      <c r="V92" s="160">
        <f t="shared" si="10"/>
        <v>0</v>
      </c>
      <c r="W92" s="546"/>
      <c r="X92" s="161">
        <f>IF(O92="nio",0,IF(O92&gt;0,VLOOKUP(G92,'2-Productie normen'!A:L,VLOOKUP(O92,'2-Productie normen'!L:M,2,FALSE),FALSE)))</f>
        <v>0</v>
      </c>
      <c r="Y92" s="161">
        <f t="shared" si="14"/>
        <v>0</v>
      </c>
      <c r="Z92" s="161">
        <f t="shared" si="8"/>
        <v>0</v>
      </c>
      <c r="AA92" s="161">
        <f t="shared" si="11"/>
        <v>0</v>
      </c>
      <c r="AB92" s="161">
        <f>VLOOKUP(G92,'2-Productie normen'!A:L,6,FALSE)</f>
        <v>4</v>
      </c>
      <c r="AC92" s="162"/>
      <c r="AE92" s="125">
        <f t="shared" si="15"/>
        <v>6350.4000000000005</v>
      </c>
    </row>
    <row r="93" spans="1:31" ht="14.1" customHeight="1">
      <c r="A93" s="137">
        <v>93</v>
      </c>
      <c r="B93" s="564" t="s">
        <v>252</v>
      </c>
      <c r="C93" s="157"/>
      <c r="D93" s="560" t="s">
        <v>256</v>
      </c>
      <c r="E93" s="565">
        <v>202</v>
      </c>
      <c r="F93" s="557" t="s">
        <v>301</v>
      </c>
      <c r="G93" s="124" t="s">
        <v>17</v>
      </c>
      <c r="H93" s="557" t="s">
        <v>332</v>
      </c>
      <c r="I93" s="566">
        <v>13.23</v>
      </c>
      <c r="J93" s="559" t="s">
        <v>774</v>
      </c>
      <c r="K93" s="516"/>
      <c r="L93" s="516"/>
      <c r="M93" s="516">
        <v>1</v>
      </c>
      <c r="N93" s="516">
        <v>1</v>
      </c>
      <c r="O93" s="159">
        <v>240</v>
      </c>
      <c r="P93" s="159">
        <v>240</v>
      </c>
      <c r="Q93" s="159"/>
      <c r="R93" s="159"/>
      <c r="S93" s="160" t="e">
        <f t="shared" si="12"/>
        <v>#DIV/0!</v>
      </c>
      <c r="T93" s="160" t="e">
        <f t="shared" si="13"/>
        <v>#DIV/0!</v>
      </c>
      <c r="U93" s="160">
        <f t="shared" si="9"/>
        <v>0</v>
      </c>
      <c r="V93" s="160">
        <f t="shared" si="10"/>
        <v>0</v>
      </c>
      <c r="W93" s="546"/>
      <c r="X93" s="161">
        <f>IF(O93="nio",0,IF(O93&gt;0,VLOOKUP(G93,'2-Productie normen'!A:L,VLOOKUP(O93,'2-Productie normen'!L:M,2,FALSE),FALSE)))</f>
        <v>0</v>
      </c>
      <c r="Y93" s="161">
        <f t="shared" si="14"/>
        <v>0</v>
      </c>
      <c r="Z93" s="161">
        <f t="shared" si="8"/>
        <v>0</v>
      </c>
      <c r="AA93" s="161">
        <f t="shared" si="11"/>
        <v>0</v>
      </c>
      <c r="AB93" s="161">
        <f>VLOOKUP(G93,'2-Productie normen'!A:L,6,FALSE)</f>
        <v>4</v>
      </c>
      <c r="AC93" s="162"/>
      <c r="AE93" s="125">
        <f t="shared" si="15"/>
        <v>6350.4000000000005</v>
      </c>
    </row>
    <row r="94" spans="1:31" ht="14.1" customHeight="1">
      <c r="A94" s="137">
        <v>94</v>
      </c>
      <c r="B94" s="564" t="s">
        <v>252</v>
      </c>
      <c r="C94" s="157"/>
      <c r="D94" s="560" t="s">
        <v>256</v>
      </c>
      <c r="E94" s="565" t="s">
        <v>392</v>
      </c>
      <c r="F94" s="560" t="s">
        <v>262</v>
      </c>
      <c r="G94" s="124" t="s">
        <v>329</v>
      </c>
      <c r="H94" s="557" t="s">
        <v>331</v>
      </c>
      <c r="I94" s="566">
        <v>26.46</v>
      </c>
      <c r="J94" s="559" t="s">
        <v>776</v>
      </c>
      <c r="K94" s="516"/>
      <c r="L94" s="516"/>
      <c r="M94" s="516">
        <v>1</v>
      </c>
      <c r="N94" s="516">
        <v>1</v>
      </c>
      <c r="O94" s="159">
        <v>24</v>
      </c>
      <c r="P94" s="159"/>
      <c r="Q94" s="159"/>
      <c r="R94" s="159"/>
      <c r="S94" s="160" t="e">
        <f t="shared" si="12"/>
        <v>#DIV/0!</v>
      </c>
      <c r="T94" s="160">
        <f t="shared" si="13"/>
        <v>0</v>
      </c>
      <c r="U94" s="160">
        <f t="shared" si="9"/>
        <v>0</v>
      </c>
      <c r="V94" s="160">
        <f t="shared" si="10"/>
        <v>0</v>
      </c>
      <c r="W94" s="546"/>
      <c r="X94" s="161">
        <f>IF(O94="nio",0,IF(O94&gt;0,VLOOKUP(G94,'2-Productie normen'!A:L,VLOOKUP(O94,'2-Productie normen'!L:M,2,FALSE),FALSE)))</f>
        <v>0</v>
      </c>
      <c r="Y94" s="161">
        <f t="shared" si="14"/>
        <v>0</v>
      </c>
      <c r="Z94" s="161">
        <f t="shared" si="8"/>
        <v>0</v>
      </c>
      <c r="AA94" s="161">
        <f t="shared" si="11"/>
        <v>0</v>
      </c>
      <c r="AB94" s="161">
        <f>VLOOKUP(G94,'2-Productie normen'!A:L,6,FALSE)</f>
        <v>6</v>
      </c>
      <c r="AC94" s="162"/>
      <c r="AE94" s="125">
        <f t="shared" si="15"/>
        <v>635.04</v>
      </c>
    </row>
    <row r="95" spans="1:31" ht="14.1" customHeight="1">
      <c r="A95" s="137">
        <v>95</v>
      </c>
      <c r="B95" s="564" t="s">
        <v>252</v>
      </c>
      <c r="C95" s="157"/>
      <c r="D95" s="560" t="s">
        <v>256</v>
      </c>
      <c r="E95" s="565">
        <v>203</v>
      </c>
      <c r="F95" s="557" t="s">
        <v>305</v>
      </c>
      <c r="G95" s="124" t="s">
        <v>330</v>
      </c>
      <c r="H95" s="557" t="s">
        <v>334</v>
      </c>
      <c r="I95" s="566">
        <v>35.28</v>
      </c>
      <c r="J95" s="567" t="s">
        <v>401</v>
      </c>
      <c r="K95" s="516"/>
      <c r="L95" s="516"/>
      <c r="M95" s="516">
        <v>1</v>
      </c>
      <c r="N95" s="516">
        <v>1</v>
      </c>
      <c r="O95" s="159">
        <v>2</v>
      </c>
      <c r="P95" s="159"/>
      <c r="Q95" s="159"/>
      <c r="R95" s="159"/>
      <c r="S95" s="160"/>
      <c r="T95" s="160"/>
      <c r="U95" s="160">
        <f t="shared" si="9"/>
        <v>0</v>
      </c>
      <c r="V95" s="160">
        <f t="shared" si="10"/>
        <v>0</v>
      </c>
      <c r="W95" s="546"/>
      <c r="X95" s="161"/>
      <c r="Y95" s="161"/>
      <c r="Z95" s="161">
        <f t="shared" si="8"/>
        <v>0</v>
      </c>
      <c r="AA95" s="161">
        <f t="shared" si="11"/>
        <v>0</v>
      </c>
      <c r="AB95" s="161" t="s">
        <v>780</v>
      </c>
      <c r="AC95" s="162" t="s">
        <v>785</v>
      </c>
      <c r="AE95" s="125"/>
    </row>
    <row r="96" spans="1:31" ht="14.1" customHeight="1">
      <c r="A96" s="137">
        <v>96</v>
      </c>
      <c r="B96" s="564" t="s">
        <v>252</v>
      </c>
      <c r="C96" s="157"/>
      <c r="D96" s="560" t="s">
        <v>256</v>
      </c>
      <c r="E96" s="565">
        <v>204</v>
      </c>
      <c r="F96" s="557" t="s">
        <v>312</v>
      </c>
      <c r="G96" s="124" t="s">
        <v>330</v>
      </c>
      <c r="H96" s="560" t="s">
        <v>334</v>
      </c>
      <c r="I96" s="566">
        <v>35.28</v>
      </c>
      <c r="J96" s="567" t="s">
        <v>401</v>
      </c>
      <c r="K96" s="516"/>
      <c r="L96" s="516"/>
      <c r="M96" s="516">
        <v>1</v>
      </c>
      <c r="N96" s="516">
        <v>1</v>
      </c>
      <c r="O96" s="159">
        <v>2</v>
      </c>
      <c r="P96" s="159"/>
      <c r="Q96" s="159"/>
      <c r="R96" s="159"/>
      <c r="S96" s="160"/>
      <c r="T96" s="160"/>
      <c r="U96" s="160">
        <f t="shared" si="9"/>
        <v>0</v>
      </c>
      <c r="V96" s="160">
        <f t="shared" si="10"/>
        <v>0</v>
      </c>
      <c r="W96" s="546"/>
      <c r="X96" s="161"/>
      <c r="Y96" s="161"/>
      <c r="Z96" s="161">
        <f t="shared" si="8"/>
        <v>0</v>
      </c>
      <c r="AA96" s="161">
        <f t="shared" si="11"/>
        <v>0</v>
      </c>
      <c r="AB96" s="161" t="s">
        <v>780</v>
      </c>
      <c r="AC96" s="162" t="s">
        <v>785</v>
      </c>
      <c r="AE96" s="125"/>
    </row>
    <row r="97" spans="1:31" ht="14.1" customHeight="1">
      <c r="A97" s="137">
        <v>97</v>
      </c>
      <c r="B97" s="564" t="s">
        <v>252</v>
      </c>
      <c r="C97" s="157"/>
      <c r="D97" s="560" t="s">
        <v>256</v>
      </c>
      <c r="E97" s="565">
        <v>206</v>
      </c>
      <c r="F97" s="557" t="s">
        <v>313</v>
      </c>
      <c r="G97" s="124" t="s">
        <v>330</v>
      </c>
      <c r="H97" s="557" t="s">
        <v>334</v>
      </c>
      <c r="I97" s="566">
        <v>35.28</v>
      </c>
      <c r="J97" s="567" t="s">
        <v>401</v>
      </c>
      <c r="K97" s="516"/>
      <c r="L97" s="516"/>
      <c r="M97" s="516">
        <v>1</v>
      </c>
      <c r="N97" s="516">
        <v>1</v>
      </c>
      <c r="O97" s="159">
        <v>2</v>
      </c>
      <c r="P97" s="159"/>
      <c r="Q97" s="159"/>
      <c r="R97" s="159"/>
      <c r="S97" s="160"/>
      <c r="T97" s="160"/>
      <c r="U97" s="160">
        <f t="shared" si="9"/>
        <v>0</v>
      </c>
      <c r="V97" s="160">
        <f t="shared" si="10"/>
        <v>0</v>
      </c>
      <c r="W97" s="546"/>
      <c r="X97" s="161"/>
      <c r="Y97" s="161"/>
      <c r="Z97" s="161">
        <f t="shared" si="8"/>
        <v>0</v>
      </c>
      <c r="AA97" s="161">
        <f t="shared" si="11"/>
        <v>0</v>
      </c>
      <c r="AB97" s="161" t="s">
        <v>780</v>
      </c>
      <c r="AC97" s="162" t="s">
        <v>785</v>
      </c>
      <c r="AE97" s="125"/>
    </row>
    <row r="98" spans="1:31" ht="14.1" customHeight="1">
      <c r="A98" s="137">
        <v>98</v>
      </c>
      <c r="B98" s="564" t="s">
        <v>252</v>
      </c>
      <c r="C98" s="157"/>
      <c r="D98" s="560" t="s">
        <v>256</v>
      </c>
      <c r="E98" s="565">
        <v>205</v>
      </c>
      <c r="F98" s="557" t="s">
        <v>314</v>
      </c>
      <c r="G98" s="124" t="s">
        <v>328</v>
      </c>
      <c r="H98" s="557" t="s">
        <v>334</v>
      </c>
      <c r="I98" s="566">
        <v>70.56</v>
      </c>
      <c r="J98" s="567" t="s">
        <v>778</v>
      </c>
      <c r="K98" s="516"/>
      <c r="L98" s="516"/>
      <c r="M98" s="516">
        <v>1</v>
      </c>
      <c r="N98" s="516">
        <v>1</v>
      </c>
      <c r="O98" s="159">
        <v>240</v>
      </c>
      <c r="P98" s="159"/>
      <c r="Q98" s="159"/>
      <c r="R98" s="159"/>
      <c r="S98" s="160" t="e">
        <f t="shared" si="12"/>
        <v>#DIV/0!</v>
      </c>
      <c r="T98" s="160">
        <f t="shared" si="13"/>
        <v>0</v>
      </c>
      <c r="U98" s="160">
        <f t="shared" si="9"/>
        <v>0</v>
      </c>
      <c r="V98" s="160">
        <f t="shared" si="10"/>
        <v>0</v>
      </c>
      <c r="W98" s="546"/>
      <c r="X98" s="161">
        <f>IF(O98="nio",0,IF(O98&gt;0,VLOOKUP(G98,'2-Productie normen'!A:L,VLOOKUP(O98,'2-Productie normen'!L:M,2,FALSE),FALSE)))</f>
        <v>0</v>
      </c>
      <c r="Y98" s="161">
        <f t="shared" si="14"/>
        <v>0</v>
      </c>
      <c r="Z98" s="161">
        <f t="shared" si="8"/>
        <v>0</v>
      </c>
      <c r="AA98" s="161">
        <f t="shared" si="11"/>
        <v>0</v>
      </c>
      <c r="AB98" s="161">
        <f>VLOOKUP(G98,'2-Productie normen'!A:L,6,FALSE)</f>
        <v>2</v>
      </c>
      <c r="AC98" s="162"/>
      <c r="AE98" s="125">
        <f t="shared" si="15"/>
        <v>16934.400000000001</v>
      </c>
    </row>
    <row r="99" spans="1:31" ht="14.1" customHeight="1">
      <c r="A99" s="137">
        <v>99</v>
      </c>
      <c r="B99" s="564" t="s">
        <v>252</v>
      </c>
      <c r="C99" s="157"/>
      <c r="D99" s="560" t="s">
        <v>256</v>
      </c>
      <c r="E99" s="565">
        <v>207</v>
      </c>
      <c r="F99" s="557" t="s">
        <v>315</v>
      </c>
      <c r="G99" s="124" t="s">
        <v>228</v>
      </c>
      <c r="H99" s="557" t="s">
        <v>334</v>
      </c>
      <c r="I99" s="566">
        <v>8.82</v>
      </c>
      <c r="J99" s="567" t="s">
        <v>773</v>
      </c>
      <c r="K99" s="516"/>
      <c r="L99" s="516"/>
      <c r="M99" s="516">
        <v>1</v>
      </c>
      <c r="N99" s="516">
        <v>1</v>
      </c>
      <c r="O99" s="159">
        <v>240</v>
      </c>
      <c r="P99" s="159"/>
      <c r="Q99" s="159"/>
      <c r="R99" s="159"/>
      <c r="S99" s="160" t="e">
        <f t="shared" si="12"/>
        <v>#DIV/0!</v>
      </c>
      <c r="T99" s="160">
        <f t="shared" si="13"/>
        <v>0</v>
      </c>
      <c r="U99" s="160">
        <f t="shared" si="9"/>
        <v>0</v>
      </c>
      <c r="V99" s="160">
        <f t="shared" si="10"/>
        <v>0</v>
      </c>
      <c r="W99" s="546"/>
      <c r="X99" s="161">
        <f>IF(O99="nio",0,IF(O99&gt;0,VLOOKUP(G99,'2-Productie normen'!A:L,VLOOKUP(O99,'2-Productie normen'!L:M,2,FALSE),FALSE)))</f>
        <v>0</v>
      </c>
      <c r="Y99" s="161">
        <f t="shared" si="14"/>
        <v>0</v>
      </c>
      <c r="Z99" s="161">
        <f t="shared" si="8"/>
        <v>0</v>
      </c>
      <c r="AA99" s="161">
        <f t="shared" si="11"/>
        <v>0</v>
      </c>
      <c r="AB99" s="161">
        <f>VLOOKUP(G99,'2-Productie normen'!A:L,6,FALSE)</f>
        <v>1</v>
      </c>
      <c r="AC99" s="162"/>
      <c r="AE99" s="125">
        <f t="shared" si="15"/>
        <v>2116.8000000000002</v>
      </c>
    </row>
    <row r="100" spans="1:31" ht="14.1" customHeight="1">
      <c r="A100" s="137">
        <v>100</v>
      </c>
      <c r="B100" s="564" t="s">
        <v>252</v>
      </c>
      <c r="C100" s="157"/>
      <c r="D100" s="560" t="s">
        <v>256</v>
      </c>
      <c r="E100" s="565">
        <v>208</v>
      </c>
      <c r="F100" s="557" t="s">
        <v>316</v>
      </c>
      <c r="G100" s="124" t="s">
        <v>330</v>
      </c>
      <c r="H100" s="557" t="s">
        <v>334</v>
      </c>
      <c r="I100" s="566">
        <v>52.92</v>
      </c>
      <c r="J100" s="567" t="s">
        <v>401</v>
      </c>
      <c r="K100" s="516"/>
      <c r="L100" s="516"/>
      <c r="M100" s="516">
        <v>1</v>
      </c>
      <c r="N100" s="516">
        <v>1</v>
      </c>
      <c r="O100" s="159">
        <v>2</v>
      </c>
      <c r="P100" s="159"/>
      <c r="Q100" s="159"/>
      <c r="R100" s="159"/>
      <c r="S100" s="160"/>
      <c r="T100" s="160"/>
      <c r="U100" s="160">
        <f t="shared" si="9"/>
        <v>0</v>
      </c>
      <c r="V100" s="160">
        <f t="shared" si="10"/>
        <v>0</v>
      </c>
      <c r="W100" s="546"/>
      <c r="X100" s="161"/>
      <c r="Y100" s="161"/>
      <c r="Z100" s="161">
        <f t="shared" si="8"/>
        <v>0</v>
      </c>
      <c r="AA100" s="161">
        <f t="shared" si="11"/>
        <v>0</v>
      </c>
      <c r="AB100" s="161" t="s">
        <v>780</v>
      </c>
      <c r="AC100" s="162" t="s">
        <v>785</v>
      </c>
      <c r="AE100" s="125"/>
    </row>
    <row r="101" spans="1:31" ht="14.1" customHeight="1">
      <c r="A101" s="137">
        <v>101</v>
      </c>
      <c r="B101" s="564" t="s">
        <v>252</v>
      </c>
      <c r="C101" s="157"/>
      <c r="D101" s="560" t="s">
        <v>256</v>
      </c>
      <c r="E101" s="565">
        <v>209</v>
      </c>
      <c r="F101" s="557" t="s">
        <v>313</v>
      </c>
      <c r="G101" s="124" t="s">
        <v>330</v>
      </c>
      <c r="H101" s="557" t="s">
        <v>334</v>
      </c>
      <c r="I101" s="566">
        <v>79.8</v>
      </c>
      <c r="J101" s="567" t="s">
        <v>401</v>
      </c>
      <c r="K101" s="516"/>
      <c r="L101" s="516"/>
      <c r="M101" s="516">
        <v>1</v>
      </c>
      <c r="N101" s="516">
        <v>1</v>
      </c>
      <c r="O101" s="159">
        <v>2</v>
      </c>
      <c r="P101" s="159"/>
      <c r="Q101" s="159"/>
      <c r="R101" s="159"/>
      <c r="S101" s="160"/>
      <c r="T101" s="160"/>
      <c r="U101" s="160">
        <f t="shared" si="9"/>
        <v>0</v>
      </c>
      <c r="V101" s="160">
        <f t="shared" si="10"/>
        <v>0</v>
      </c>
      <c r="W101" s="546"/>
      <c r="X101" s="161"/>
      <c r="Y101" s="161"/>
      <c r="Z101" s="161">
        <f t="shared" si="8"/>
        <v>0</v>
      </c>
      <c r="AA101" s="161">
        <f t="shared" si="11"/>
        <v>0</v>
      </c>
      <c r="AB101" s="161" t="s">
        <v>780</v>
      </c>
      <c r="AC101" s="162" t="s">
        <v>785</v>
      </c>
      <c r="AE101" s="125"/>
    </row>
    <row r="102" spans="1:31" ht="14.1" customHeight="1">
      <c r="A102" s="137">
        <v>102</v>
      </c>
      <c r="B102" s="564" t="s">
        <v>252</v>
      </c>
      <c r="C102" s="157"/>
      <c r="D102" s="560" t="s">
        <v>256</v>
      </c>
      <c r="E102" s="565">
        <v>210</v>
      </c>
      <c r="F102" s="557" t="s">
        <v>313</v>
      </c>
      <c r="G102" s="124" t="s">
        <v>330</v>
      </c>
      <c r="H102" s="557" t="s">
        <v>334</v>
      </c>
      <c r="I102" s="566">
        <v>17.64</v>
      </c>
      <c r="J102" s="567" t="s">
        <v>401</v>
      </c>
      <c r="K102" s="516"/>
      <c r="L102" s="516"/>
      <c r="M102" s="516">
        <v>1</v>
      </c>
      <c r="N102" s="516">
        <v>1</v>
      </c>
      <c r="O102" s="159">
        <v>2</v>
      </c>
      <c r="P102" s="159"/>
      <c r="Q102" s="159"/>
      <c r="R102" s="159"/>
      <c r="S102" s="160"/>
      <c r="T102" s="160"/>
      <c r="U102" s="160">
        <f t="shared" si="9"/>
        <v>0</v>
      </c>
      <c r="V102" s="160">
        <f t="shared" si="10"/>
        <v>0</v>
      </c>
      <c r="W102" s="546"/>
      <c r="X102" s="161"/>
      <c r="Y102" s="161"/>
      <c r="Z102" s="161">
        <f t="shared" si="8"/>
        <v>0</v>
      </c>
      <c r="AA102" s="161">
        <f t="shared" si="11"/>
        <v>0</v>
      </c>
      <c r="AB102" s="161" t="s">
        <v>780</v>
      </c>
      <c r="AC102" s="162" t="s">
        <v>785</v>
      </c>
      <c r="AE102" s="125"/>
    </row>
    <row r="103" spans="1:31" ht="14.1" customHeight="1">
      <c r="A103" s="137">
        <v>103</v>
      </c>
      <c r="B103" s="564" t="s">
        <v>252</v>
      </c>
      <c r="C103" s="157"/>
      <c r="D103" s="560" t="s">
        <v>256</v>
      </c>
      <c r="E103" s="565">
        <v>214</v>
      </c>
      <c r="F103" s="557" t="s">
        <v>317</v>
      </c>
      <c r="G103" s="124" t="s">
        <v>330</v>
      </c>
      <c r="H103" s="557" t="s">
        <v>334</v>
      </c>
      <c r="I103" s="566">
        <v>52.92</v>
      </c>
      <c r="J103" s="567" t="s">
        <v>401</v>
      </c>
      <c r="K103" s="516"/>
      <c r="L103" s="516"/>
      <c r="M103" s="516">
        <v>1</v>
      </c>
      <c r="N103" s="516">
        <v>1</v>
      </c>
      <c r="O103" s="159">
        <v>2</v>
      </c>
      <c r="P103" s="159"/>
      <c r="Q103" s="159"/>
      <c r="R103" s="159"/>
      <c r="S103" s="160"/>
      <c r="T103" s="160"/>
      <c r="U103" s="160">
        <f t="shared" si="9"/>
        <v>0</v>
      </c>
      <c r="V103" s="160">
        <f t="shared" si="10"/>
        <v>0</v>
      </c>
      <c r="W103" s="546"/>
      <c r="X103" s="161"/>
      <c r="Y103" s="161"/>
      <c r="Z103" s="161">
        <f t="shared" si="8"/>
        <v>0</v>
      </c>
      <c r="AA103" s="161">
        <f t="shared" si="11"/>
        <v>0</v>
      </c>
      <c r="AB103" s="161" t="s">
        <v>780</v>
      </c>
      <c r="AC103" s="162" t="s">
        <v>785</v>
      </c>
      <c r="AE103" s="125"/>
    </row>
    <row r="104" spans="1:31" ht="14.1" customHeight="1">
      <c r="A104" s="137">
        <v>104</v>
      </c>
      <c r="B104" s="564" t="s">
        <v>252</v>
      </c>
      <c r="C104" s="157"/>
      <c r="D104" s="560" t="s">
        <v>256</v>
      </c>
      <c r="E104" s="565">
        <v>215</v>
      </c>
      <c r="F104" s="557" t="s">
        <v>317</v>
      </c>
      <c r="G104" s="124" t="s">
        <v>330</v>
      </c>
      <c r="H104" s="557" t="s">
        <v>334</v>
      </c>
      <c r="I104" s="566">
        <v>35.28</v>
      </c>
      <c r="J104" s="567" t="s">
        <v>401</v>
      </c>
      <c r="K104" s="516"/>
      <c r="L104" s="516"/>
      <c r="M104" s="516">
        <v>1</v>
      </c>
      <c r="N104" s="516">
        <v>1</v>
      </c>
      <c r="O104" s="159">
        <v>2</v>
      </c>
      <c r="P104" s="159"/>
      <c r="Q104" s="159"/>
      <c r="R104" s="159"/>
      <c r="S104" s="160"/>
      <c r="T104" s="160"/>
      <c r="U104" s="160">
        <f t="shared" si="9"/>
        <v>0</v>
      </c>
      <c r="V104" s="160">
        <f t="shared" si="10"/>
        <v>0</v>
      </c>
      <c r="W104" s="546"/>
      <c r="X104" s="161"/>
      <c r="Y104" s="161"/>
      <c r="Z104" s="161">
        <f t="shared" si="8"/>
        <v>0</v>
      </c>
      <c r="AA104" s="161">
        <f t="shared" si="11"/>
        <v>0</v>
      </c>
      <c r="AB104" s="161" t="s">
        <v>780</v>
      </c>
      <c r="AC104" s="162" t="s">
        <v>785</v>
      </c>
      <c r="AE104" s="125"/>
    </row>
    <row r="105" spans="1:31" ht="14.1" customHeight="1">
      <c r="A105" s="137">
        <v>105</v>
      </c>
      <c r="B105" s="564" t="s">
        <v>252</v>
      </c>
      <c r="C105" s="157"/>
      <c r="D105" s="560" t="s">
        <v>256</v>
      </c>
      <c r="E105" s="565">
        <v>216</v>
      </c>
      <c r="F105" s="557" t="s">
        <v>317</v>
      </c>
      <c r="G105" s="124" t="s">
        <v>330</v>
      </c>
      <c r="H105" s="557" t="s">
        <v>334</v>
      </c>
      <c r="I105" s="566">
        <v>52.92</v>
      </c>
      <c r="J105" s="567" t="s">
        <v>401</v>
      </c>
      <c r="K105" s="516"/>
      <c r="L105" s="516"/>
      <c r="M105" s="516">
        <v>1</v>
      </c>
      <c r="N105" s="516">
        <v>1</v>
      </c>
      <c r="O105" s="159">
        <v>2</v>
      </c>
      <c r="P105" s="159"/>
      <c r="Q105" s="159"/>
      <c r="R105" s="159"/>
      <c r="S105" s="160"/>
      <c r="T105" s="160"/>
      <c r="U105" s="160">
        <f t="shared" si="9"/>
        <v>0</v>
      </c>
      <c r="V105" s="160">
        <f t="shared" si="10"/>
        <v>0</v>
      </c>
      <c r="W105" s="546"/>
      <c r="X105" s="161"/>
      <c r="Y105" s="161"/>
      <c r="Z105" s="161">
        <f t="shared" si="8"/>
        <v>0</v>
      </c>
      <c r="AA105" s="161">
        <f t="shared" si="11"/>
        <v>0</v>
      </c>
      <c r="AB105" s="161" t="s">
        <v>780</v>
      </c>
      <c r="AC105" s="162" t="s">
        <v>785</v>
      </c>
      <c r="AE105" s="125"/>
    </row>
    <row r="106" spans="1:31" ht="14.1" customHeight="1">
      <c r="A106" s="137">
        <v>106</v>
      </c>
      <c r="B106" s="564" t="s">
        <v>252</v>
      </c>
      <c r="C106" s="157"/>
      <c r="D106" s="560" t="s">
        <v>256</v>
      </c>
      <c r="E106" s="565">
        <v>218</v>
      </c>
      <c r="F106" s="557" t="s">
        <v>304</v>
      </c>
      <c r="G106" s="124" t="s">
        <v>328</v>
      </c>
      <c r="H106" s="557" t="s">
        <v>334</v>
      </c>
      <c r="I106" s="566">
        <v>70.56</v>
      </c>
      <c r="J106" s="567" t="s">
        <v>778</v>
      </c>
      <c r="K106" s="516"/>
      <c r="L106" s="516"/>
      <c r="M106" s="516">
        <v>1</v>
      </c>
      <c r="N106" s="516">
        <v>1</v>
      </c>
      <c r="O106" s="159">
        <v>240</v>
      </c>
      <c r="P106" s="159"/>
      <c r="Q106" s="159"/>
      <c r="R106" s="159"/>
      <c r="S106" s="160" t="e">
        <f t="shared" si="12"/>
        <v>#DIV/0!</v>
      </c>
      <c r="T106" s="160">
        <f t="shared" si="13"/>
        <v>0</v>
      </c>
      <c r="U106" s="160">
        <f t="shared" si="9"/>
        <v>0</v>
      </c>
      <c r="V106" s="160">
        <f t="shared" si="10"/>
        <v>0</v>
      </c>
      <c r="W106" s="546"/>
      <c r="X106" s="161">
        <f>IF(O106="nio",0,IF(O106&gt;0,VLOOKUP(G106,'2-Productie normen'!A:L,VLOOKUP(O106,'2-Productie normen'!L:M,2,FALSE),FALSE)))</f>
        <v>0</v>
      </c>
      <c r="Y106" s="161">
        <f t="shared" si="14"/>
        <v>0</v>
      </c>
      <c r="Z106" s="161">
        <f t="shared" si="8"/>
        <v>0</v>
      </c>
      <c r="AA106" s="161">
        <f t="shared" si="11"/>
        <v>0</v>
      </c>
      <c r="AB106" s="161">
        <f>VLOOKUP(G106,'2-Productie normen'!A:L,6,FALSE)</f>
        <v>2</v>
      </c>
      <c r="AC106" s="162"/>
      <c r="AE106" s="125">
        <f t="shared" si="15"/>
        <v>16934.400000000001</v>
      </c>
    </row>
    <row r="107" spans="1:31" ht="14.1" customHeight="1">
      <c r="A107" s="137">
        <v>107</v>
      </c>
      <c r="B107" s="564" t="s">
        <v>252</v>
      </c>
      <c r="C107" s="157"/>
      <c r="D107" s="560" t="s">
        <v>256</v>
      </c>
      <c r="E107" s="565">
        <v>219</v>
      </c>
      <c r="F107" s="557" t="s">
        <v>318</v>
      </c>
      <c r="G107" s="124" t="s">
        <v>330</v>
      </c>
      <c r="H107" s="557" t="s">
        <v>334</v>
      </c>
      <c r="I107" s="566">
        <v>52.92</v>
      </c>
      <c r="J107" s="567" t="s">
        <v>401</v>
      </c>
      <c r="K107" s="516"/>
      <c r="L107" s="516"/>
      <c r="M107" s="516">
        <v>1</v>
      </c>
      <c r="N107" s="516">
        <v>1</v>
      </c>
      <c r="O107" s="159">
        <v>2</v>
      </c>
      <c r="P107" s="159"/>
      <c r="Q107" s="159"/>
      <c r="R107" s="159"/>
      <c r="S107" s="160"/>
      <c r="T107" s="160"/>
      <c r="U107" s="160">
        <f t="shared" si="9"/>
        <v>0</v>
      </c>
      <c r="V107" s="160">
        <f t="shared" si="10"/>
        <v>0</v>
      </c>
      <c r="W107" s="546"/>
      <c r="X107" s="161"/>
      <c r="Y107" s="161"/>
      <c r="Z107" s="161">
        <f t="shared" si="8"/>
        <v>0</v>
      </c>
      <c r="AA107" s="161">
        <f t="shared" si="11"/>
        <v>0</v>
      </c>
      <c r="AB107" s="161" t="s">
        <v>780</v>
      </c>
      <c r="AC107" s="162" t="s">
        <v>785</v>
      </c>
      <c r="AE107" s="125"/>
    </row>
    <row r="108" spans="1:31" ht="14.1" customHeight="1">
      <c r="A108" s="137">
        <v>108</v>
      </c>
      <c r="B108" s="564" t="s">
        <v>252</v>
      </c>
      <c r="C108" s="157"/>
      <c r="D108" s="560" t="s">
        <v>256</v>
      </c>
      <c r="E108" s="565">
        <v>220</v>
      </c>
      <c r="F108" s="557" t="s">
        <v>312</v>
      </c>
      <c r="G108" s="124" t="s">
        <v>330</v>
      </c>
      <c r="H108" s="557" t="s">
        <v>334</v>
      </c>
      <c r="I108" s="566">
        <v>52.92</v>
      </c>
      <c r="J108" s="567" t="s">
        <v>401</v>
      </c>
      <c r="K108" s="516"/>
      <c r="L108" s="516"/>
      <c r="M108" s="516">
        <v>1</v>
      </c>
      <c r="N108" s="516">
        <v>1</v>
      </c>
      <c r="O108" s="159">
        <v>2</v>
      </c>
      <c r="P108" s="159"/>
      <c r="Q108" s="159"/>
      <c r="R108" s="159"/>
      <c r="S108" s="160"/>
      <c r="T108" s="160"/>
      <c r="U108" s="160">
        <f t="shared" si="9"/>
        <v>0</v>
      </c>
      <c r="V108" s="160">
        <f t="shared" si="10"/>
        <v>0</v>
      </c>
      <c r="W108" s="546"/>
      <c r="X108" s="161"/>
      <c r="Y108" s="161"/>
      <c r="Z108" s="161">
        <f t="shared" si="8"/>
        <v>0</v>
      </c>
      <c r="AA108" s="161">
        <f t="shared" si="11"/>
        <v>0</v>
      </c>
      <c r="AB108" s="161" t="s">
        <v>780</v>
      </c>
      <c r="AC108" s="162" t="s">
        <v>785</v>
      </c>
      <c r="AE108" s="125"/>
    </row>
    <row r="109" spans="1:31" ht="14.1" customHeight="1">
      <c r="A109" s="137">
        <v>109</v>
      </c>
      <c r="B109" s="564" t="s">
        <v>252</v>
      </c>
      <c r="C109" s="157"/>
      <c r="D109" s="560" t="s">
        <v>256</v>
      </c>
      <c r="E109" s="565">
        <v>221</v>
      </c>
      <c r="F109" s="557" t="s">
        <v>312</v>
      </c>
      <c r="G109" s="124" t="s">
        <v>330</v>
      </c>
      <c r="H109" s="557" t="s">
        <v>334</v>
      </c>
      <c r="I109" s="566">
        <v>52.92</v>
      </c>
      <c r="J109" s="567" t="s">
        <v>401</v>
      </c>
      <c r="K109" s="516"/>
      <c r="L109" s="516"/>
      <c r="M109" s="516">
        <v>1</v>
      </c>
      <c r="N109" s="516">
        <v>1</v>
      </c>
      <c r="O109" s="159">
        <v>2</v>
      </c>
      <c r="P109" s="159"/>
      <c r="Q109" s="159"/>
      <c r="R109" s="159"/>
      <c r="S109" s="160"/>
      <c r="T109" s="160"/>
      <c r="U109" s="160">
        <f t="shared" si="9"/>
        <v>0</v>
      </c>
      <c r="V109" s="160">
        <f t="shared" si="10"/>
        <v>0</v>
      </c>
      <c r="W109" s="546"/>
      <c r="X109" s="161"/>
      <c r="Y109" s="161"/>
      <c r="Z109" s="161">
        <f t="shared" si="8"/>
        <v>0</v>
      </c>
      <c r="AA109" s="161">
        <f t="shared" si="11"/>
        <v>0</v>
      </c>
      <c r="AB109" s="161" t="s">
        <v>780</v>
      </c>
      <c r="AC109" s="162" t="s">
        <v>785</v>
      </c>
      <c r="AE109" s="125"/>
    </row>
    <row r="110" spans="1:31" ht="14.1" customHeight="1">
      <c r="A110" s="137">
        <v>110</v>
      </c>
      <c r="B110" s="564" t="s">
        <v>252</v>
      </c>
      <c r="C110" s="157"/>
      <c r="D110" s="560" t="s">
        <v>256</v>
      </c>
      <c r="E110" s="565">
        <v>222</v>
      </c>
      <c r="F110" s="557" t="s">
        <v>319</v>
      </c>
      <c r="G110" s="124" t="s">
        <v>396</v>
      </c>
      <c r="H110" s="557" t="s">
        <v>334</v>
      </c>
      <c r="I110" s="566">
        <v>105.84</v>
      </c>
      <c r="J110" s="567" t="s">
        <v>775</v>
      </c>
      <c r="K110" s="516"/>
      <c r="L110" s="516"/>
      <c r="M110" s="516">
        <v>1</v>
      </c>
      <c r="N110" s="516">
        <v>1</v>
      </c>
      <c r="O110" s="159">
        <v>24</v>
      </c>
      <c r="P110" s="159"/>
      <c r="Q110" s="159"/>
      <c r="R110" s="159"/>
      <c r="S110" s="160" t="e">
        <f t="shared" si="12"/>
        <v>#DIV/0!</v>
      </c>
      <c r="T110" s="160">
        <f t="shared" si="13"/>
        <v>0</v>
      </c>
      <c r="U110" s="160">
        <f t="shared" si="9"/>
        <v>0</v>
      </c>
      <c r="V110" s="160">
        <f t="shared" si="10"/>
        <v>0</v>
      </c>
      <c r="W110" s="546"/>
      <c r="X110" s="161">
        <f>IF(O110="nio",0,IF(O110&gt;0,VLOOKUP(G110,'2-Productie normen'!A:L,VLOOKUP(O110,'2-Productie normen'!L:M,2,FALSE),FALSE)))</f>
        <v>0</v>
      </c>
      <c r="Y110" s="161">
        <f t="shared" si="14"/>
        <v>0</v>
      </c>
      <c r="Z110" s="161">
        <f t="shared" si="8"/>
        <v>0</v>
      </c>
      <c r="AA110" s="161">
        <f t="shared" si="11"/>
        <v>0</v>
      </c>
      <c r="AB110" s="161">
        <f>VLOOKUP(G110,'2-Productie normen'!A:L,6,FALSE)</f>
        <v>6</v>
      </c>
      <c r="AC110" s="162"/>
      <c r="AE110" s="125">
        <f t="shared" si="15"/>
        <v>2540.16</v>
      </c>
    </row>
    <row r="111" spans="1:31" ht="14.1" customHeight="1">
      <c r="A111" s="137">
        <v>111</v>
      </c>
      <c r="B111" s="564" t="s">
        <v>252</v>
      </c>
      <c r="C111" s="157"/>
      <c r="D111" s="560" t="s">
        <v>256</v>
      </c>
      <c r="E111" s="565" t="s">
        <v>393</v>
      </c>
      <c r="F111" s="557" t="s">
        <v>320</v>
      </c>
      <c r="G111" s="124" t="s">
        <v>329</v>
      </c>
      <c r="H111" s="557" t="s">
        <v>331</v>
      </c>
      <c r="I111" s="566">
        <v>61.74</v>
      </c>
      <c r="J111" s="559" t="s">
        <v>776</v>
      </c>
      <c r="K111" s="516"/>
      <c r="L111" s="516"/>
      <c r="M111" s="516">
        <v>1</v>
      </c>
      <c r="N111" s="516">
        <v>1</v>
      </c>
      <c r="O111" s="159">
        <v>240</v>
      </c>
      <c r="P111" s="159"/>
      <c r="Q111" s="159"/>
      <c r="R111" s="159"/>
      <c r="S111" s="160" t="e">
        <f t="shared" si="12"/>
        <v>#DIV/0!</v>
      </c>
      <c r="T111" s="160">
        <f t="shared" si="13"/>
        <v>0</v>
      </c>
      <c r="U111" s="160">
        <f t="shared" si="9"/>
        <v>0</v>
      </c>
      <c r="V111" s="160">
        <f t="shared" si="10"/>
        <v>0</v>
      </c>
      <c r="W111" s="546"/>
      <c r="X111" s="161">
        <f>IF(O111="nio",0,IF(O111&gt;0,VLOOKUP(G111,'2-Productie normen'!A:L,VLOOKUP(O111,'2-Productie normen'!L:M,2,FALSE),FALSE)))</f>
        <v>0</v>
      </c>
      <c r="Y111" s="161">
        <f t="shared" si="14"/>
        <v>0</v>
      </c>
      <c r="Z111" s="161">
        <f t="shared" si="8"/>
        <v>0</v>
      </c>
      <c r="AA111" s="161">
        <f t="shared" si="11"/>
        <v>0</v>
      </c>
      <c r="AB111" s="161">
        <f>VLOOKUP(G111,'2-Productie normen'!A:L,6,FALSE)</f>
        <v>6</v>
      </c>
      <c r="AC111" s="162"/>
      <c r="AE111" s="125">
        <f t="shared" si="15"/>
        <v>14817.6</v>
      </c>
    </row>
    <row r="112" spans="1:31" ht="14.1" customHeight="1">
      <c r="A112" s="137">
        <v>112</v>
      </c>
      <c r="B112" s="564" t="s">
        <v>252</v>
      </c>
      <c r="C112" s="157"/>
      <c r="D112" s="560" t="s">
        <v>256</v>
      </c>
      <c r="E112" s="565">
        <v>230</v>
      </c>
      <c r="F112" s="560" t="s">
        <v>321</v>
      </c>
      <c r="G112" s="124" t="s">
        <v>330</v>
      </c>
      <c r="H112" s="560" t="s">
        <v>334</v>
      </c>
      <c r="I112" s="566">
        <v>35.28</v>
      </c>
      <c r="J112" s="567" t="s">
        <v>403</v>
      </c>
      <c r="K112" s="516"/>
      <c r="L112" s="516"/>
      <c r="M112" s="516">
        <v>1</v>
      </c>
      <c r="N112" s="516">
        <v>1</v>
      </c>
      <c r="O112" s="159">
        <v>2</v>
      </c>
      <c r="P112" s="159"/>
      <c r="Q112" s="159"/>
      <c r="R112" s="159"/>
      <c r="S112" s="160"/>
      <c r="T112" s="160"/>
      <c r="U112" s="160">
        <f t="shared" si="9"/>
        <v>0</v>
      </c>
      <c r="V112" s="160">
        <f t="shared" si="10"/>
        <v>0</v>
      </c>
      <c r="W112" s="546"/>
      <c r="X112" s="161"/>
      <c r="Y112" s="161"/>
      <c r="Z112" s="161">
        <f t="shared" si="8"/>
        <v>0</v>
      </c>
      <c r="AA112" s="161">
        <f t="shared" si="11"/>
        <v>0</v>
      </c>
      <c r="AB112" s="161" t="s">
        <v>780</v>
      </c>
      <c r="AC112" s="162" t="s">
        <v>785</v>
      </c>
      <c r="AE112" s="125"/>
    </row>
    <row r="113" spans="1:31" ht="14.1" customHeight="1">
      <c r="A113" s="137">
        <v>113</v>
      </c>
      <c r="B113" s="564" t="s">
        <v>252</v>
      </c>
      <c r="C113" s="157"/>
      <c r="D113" s="560" t="s">
        <v>256</v>
      </c>
      <c r="E113" s="565">
        <v>231</v>
      </c>
      <c r="F113" s="560" t="s">
        <v>322</v>
      </c>
      <c r="G113" s="124" t="s">
        <v>228</v>
      </c>
      <c r="H113" s="557" t="s">
        <v>334</v>
      </c>
      <c r="I113" s="566">
        <v>52.92</v>
      </c>
      <c r="J113" s="567" t="s">
        <v>773</v>
      </c>
      <c r="K113" s="516"/>
      <c r="L113" s="516"/>
      <c r="M113" s="516">
        <v>1</v>
      </c>
      <c r="N113" s="516">
        <v>1</v>
      </c>
      <c r="O113" s="159">
        <v>240</v>
      </c>
      <c r="P113" s="159"/>
      <c r="Q113" s="159"/>
      <c r="R113" s="159"/>
      <c r="S113" s="160" t="e">
        <f t="shared" si="12"/>
        <v>#DIV/0!</v>
      </c>
      <c r="T113" s="160">
        <f t="shared" si="13"/>
        <v>0</v>
      </c>
      <c r="U113" s="160">
        <f t="shared" si="9"/>
        <v>0</v>
      </c>
      <c r="V113" s="160">
        <f t="shared" si="10"/>
        <v>0</v>
      </c>
      <c r="W113" s="546"/>
      <c r="X113" s="161">
        <f>IF(O113="nio",0,IF(O113&gt;0,VLOOKUP(G113,'2-Productie normen'!A:L,VLOOKUP(O113,'2-Productie normen'!L:M,2,FALSE),FALSE)))</f>
        <v>0</v>
      </c>
      <c r="Y113" s="161">
        <f t="shared" si="14"/>
        <v>0</v>
      </c>
      <c r="Z113" s="161">
        <f t="shared" si="8"/>
        <v>0</v>
      </c>
      <c r="AA113" s="161">
        <f t="shared" si="11"/>
        <v>0</v>
      </c>
      <c r="AB113" s="161">
        <f>VLOOKUP(G113,'2-Productie normen'!A:L,6,FALSE)</f>
        <v>1</v>
      </c>
      <c r="AC113" s="162"/>
      <c r="AE113" s="125">
        <f t="shared" si="15"/>
        <v>12700.800000000001</v>
      </c>
    </row>
    <row r="114" spans="1:31" ht="14.1" customHeight="1">
      <c r="A114" s="137">
        <v>114</v>
      </c>
      <c r="B114" s="564" t="s">
        <v>252</v>
      </c>
      <c r="C114" s="157"/>
      <c r="D114" s="560" t="s">
        <v>257</v>
      </c>
      <c r="E114" s="565">
        <v>300</v>
      </c>
      <c r="F114" s="560" t="s">
        <v>259</v>
      </c>
      <c r="G114" s="124" t="s">
        <v>394</v>
      </c>
      <c r="H114" s="557" t="s">
        <v>334</v>
      </c>
      <c r="I114" s="566">
        <v>282.24</v>
      </c>
      <c r="J114" s="559" t="s">
        <v>775</v>
      </c>
      <c r="K114" s="516"/>
      <c r="L114" s="516"/>
      <c r="M114" s="516">
        <v>1</v>
      </c>
      <c r="N114" s="516">
        <v>1</v>
      </c>
      <c r="O114" s="159">
        <v>240</v>
      </c>
      <c r="P114" s="159"/>
      <c r="Q114" s="159"/>
      <c r="R114" s="159"/>
      <c r="S114" s="160" t="e">
        <f t="shared" si="12"/>
        <v>#DIV/0!</v>
      </c>
      <c r="T114" s="160">
        <f t="shared" si="13"/>
        <v>0</v>
      </c>
      <c r="U114" s="160">
        <f t="shared" si="9"/>
        <v>0</v>
      </c>
      <c r="V114" s="160">
        <f t="shared" si="10"/>
        <v>0</v>
      </c>
      <c r="W114" s="546"/>
      <c r="X114" s="161">
        <f>IF(O114="nio",0,IF(O114&gt;0,VLOOKUP(G114,'2-Productie normen'!A:L,VLOOKUP(O114,'2-Productie normen'!L:M,2,FALSE),FALSE)))</f>
        <v>0</v>
      </c>
      <c r="Y114" s="161">
        <f t="shared" si="14"/>
        <v>0</v>
      </c>
      <c r="Z114" s="161">
        <f t="shared" si="8"/>
        <v>0</v>
      </c>
      <c r="AA114" s="161">
        <f t="shared" si="11"/>
        <v>0</v>
      </c>
      <c r="AB114" s="161">
        <f>VLOOKUP(G114,'2-Productie normen'!A:L,6,FALSE)</f>
        <v>6</v>
      </c>
      <c r="AC114" s="162"/>
      <c r="AE114" s="125">
        <f t="shared" si="15"/>
        <v>67737.600000000006</v>
      </c>
    </row>
    <row r="115" spans="1:31" ht="14.1" customHeight="1">
      <c r="A115" s="137">
        <v>115</v>
      </c>
      <c r="B115" s="564" t="s">
        <v>252</v>
      </c>
      <c r="C115" s="157"/>
      <c r="D115" s="560" t="s">
        <v>257</v>
      </c>
      <c r="E115" s="565">
        <v>301</v>
      </c>
      <c r="F115" s="557" t="s">
        <v>300</v>
      </c>
      <c r="G115" s="124" t="s">
        <v>17</v>
      </c>
      <c r="H115" s="557" t="s">
        <v>332</v>
      </c>
      <c r="I115" s="566">
        <v>13.23</v>
      </c>
      <c r="J115" s="559" t="s">
        <v>774</v>
      </c>
      <c r="K115" s="516"/>
      <c r="L115" s="516"/>
      <c r="M115" s="516">
        <v>1</v>
      </c>
      <c r="N115" s="516">
        <v>1</v>
      </c>
      <c r="O115" s="159">
        <v>240</v>
      </c>
      <c r="P115" s="159">
        <v>240</v>
      </c>
      <c r="Q115" s="159"/>
      <c r="R115" s="159"/>
      <c r="S115" s="160" t="e">
        <f t="shared" si="12"/>
        <v>#DIV/0!</v>
      </c>
      <c r="T115" s="160" t="e">
        <f t="shared" si="13"/>
        <v>#DIV/0!</v>
      </c>
      <c r="U115" s="160">
        <f t="shared" si="9"/>
        <v>0</v>
      </c>
      <c r="V115" s="160">
        <f t="shared" si="10"/>
        <v>0</v>
      </c>
      <c r="W115" s="546"/>
      <c r="X115" s="161">
        <f>IF(O115="nio",0,IF(O115&gt;0,VLOOKUP(G115,'2-Productie normen'!A:L,VLOOKUP(O115,'2-Productie normen'!L:M,2,FALSE),FALSE)))</f>
        <v>0</v>
      </c>
      <c r="Y115" s="161">
        <f t="shared" si="14"/>
        <v>0</v>
      </c>
      <c r="Z115" s="161">
        <f t="shared" si="8"/>
        <v>0</v>
      </c>
      <c r="AA115" s="161">
        <f t="shared" si="11"/>
        <v>0</v>
      </c>
      <c r="AB115" s="161">
        <f>VLOOKUP(G115,'2-Productie normen'!A:L,6,FALSE)</f>
        <v>4</v>
      </c>
      <c r="AC115" s="162"/>
      <c r="AE115" s="125">
        <f t="shared" si="15"/>
        <v>6350.4000000000005</v>
      </c>
    </row>
    <row r="116" spans="1:31" ht="14.1" customHeight="1">
      <c r="A116" s="137">
        <v>116</v>
      </c>
      <c r="B116" s="564" t="s">
        <v>252</v>
      </c>
      <c r="C116" s="157"/>
      <c r="D116" s="560" t="s">
        <v>257</v>
      </c>
      <c r="E116" s="565">
        <v>302</v>
      </c>
      <c r="F116" s="557" t="s">
        <v>301</v>
      </c>
      <c r="G116" s="124" t="s">
        <v>17</v>
      </c>
      <c r="H116" s="557" t="s">
        <v>332</v>
      </c>
      <c r="I116" s="566">
        <v>13.23</v>
      </c>
      <c r="J116" s="559" t="s">
        <v>774</v>
      </c>
      <c r="K116" s="516"/>
      <c r="L116" s="516"/>
      <c r="M116" s="516">
        <v>1</v>
      </c>
      <c r="N116" s="516">
        <v>1</v>
      </c>
      <c r="O116" s="159">
        <v>240</v>
      </c>
      <c r="P116" s="159">
        <v>240</v>
      </c>
      <c r="Q116" s="159"/>
      <c r="R116" s="159"/>
      <c r="S116" s="160" t="e">
        <f t="shared" si="12"/>
        <v>#DIV/0!</v>
      </c>
      <c r="T116" s="160" t="e">
        <f t="shared" si="13"/>
        <v>#DIV/0!</v>
      </c>
      <c r="U116" s="160">
        <f t="shared" si="9"/>
        <v>0</v>
      </c>
      <c r="V116" s="160">
        <f t="shared" si="10"/>
        <v>0</v>
      </c>
      <c r="W116" s="546"/>
      <c r="X116" s="161">
        <f>IF(O116="nio",0,IF(O116&gt;0,VLOOKUP(G116,'2-Productie normen'!A:L,VLOOKUP(O116,'2-Productie normen'!L:M,2,FALSE),FALSE)))</f>
        <v>0</v>
      </c>
      <c r="Y116" s="161">
        <f t="shared" si="14"/>
        <v>0</v>
      </c>
      <c r="Z116" s="161">
        <f t="shared" si="8"/>
        <v>0</v>
      </c>
      <c r="AA116" s="161">
        <f t="shared" si="11"/>
        <v>0</v>
      </c>
      <c r="AB116" s="161">
        <f>VLOOKUP(G116,'2-Productie normen'!A:L,6,FALSE)</f>
        <v>4</v>
      </c>
      <c r="AC116" s="162"/>
      <c r="AE116" s="125">
        <f t="shared" si="15"/>
        <v>6350.4000000000005</v>
      </c>
    </row>
    <row r="117" spans="1:31" ht="14.1" customHeight="1">
      <c r="A117" s="137">
        <v>117</v>
      </c>
      <c r="B117" s="564" t="s">
        <v>252</v>
      </c>
      <c r="C117" s="157"/>
      <c r="D117" s="560" t="s">
        <v>257</v>
      </c>
      <c r="E117" s="565">
        <v>303</v>
      </c>
      <c r="F117" s="557" t="s">
        <v>262</v>
      </c>
      <c r="G117" s="124" t="s">
        <v>329</v>
      </c>
      <c r="H117" s="557" t="s">
        <v>331</v>
      </c>
      <c r="I117" s="566">
        <v>26.46</v>
      </c>
      <c r="J117" s="559" t="s">
        <v>776</v>
      </c>
      <c r="K117" s="516"/>
      <c r="L117" s="516"/>
      <c r="M117" s="516">
        <v>1</v>
      </c>
      <c r="N117" s="516">
        <v>1</v>
      </c>
      <c r="O117" s="159">
        <v>24</v>
      </c>
      <c r="P117" s="159"/>
      <c r="Q117" s="159"/>
      <c r="R117" s="159"/>
      <c r="S117" s="160" t="e">
        <f t="shared" si="12"/>
        <v>#DIV/0!</v>
      </c>
      <c r="T117" s="160">
        <f t="shared" si="13"/>
        <v>0</v>
      </c>
      <c r="U117" s="160">
        <f t="shared" si="9"/>
        <v>0</v>
      </c>
      <c r="V117" s="160">
        <f t="shared" si="10"/>
        <v>0</v>
      </c>
      <c r="W117" s="546"/>
      <c r="X117" s="161">
        <f>IF(O117="nio",0,IF(O117&gt;0,VLOOKUP(G117,'2-Productie normen'!A:L,VLOOKUP(O117,'2-Productie normen'!L:M,2,FALSE),FALSE)))</f>
        <v>0</v>
      </c>
      <c r="Y117" s="161">
        <f t="shared" si="14"/>
        <v>0</v>
      </c>
      <c r="Z117" s="161">
        <f t="shared" si="8"/>
        <v>0</v>
      </c>
      <c r="AA117" s="161">
        <f t="shared" si="11"/>
        <v>0</v>
      </c>
      <c r="AB117" s="161">
        <f>VLOOKUP(G117,'2-Productie normen'!A:L,6,FALSE)</f>
        <v>6</v>
      </c>
      <c r="AC117" s="162"/>
      <c r="AE117" s="125">
        <f t="shared" si="15"/>
        <v>635.04</v>
      </c>
    </row>
    <row r="118" spans="1:31" ht="14.1" customHeight="1">
      <c r="A118" s="137">
        <v>118</v>
      </c>
      <c r="B118" s="564" t="s">
        <v>252</v>
      </c>
      <c r="C118" s="157"/>
      <c r="D118" s="560" t="s">
        <v>257</v>
      </c>
      <c r="E118" s="565">
        <v>304</v>
      </c>
      <c r="F118" s="557" t="s">
        <v>323</v>
      </c>
      <c r="G118" s="167" t="s">
        <v>330</v>
      </c>
      <c r="H118" s="557" t="s">
        <v>334</v>
      </c>
      <c r="I118" s="566">
        <v>105.84</v>
      </c>
      <c r="J118" s="567" t="s">
        <v>403</v>
      </c>
      <c r="K118" s="516"/>
      <c r="L118" s="516"/>
      <c r="M118" s="516">
        <v>1</v>
      </c>
      <c r="N118" s="516">
        <v>1</v>
      </c>
      <c r="O118" s="159">
        <v>2</v>
      </c>
      <c r="P118" s="159"/>
      <c r="Q118" s="159"/>
      <c r="R118" s="159"/>
      <c r="S118" s="160"/>
      <c r="T118" s="160"/>
      <c r="U118" s="160">
        <f t="shared" si="9"/>
        <v>0</v>
      </c>
      <c r="V118" s="160">
        <f t="shared" si="10"/>
        <v>0</v>
      </c>
      <c r="W118" s="546"/>
      <c r="X118" s="161"/>
      <c r="Y118" s="161"/>
      <c r="Z118" s="161">
        <f t="shared" si="8"/>
        <v>0</v>
      </c>
      <c r="AA118" s="161">
        <f t="shared" si="11"/>
        <v>0</v>
      </c>
      <c r="AB118" s="161" t="s">
        <v>780</v>
      </c>
      <c r="AC118" s="162" t="s">
        <v>785</v>
      </c>
      <c r="AE118" s="125"/>
    </row>
    <row r="119" spans="1:31" ht="14.1" customHeight="1">
      <c r="A119" s="137">
        <v>119</v>
      </c>
      <c r="B119" s="564" t="s">
        <v>252</v>
      </c>
      <c r="C119" s="157"/>
      <c r="D119" s="560" t="s">
        <v>257</v>
      </c>
      <c r="E119" s="565">
        <v>305</v>
      </c>
      <c r="F119" s="557" t="s">
        <v>324</v>
      </c>
      <c r="G119" s="158" t="s">
        <v>330</v>
      </c>
      <c r="H119" s="560" t="s">
        <v>334</v>
      </c>
      <c r="I119" s="566">
        <v>35.28</v>
      </c>
      <c r="J119" s="567" t="s">
        <v>401</v>
      </c>
      <c r="K119" s="516"/>
      <c r="L119" s="516"/>
      <c r="M119" s="516">
        <v>1</v>
      </c>
      <c r="N119" s="516">
        <v>1</v>
      </c>
      <c r="O119" s="159">
        <v>2</v>
      </c>
      <c r="P119" s="159"/>
      <c r="Q119" s="159"/>
      <c r="R119" s="159"/>
      <c r="S119" s="160"/>
      <c r="T119" s="160"/>
      <c r="U119" s="160">
        <f t="shared" si="9"/>
        <v>0</v>
      </c>
      <c r="V119" s="160">
        <f t="shared" si="10"/>
        <v>0</v>
      </c>
      <c r="W119" s="546"/>
      <c r="X119" s="161"/>
      <c r="Y119" s="161"/>
      <c r="Z119" s="161">
        <f t="shared" si="8"/>
        <v>0</v>
      </c>
      <c r="AA119" s="161">
        <f t="shared" si="11"/>
        <v>0</v>
      </c>
      <c r="AB119" s="161" t="s">
        <v>780</v>
      </c>
      <c r="AC119" s="162" t="s">
        <v>785</v>
      </c>
      <c r="AE119" s="125"/>
    </row>
    <row r="120" spans="1:31" ht="14.1" customHeight="1">
      <c r="A120" s="137">
        <v>120</v>
      </c>
      <c r="B120" s="564" t="s">
        <v>252</v>
      </c>
      <c r="C120" s="157"/>
      <c r="D120" s="560" t="s">
        <v>257</v>
      </c>
      <c r="E120" s="565">
        <v>306</v>
      </c>
      <c r="F120" s="557" t="s">
        <v>304</v>
      </c>
      <c r="G120" s="158" t="s">
        <v>228</v>
      </c>
      <c r="H120" s="557" t="s">
        <v>334</v>
      </c>
      <c r="I120" s="566">
        <v>52.92</v>
      </c>
      <c r="J120" s="567" t="s">
        <v>773</v>
      </c>
      <c r="K120" s="516"/>
      <c r="L120" s="516"/>
      <c r="M120" s="516">
        <v>1</v>
      </c>
      <c r="N120" s="516">
        <v>1</v>
      </c>
      <c r="O120" s="159">
        <v>240</v>
      </c>
      <c r="P120" s="159"/>
      <c r="Q120" s="159"/>
      <c r="R120" s="159"/>
      <c r="S120" s="160" t="e">
        <f t="shared" si="12"/>
        <v>#DIV/0!</v>
      </c>
      <c r="T120" s="160">
        <f t="shared" si="13"/>
        <v>0</v>
      </c>
      <c r="U120" s="160">
        <f t="shared" si="9"/>
        <v>0</v>
      </c>
      <c r="V120" s="160">
        <f t="shared" si="10"/>
        <v>0</v>
      </c>
      <c r="W120" s="546"/>
      <c r="X120" s="161">
        <f>IF(O120="nio",0,IF(O120&gt;0,VLOOKUP(G120,'2-Productie normen'!A:L,VLOOKUP(O120,'2-Productie normen'!L:M,2,FALSE),FALSE)))</f>
        <v>0</v>
      </c>
      <c r="Y120" s="161">
        <f t="shared" si="14"/>
        <v>0</v>
      </c>
      <c r="Z120" s="161">
        <f t="shared" si="8"/>
        <v>0</v>
      </c>
      <c r="AA120" s="161">
        <f t="shared" si="11"/>
        <v>0</v>
      </c>
      <c r="AB120" s="161">
        <f>VLOOKUP(G120,'2-Productie normen'!A:L,6,FALSE)</f>
        <v>1</v>
      </c>
      <c r="AC120" s="162"/>
      <c r="AE120" s="125">
        <f t="shared" si="15"/>
        <v>12700.800000000001</v>
      </c>
    </row>
    <row r="121" spans="1:31" ht="14.1" customHeight="1">
      <c r="A121" s="137">
        <v>121</v>
      </c>
      <c r="B121" s="564" t="s">
        <v>252</v>
      </c>
      <c r="C121" s="157"/>
      <c r="D121" s="560" t="s">
        <v>257</v>
      </c>
      <c r="E121" s="565">
        <v>310</v>
      </c>
      <c r="F121" s="560" t="s">
        <v>323</v>
      </c>
      <c r="G121" s="158" t="s">
        <v>330</v>
      </c>
      <c r="H121" s="557" t="s">
        <v>334</v>
      </c>
      <c r="I121" s="566">
        <v>114.66</v>
      </c>
      <c r="J121" s="567" t="s">
        <v>401</v>
      </c>
      <c r="K121" s="516"/>
      <c r="L121" s="516"/>
      <c r="M121" s="516">
        <v>1</v>
      </c>
      <c r="N121" s="516">
        <v>1</v>
      </c>
      <c r="O121" s="159">
        <v>2</v>
      </c>
      <c r="P121" s="159"/>
      <c r="Q121" s="159"/>
      <c r="R121" s="159"/>
      <c r="S121" s="160"/>
      <c r="T121" s="160"/>
      <c r="U121" s="160">
        <f t="shared" si="9"/>
        <v>0</v>
      </c>
      <c r="V121" s="160">
        <f t="shared" si="10"/>
        <v>0</v>
      </c>
      <c r="W121" s="546"/>
      <c r="X121" s="161"/>
      <c r="Y121" s="161"/>
      <c r="Z121" s="161">
        <f t="shared" si="8"/>
        <v>0</v>
      </c>
      <c r="AA121" s="161">
        <f t="shared" si="11"/>
        <v>0</v>
      </c>
      <c r="AB121" s="161" t="s">
        <v>780</v>
      </c>
      <c r="AC121" s="162" t="s">
        <v>785</v>
      </c>
      <c r="AE121" s="125"/>
    </row>
    <row r="122" spans="1:31" ht="14.1" customHeight="1">
      <c r="A122" s="137">
        <v>122</v>
      </c>
      <c r="B122" s="564" t="s">
        <v>252</v>
      </c>
      <c r="C122" s="157"/>
      <c r="D122" s="560" t="s">
        <v>257</v>
      </c>
      <c r="E122" s="565">
        <v>311</v>
      </c>
      <c r="F122" s="557" t="s">
        <v>325</v>
      </c>
      <c r="G122" s="158" t="s">
        <v>330</v>
      </c>
      <c r="H122" s="557" t="s">
        <v>334</v>
      </c>
      <c r="I122" s="566">
        <v>141.12</v>
      </c>
      <c r="J122" s="567" t="s">
        <v>401</v>
      </c>
      <c r="K122" s="516"/>
      <c r="L122" s="516"/>
      <c r="M122" s="516">
        <v>1</v>
      </c>
      <c r="N122" s="516">
        <v>1</v>
      </c>
      <c r="O122" s="159">
        <v>2</v>
      </c>
      <c r="P122" s="159"/>
      <c r="Q122" s="159"/>
      <c r="R122" s="159"/>
      <c r="S122" s="160"/>
      <c r="T122" s="160"/>
      <c r="U122" s="160">
        <f t="shared" si="9"/>
        <v>0</v>
      </c>
      <c r="V122" s="160">
        <f t="shared" si="10"/>
        <v>0</v>
      </c>
      <c r="W122" s="546"/>
      <c r="X122" s="161"/>
      <c r="Y122" s="161"/>
      <c r="Z122" s="161">
        <f t="shared" si="8"/>
        <v>0</v>
      </c>
      <c r="AA122" s="161">
        <f t="shared" si="11"/>
        <v>0</v>
      </c>
      <c r="AB122" s="161" t="s">
        <v>780</v>
      </c>
      <c r="AC122" s="162" t="s">
        <v>785</v>
      </c>
      <c r="AE122" s="125"/>
    </row>
    <row r="123" spans="1:31" ht="14.1" customHeight="1">
      <c r="A123" s="137">
        <v>123</v>
      </c>
      <c r="B123" s="564" t="s">
        <v>252</v>
      </c>
      <c r="C123" s="157"/>
      <c r="D123" s="560" t="s">
        <v>257</v>
      </c>
      <c r="E123" s="565">
        <v>317</v>
      </c>
      <c r="F123" s="560" t="s">
        <v>323</v>
      </c>
      <c r="G123" s="158" t="s">
        <v>330</v>
      </c>
      <c r="H123" s="557" t="s">
        <v>334</v>
      </c>
      <c r="I123" s="566">
        <v>105.84</v>
      </c>
      <c r="J123" s="567" t="s">
        <v>401</v>
      </c>
      <c r="K123" s="516"/>
      <c r="L123" s="516"/>
      <c r="M123" s="516">
        <v>1</v>
      </c>
      <c r="N123" s="516">
        <v>1</v>
      </c>
      <c r="O123" s="159">
        <v>2</v>
      </c>
      <c r="P123" s="159"/>
      <c r="Q123" s="159"/>
      <c r="R123" s="159"/>
      <c r="S123" s="160"/>
      <c r="T123" s="160"/>
      <c r="U123" s="160">
        <f t="shared" si="9"/>
        <v>0</v>
      </c>
      <c r="V123" s="160">
        <f t="shared" si="10"/>
        <v>0</v>
      </c>
      <c r="W123" s="546"/>
      <c r="X123" s="161"/>
      <c r="Y123" s="161"/>
      <c r="Z123" s="161">
        <f t="shared" si="8"/>
        <v>0</v>
      </c>
      <c r="AA123" s="161">
        <f t="shared" si="11"/>
        <v>0</v>
      </c>
      <c r="AB123" s="161" t="s">
        <v>780</v>
      </c>
      <c r="AC123" s="162" t="s">
        <v>785</v>
      </c>
      <c r="AE123" s="125"/>
    </row>
    <row r="124" spans="1:31" ht="14.1" customHeight="1">
      <c r="A124" s="137">
        <v>124</v>
      </c>
      <c r="B124" s="564" t="s">
        <v>252</v>
      </c>
      <c r="C124" s="157"/>
      <c r="D124" s="560" t="s">
        <v>257</v>
      </c>
      <c r="E124" s="565">
        <v>318</v>
      </c>
      <c r="F124" s="560" t="s">
        <v>323</v>
      </c>
      <c r="G124" s="158" t="s">
        <v>330</v>
      </c>
      <c r="H124" s="557" t="s">
        <v>334</v>
      </c>
      <c r="I124" s="566">
        <v>105.84</v>
      </c>
      <c r="J124" s="567" t="s">
        <v>401</v>
      </c>
      <c r="K124" s="516"/>
      <c r="L124" s="516"/>
      <c r="M124" s="516">
        <v>1</v>
      </c>
      <c r="N124" s="516">
        <v>1</v>
      </c>
      <c r="O124" s="159">
        <v>2</v>
      </c>
      <c r="P124" s="159"/>
      <c r="Q124" s="159"/>
      <c r="R124" s="159"/>
      <c r="S124" s="160"/>
      <c r="T124" s="160"/>
      <c r="U124" s="160">
        <f t="shared" si="9"/>
        <v>0</v>
      </c>
      <c r="V124" s="160">
        <f t="shared" si="10"/>
        <v>0</v>
      </c>
      <c r="W124" s="546"/>
      <c r="X124" s="161"/>
      <c r="Y124" s="161"/>
      <c r="Z124" s="161">
        <f t="shared" si="8"/>
        <v>0</v>
      </c>
      <c r="AA124" s="161">
        <f t="shared" si="11"/>
        <v>0</v>
      </c>
      <c r="AB124" s="161" t="s">
        <v>780</v>
      </c>
      <c r="AC124" s="162" t="s">
        <v>785</v>
      </c>
      <c r="AE124" s="125"/>
    </row>
    <row r="125" spans="1:31" ht="14.1" customHeight="1">
      <c r="A125" s="137">
        <v>125</v>
      </c>
      <c r="B125" s="564" t="s">
        <v>252</v>
      </c>
      <c r="C125" s="157"/>
      <c r="D125" s="560" t="s">
        <v>257</v>
      </c>
      <c r="E125" s="565">
        <v>319</v>
      </c>
      <c r="F125" s="557" t="s">
        <v>323</v>
      </c>
      <c r="G125" s="158" t="s">
        <v>330</v>
      </c>
      <c r="H125" s="557" t="s">
        <v>334</v>
      </c>
      <c r="I125" s="566">
        <v>105.84</v>
      </c>
      <c r="J125" s="567" t="s">
        <v>401</v>
      </c>
      <c r="K125" s="516"/>
      <c r="L125" s="516"/>
      <c r="M125" s="516">
        <v>1</v>
      </c>
      <c r="N125" s="516">
        <v>1</v>
      </c>
      <c r="O125" s="159">
        <v>2</v>
      </c>
      <c r="P125" s="159"/>
      <c r="Q125" s="159"/>
      <c r="R125" s="159"/>
      <c r="S125" s="160"/>
      <c r="T125" s="160"/>
      <c r="U125" s="160">
        <f t="shared" si="9"/>
        <v>0</v>
      </c>
      <c r="V125" s="160">
        <f t="shared" si="10"/>
        <v>0</v>
      </c>
      <c r="W125" s="546"/>
      <c r="X125" s="161"/>
      <c r="Y125" s="161"/>
      <c r="Z125" s="161">
        <f t="shared" si="8"/>
        <v>0</v>
      </c>
      <c r="AA125" s="161">
        <f t="shared" si="11"/>
        <v>0</v>
      </c>
      <c r="AB125" s="161" t="s">
        <v>780</v>
      </c>
      <c r="AC125" s="162" t="s">
        <v>785</v>
      </c>
      <c r="AE125" s="125"/>
    </row>
    <row r="126" spans="1:31" ht="14.1" customHeight="1">
      <c r="A126" s="137">
        <v>126</v>
      </c>
      <c r="B126" s="564" t="s">
        <v>252</v>
      </c>
      <c r="C126" s="157"/>
      <c r="D126" s="560" t="s">
        <v>257</v>
      </c>
      <c r="E126" s="565">
        <v>320</v>
      </c>
      <c r="F126" s="557" t="s">
        <v>323</v>
      </c>
      <c r="G126" s="158" t="s">
        <v>330</v>
      </c>
      <c r="H126" s="557" t="s">
        <v>334</v>
      </c>
      <c r="I126" s="566">
        <v>105.84</v>
      </c>
      <c r="J126" s="567" t="s">
        <v>401</v>
      </c>
      <c r="K126" s="516"/>
      <c r="L126" s="516"/>
      <c r="M126" s="516">
        <v>1</v>
      </c>
      <c r="N126" s="516">
        <v>1</v>
      </c>
      <c r="O126" s="159">
        <v>2</v>
      </c>
      <c r="P126" s="159"/>
      <c r="Q126" s="159"/>
      <c r="R126" s="159"/>
      <c r="S126" s="160"/>
      <c r="T126" s="160"/>
      <c r="U126" s="160">
        <f t="shared" si="9"/>
        <v>0</v>
      </c>
      <c r="V126" s="160">
        <f t="shared" si="10"/>
        <v>0</v>
      </c>
      <c r="W126" s="546"/>
      <c r="X126" s="161"/>
      <c r="Y126" s="161"/>
      <c r="Z126" s="161">
        <f t="shared" si="8"/>
        <v>0</v>
      </c>
      <c r="AA126" s="161">
        <f t="shared" si="11"/>
        <v>0</v>
      </c>
      <c r="AB126" s="161" t="s">
        <v>780</v>
      </c>
      <c r="AC126" s="162" t="s">
        <v>785</v>
      </c>
      <c r="AE126" s="125"/>
    </row>
    <row r="127" spans="1:31" ht="14.1" customHeight="1">
      <c r="A127" s="137">
        <v>127</v>
      </c>
      <c r="B127" s="564" t="s">
        <v>252</v>
      </c>
      <c r="C127" s="157"/>
      <c r="D127" s="560" t="s">
        <v>257</v>
      </c>
      <c r="E127" s="565">
        <v>321</v>
      </c>
      <c r="F127" s="557" t="s">
        <v>323</v>
      </c>
      <c r="G127" s="158" t="s">
        <v>330</v>
      </c>
      <c r="H127" s="557" t="s">
        <v>334</v>
      </c>
      <c r="I127" s="566">
        <v>105.84</v>
      </c>
      <c r="J127" s="567" t="s">
        <v>401</v>
      </c>
      <c r="K127" s="516"/>
      <c r="L127" s="516"/>
      <c r="M127" s="516">
        <v>1</v>
      </c>
      <c r="N127" s="516">
        <v>1</v>
      </c>
      <c r="O127" s="159">
        <v>2</v>
      </c>
      <c r="P127" s="159"/>
      <c r="Q127" s="159"/>
      <c r="R127" s="159"/>
      <c r="S127" s="160"/>
      <c r="T127" s="160"/>
      <c r="U127" s="160">
        <f t="shared" si="9"/>
        <v>0</v>
      </c>
      <c r="V127" s="160">
        <f t="shared" si="10"/>
        <v>0</v>
      </c>
      <c r="W127" s="546"/>
      <c r="X127" s="161"/>
      <c r="Y127" s="161"/>
      <c r="Z127" s="161">
        <f t="shared" si="8"/>
        <v>0</v>
      </c>
      <c r="AA127" s="161">
        <f t="shared" si="11"/>
        <v>0</v>
      </c>
      <c r="AB127" s="161" t="s">
        <v>780</v>
      </c>
      <c r="AC127" s="162" t="s">
        <v>785</v>
      </c>
      <c r="AE127" s="125"/>
    </row>
    <row r="128" spans="1:31" ht="14.1" customHeight="1">
      <c r="A128" s="137">
        <v>128</v>
      </c>
      <c r="B128" s="564" t="s">
        <v>252</v>
      </c>
      <c r="C128" s="157"/>
      <c r="D128" s="560" t="s">
        <v>257</v>
      </c>
      <c r="E128" s="565">
        <v>325</v>
      </c>
      <c r="F128" s="557" t="s">
        <v>323</v>
      </c>
      <c r="G128" s="158" t="s">
        <v>330</v>
      </c>
      <c r="H128" s="557" t="s">
        <v>334</v>
      </c>
      <c r="I128" s="566">
        <v>105.84</v>
      </c>
      <c r="J128" s="567" t="s">
        <v>401</v>
      </c>
      <c r="K128" s="516"/>
      <c r="L128" s="516"/>
      <c r="M128" s="516">
        <v>1</v>
      </c>
      <c r="N128" s="516">
        <v>1</v>
      </c>
      <c r="O128" s="159">
        <v>2</v>
      </c>
      <c r="P128" s="159"/>
      <c r="Q128" s="159"/>
      <c r="R128" s="159"/>
      <c r="S128" s="160"/>
      <c r="T128" s="160"/>
      <c r="U128" s="160">
        <f t="shared" si="9"/>
        <v>0</v>
      </c>
      <c r="V128" s="160">
        <f t="shared" si="10"/>
        <v>0</v>
      </c>
      <c r="W128" s="546"/>
      <c r="X128" s="161"/>
      <c r="Y128" s="161"/>
      <c r="Z128" s="161">
        <f t="shared" si="8"/>
        <v>0</v>
      </c>
      <c r="AA128" s="161">
        <f t="shared" si="11"/>
        <v>0</v>
      </c>
      <c r="AB128" s="161" t="s">
        <v>780</v>
      </c>
      <c r="AC128" s="162" t="s">
        <v>785</v>
      </c>
      <c r="AE128" s="125"/>
    </row>
    <row r="129" spans="1:31" ht="14.1" customHeight="1">
      <c r="A129" s="137">
        <v>129</v>
      </c>
      <c r="B129" s="564" t="s">
        <v>252</v>
      </c>
      <c r="C129" s="157"/>
      <c r="D129" s="560" t="s">
        <v>257</v>
      </c>
      <c r="E129" s="565">
        <v>326</v>
      </c>
      <c r="F129" s="557" t="s">
        <v>304</v>
      </c>
      <c r="G129" s="158" t="s">
        <v>228</v>
      </c>
      <c r="H129" s="557" t="s">
        <v>334</v>
      </c>
      <c r="I129" s="566">
        <v>52.92</v>
      </c>
      <c r="J129" s="567" t="s">
        <v>773</v>
      </c>
      <c r="K129" s="516"/>
      <c r="L129" s="516"/>
      <c r="M129" s="516">
        <v>1</v>
      </c>
      <c r="N129" s="516">
        <v>1</v>
      </c>
      <c r="O129" s="159">
        <v>240</v>
      </c>
      <c r="P129" s="159"/>
      <c r="Q129" s="159"/>
      <c r="R129" s="159"/>
      <c r="S129" s="160" t="e">
        <f t="shared" si="12"/>
        <v>#DIV/0!</v>
      </c>
      <c r="T129" s="160">
        <f t="shared" si="13"/>
        <v>0</v>
      </c>
      <c r="U129" s="160">
        <f t="shared" si="9"/>
        <v>0</v>
      </c>
      <c r="V129" s="160">
        <f t="shared" si="10"/>
        <v>0</v>
      </c>
      <c r="W129" s="546"/>
      <c r="X129" s="161">
        <f>IF(O129="nio",0,IF(O129&gt;0,VLOOKUP(G129,'2-Productie normen'!A:L,VLOOKUP(O129,'2-Productie normen'!L:M,2,FALSE),FALSE)))</f>
        <v>0</v>
      </c>
      <c r="Y129" s="161">
        <f t="shared" si="14"/>
        <v>0</v>
      </c>
      <c r="Z129" s="161">
        <f t="shared" si="8"/>
        <v>0</v>
      </c>
      <c r="AA129" s="161">
        <f t="shared" si="11"/>
        <v>0</v>
      </c>
      <c r="AB129" s="161">
        <f>VLOOKUP(G129,'2-Productie normen'!A:L,6,FALSE)</f>
        <v>1</v>
      </c>
      <c r="AC129" s="162"/>
      <c r="AE129" s="125">
        <f t="shared" si="15"/>
        <v>12700.800000000001</v>
      </c>
    </row>
    <row r="130" spans="1:31" ht="14.1" customHeight="1">
      <c r="A130" s="137">
        <v>130</v>
      </c>
      <c r="B130" s="564" t="s">
        <v>252</v>
      </c>
      <c r="C130" s="157"/>
      <c r="D130" s="560" t="s">
        <v>257</v>
      </c>
      <c r="E130" s="565">
        <v>327</v>
      </c>
      <c r="F130" s="560" t="s">
        <v>326</v>
      </c>
      <c r="G130" s="158" t="s">
        <v>228</v>
      </c>
      <c r="H130" s="557" t="s">
        <v>334</v>
      </c>
      <c r="I130" s="566">
        <v>35.28</v>
      </c>
      <c r="J130" s="567" t="s">
        <v>773</v>
      </c>
      <c r="K130" s="516"/>
      <c r="L130" s="516"/>
      <c r="M130" s="516">
        <v>1</v>
      </c>
      <c r="N130" s="516">
        <v>1</v>
      </c>
      <c r="O130" s="159">
        <v>240</v>
      </c>
      <c r="P130" s="159"/>
      <c r="Q130" s="159"/>
      <c r="R130" s="159"/>
      <c r="S130" s="160" t="e">
        <f t="shared" si="12"/>
        <v>#DIV/0!</v>
      </c>
      <c r="T130" s="160">
        <f t="shared" si="13"/>
        <v>0</v>
      </c>
      <c r="U130" s="160">
        <f t="shared" si="9"/>
        <v>0</v>
      </c>
      <c r="V130" s="160">
        <f t="shared" si="10"/>
        <v>0</v>
      </c>
      <c r="W130" s="546"/>
      <c r="X130" s="161">
        <f>IF(O130="nio",0,IF(O130&gt;0,VLOOKUP(G130,'2-Productie normen'!A:L,VLOOKUP(O130,'2-Productie normen'!L:M,2,FALSE),FALSE)))</f>
        <v>0</v>
      </c>
      <c r="Y130" s="161">
        <f t="shared" si="14"/>
        <v>0</v>
      </c>
      <c r="Z130" s="161">
        <f t="shared" si="8"/>
        <v>0</v>
      </c>
      <c r="AA130" s="161">
        <f t="shared" si="11"/>
        <v>0</v>
      </c>
      <c r="AB130" s="161">
        <f>VLOOKUP(G130,'2-Productie normen'!A:L,6,FALSE)</f>
        <v>1</v>
      </c>
      <c r="AC130" s="162"/>
      <c r="AE130" s="125">
        <f t="shared" si="15"/>
        <v>8467.2000000000007</v>
      </c>
    </row>
    <row r="131" spans="1:31" ht="14.1" customHeight="1">
      <c r="A131" s="137">
        <v>131</v>
      </c>
      <c r="B131" s="564" t="s">
        <v>252</v>
      </c>
      <c r="C131" s="157"/>
      <c r="D131" s="560" t="s">
        <v>257</v>
      </c>
      <c r="E131" s="565"/>
      <c r="F131" s="557" t="s">
        <v>327</v>
      </c>
      <c r="G131" s="158" t="s">
        <v>329</v>
      </c>
      <c r="H131" s="557" t="s">
        <v>331</v>
      </c>
      <c r="I131" s="566">
        <v>61.74</v>
      </c>
      <c r="J131" s="559" t="s">
        <v>776</v>
      </c>
      <c r="K131" s="516"/>
      <c r="L131" s="516"/>
      <c r="M131" s="516">
        <v>1</v>
      </c>
      <c r="N131" s="516">
        <v>1</v>
      </c>
      <c r="O131" s="159">
        <v>240</v>
      </c>
      <c r="P131" s="159"/>
      <c r="Q131" s="159"/>
      <c r="R131" s="159"/>
      <c r="S131" s="160" t="e">
        <f t="shared" si="12"/>
        <v>#DIV/0!</v>
      </c>
      <c r="T131" s="160">
        <f t="shared" si="13"/>
        <v>0</v>
      </c>
      <c r="U131" s="160">
        <f t="shared" si="9"/>
        <v>0</v>
      </c>
      <c r="V131" s="160">
        <f t="shared" si="10"/>
        <v>0</v>
      </c>
      <c r="W131" s="546"/>
      <c r="X131" s="161">
        <f>IF(O131="nio",0,IF(O131&gt;0,VLOOKUP(G131,'2-Productie normen'!A:L,VLOOKUP(O131,'2-Productie normen'!L:M,2,FALSE),FALSE)))</f>
        <v>0</v>
      </c>
      <c r="Y131" s="161">
        <f t="shared" si="14"/>
        <v>0</v>
      </c>
      <c r="Z131" s="161">
        <f t="shared" si="8"/>
        <v>0</v>
      </c>
      <c r="AA131" s="161">
        <f t="shared" si="11"/>
        <v>0</v>
      </c>
      <c r="AB131" s="161">
        <f>VLOOKUP(G131,'2-Productie normen'!A:L,6,FALSE)</f>
        <v>6</v>
      </c>
      <c r="AC131" s="162"/>
      <c r="AE131" s="125">
        <f t="shared" si="15"/>
        <v>14817.6</v>
      </c>
    </row>
    <row r="132" spans="1:31" ht="14.1" customHeight="1">
      <c r="A132" s="137">
        <v>132</v>
      </c>
      <c r="B132" s="564" t="s">
        <v>252</v>
      </c>
      <c r="C132" s="157"/>
      <c r="D132" s="560" t="s">
        <v>258</v>
      </c>
      <c r="E132" s="565"/>
      <c r="F132" s="557" t="s">
        <v>310</v>
      </c>
      <c r="G132" s="157" t="s">
        <v>781</v>
      </c>
      <c r="H132" s="557"/>
      <c r="I132" s="566">
        <v>0</v>
      </c>
      <c r="J132" s="567" t="s">
        <v>780</v>
      </c>
      <c r="K132" s="516"/>
      <c r="L132" s="516"/>
      <c r="M132" s="516">
        <v>1</v>
      </c>
      <c r="N132" s="516">
        <v>1</v>
      </c>
      <c r="O132" s="159" t="s">
        <v>781</v>
      </c>
      <c r="P132" s="159"/>
      <c r="Q132" s="159"/>
      <c r="R132" s="159"/>
      <c r="S132" s="160">
        <f t="shared" si="12"/>
        <v>0</v>
      </c>
      <c r="T132" s="160">
        <f t="shared" si="13"/>
        <v>0</v>
      </c>
      <c r="U132" s="160">
        <f t="shared" si="9"/>
        <v>0</v>
      </c>
      <c r="V132" s="160">
        <f t="shared" si="10"/>
        <v>0</v>
      </c>
      <c r="W132" s="546"/>
      <c r="X132" s="161">
        <f>IF(O132="nio",0,IF(O132&gt;0,VLOOKUP(G132,'2-Productie normen'!A:L,VLOOKUP(O132,'2-Productie normen'!L:M,2,FALSE),FALSE)))</f>
        <v>0</v>
      </c>
      <c r="Y132" s="161">
        <f t="shared" si="14"/>
        <v>0</v>
      </c>
      <c r="Z132" s="161">
        <f t="shared" si="8"/>
        <v>0</v>
      </c>
      <c r="AA132" s="161">
        <f t="shared" si="11"/>
        <v>0</v>
      </c>
      <c r="AB132" s="161">
        <f>VLOOKUP(G132,'2-Productie normen'!A:L,6,FALSE)</f>
        <v>0</v>
      </c>
      <c r="AC132" s="162"/>
      <c r="AE132" s="125">
        <f t="shared" si="15"/>
        <v>0</v>
      </c>
    </row>
    <row r="133" spans="1:31" ht="14.1" customHeight="1">
      <c r="A133" s="137">
        <v>133</v>
      </c>
      <c r="B133" s="555" t="s">
        <v>738</v>
      </c>
      <c r="C133" s="157"/>
      <c r="D133" s="556" t="s">
        <v>404</v>
      </c>
      <c r="E133" s="563" t="s">
        <v>409</v>
      </c>
      <c r="F133" s="555" t="s">
        <v>327</v>
      </c>
      <c r="G133" s="158" t="s">
        <v>329</v>
      </c>
      <c r="H133" s="556" t="s">
        <v>704</v>
      </c>
      <c r="I133" s="558">
        <v>16.2</v>
      </c>
      <c r="J133" s="559" t="s">
        <v>776</v>
      </c>
      <c r="K133" s="516"/>
      <c r="L133" s="516"/>
      <c r="M133" s="516">
        <v>1</v>
      </c>
      <c r="N133" s="516">
        <v>1</v>
      </c>
      <c r="O133" s="159">
        <v>240</v>
      </c>
      <c r="P133" s="159"/>
      <c r="Q133" s="159"/>
      <c r="R133" s="159"/>
      <c r="S133" s="160" t="e">
        <f t="shared" si="12"/>
        <v>#DIV/0!</v>
      </c>
      <c r="T133" s="160">
        <f t="shared" si="13"/>
        <v>0</v>
      </c>
      <c r="U133" s="160">
        <f t="shared" si="9"/>
        <v>0</v>
      </c>
      <c r="V133" s="160">
        <f t="shared" si="10"/>
        <v>0</v>
      </c>
      <c r="W133" s="546"/>
      <c r="X133" s="161">
        <f>IF(O133="nio",0,IF(O133&gt;0,VLOOKUP(G133,'2-Productie normen'!A:L,VLOOKUP(O133,'2-Productie normen'!L:M,2,FALSE),FALSE)))</f>
        <v>0</v>
      </c>
      <c r="Y133" s="161">
        <f t="shared" si="14"/>
        <v>0</v>
      </c>
      <c r="Z133" s="161">
        <f t="shared" si="8"/>
        <v>0</v>
      </c>
      <c r="AA133" s="161">
        <f t="shared" si="11"/>
        <v>0</v>
      </c>
      <c r="AB133" s="161">
        <f>VLOOKUP(G133,'2-Productie normen'!A:L,6,FALSE)</f>
        <v>6</v>
      </c>
      <c r="AC133" s="162"/>
      <c r="AE133" s="125">
        <f t="shared" si="15"/>
        <v>3888</v>
      </c>
    </row>
    <row r="134" spans="1:31" ht="14.1" customHeight="1">
      <c r="A134" s="137">
        <v>134</v>
      </c>
      <c r="B134" s="555" t="s">
        <v>738</v>
      </c>
      <c r="C134" s="157"/>
      <c r="D134" s="556" t="s">
        <v>404</v>
      </c>
      <c r="E134" s="563" t="s">
        <v>410</v>
      </c>
      <c r="F134" s="556" t="s">
        <v>327</v>
      </c>
      <c r="G134" s="158" t="s">
        <v>329</v>
      </c>
      <c r="H134" s="555" t="s">
        <v>704</v>
      </c>
      <c r="I134" s="558">
        <v>16.2</v>
      </c>
      <c r="J134" s="559" t="s">
        <v>776</v>
      </c>
      <c r="K134" s="516"/>
      <c r="L134" s="516"/>
      <c r="M134" s="516">
        <v>1</v>
      </c>
      <c r="N134" s="516">
        <v>1</v>
      </c>
      <c r="O134" s="159">
        <v>24</v>
      </c>
      <c r="P134" s="159"/>
      <c r="Q134" s="159"/>
      <c r="R134" s="159"/>
      <c r="S134" s="160" t="e">
        <f t="shared" si="12"/>
        <v>#DIV/0!</v>
      </c>
      <c r="T134" s="160">
        <f t="shared" si="13"/>
        <v>0</v>
      </c>
      <c r="U134" s="160">
        <f t="shared" si="9"/>
        <v>0</v>
      </c>
      <c r="V134" s="160">
        <f t="shared" si="10"/>
        <v>0</v>
      </c>
      <c r="W134" s="546"/>
      <c r="X134" s="161">
        <f>IF(O134="nio",0,IF(O134&gt;0,VLOOKUP(G134,'2-Productie normen'!A:L,VLOOKUP(O134,'2-Productie normen'!L:M,2,FALSE),FALSE)))</f>
        <v>0</v>
      </c>
      <c r="Y134" s="161">
        <f t="shared" si="14"/>
        <v>0</v>
      </c>
      <c r="Z134" s="161">
        <f t="shared" si="8"/>
        <v>0</v>
      </c>
      <c r="AA134" s="161">
        <f t="shared" si="11"/>
        <v>0</v>
      </c>
      <c r="AB134" s="161">
        <f>VLOOKUP(G134,'2-Productie normen'!A:L,6,FALSE)</f>
        <v>6</v>
      </c>
      <c r="AC134" s="162"/>
      <c r="AE134" s="125">
        <f t="shared" si="15"/>
        <v>388.79999999999995</v>
      </c>
    </row>
    <row r="135" spans="1:31" ht="14.1" customHeight="1">
      <c r="A135" s="137">
        <v>135</v>
      </c>
      <c r="B135" s="555" t="s">
        <v>738</v>
      </c>
      <c r="C135" s="157"/>
      <c r="D135" s="556" t="s">
        <v>404</v>
      </c>
      <c r="E135" s="563" t="s">
        <v>411</v>
      </c>
      <c r="F135" s="555" t="s">
        <v>282</v>
      </c>
      <c r="G135" s="158" t="s">
        <v>703</v>
      </c>
      <c r="H135" s="555" t="s">
        <v>334</v>
      </c>
      <c r="I135" s="558">
        <v>7.29</v>
      </c>
      <c r="J135" s="559" t="s">
        <v>774</v>
      </c>
      <c r="K135" s="516"/>
      <c r="L135" s="516"/>
      <c r="M135" s="516">
        <v>1</v>
      </c>
      <c r="N135" s="516">
        <v>1</v>
      </c>
      <c r="O135" s="159">
        <v>240</v>
      </c>
      <c r="P135" s="159"/>
      <c r="Q135" s="159"/>
      <c r="R135" s="159"/>
      <c r="S135" s="160" t="e">
        <f t="shared" si="12"/>
        <v>#DIV/0!</v>
      </c>
      <c r="T135" s="160">
        <f t="shared" si="13"/>
        <v>0</v>
      </c>
      <c r="U135" s="160">
        <f t="shared" si="9"/>
        <v>0</v>
      </c>
      <c r="V135" s="160">
        <f t="shared" si="10"/>
        <v>0</v>
      </c>
      <c r="W135" s="546"/>
      <c r="X135" s="161">
        <f>IF(O135="nio",0,IF(O135&gt;0,VLOOKUP(G135,'2-Productie normen'!A:L,VLOOKUP(O135,'2-Productie normen'!L:M,2,FALSE),FALSE)))</f>
        <v>0</v>
      </c>
      <c r="Y135" s="161">
        <f t="shared" si="14"/>
        <v>0</v>
      </c>
      <c r="Z135" s="161">
        <f t="shared" si="8"/>
        <v>0</v>
      </c>
      <c r="AA135" s="161">
        <f t="shared" si="11"/>
        <v>0</v>
      </c>
      <c r="AB135" s="161">
        <f>VLOOKUP(G135,'2-Productie normen'!A:L,6,FALSE)</f>
        <v>6</v>
      </c>
      <c r="AC135" s="162"/>
      <c r="AE135" s="125">
        <f t="shared" si="15"/>
        <v>1749.6</v>
      </c>
    </row>
    <row r="136" spans="1:31" ht="14.1" customHeight="1">
      <c r="A136" s="137">
        <v>136</v>
      </c>
      <c r="B136" s="555" t="s">
        <v>738</v>
      </c>
      <c r="C136" s="157"/>
      <c r="D136" s="556" t="s">
        <v>404</v>
      </c>
      <c r="E136" s="563" t="s">
        <v>412</v>
      </c>
      <c r="F136" s="555" t="s">
        <v>282</v>
      </c>
      <c r="G136" s="158" t="s">
        <v>703</v>
      </c>
      <c r="H136" s="555" t="s">
        <v>334</v>
      </c>
      <c r="I136" s="558">
        <v>4.8600000000000003</v>
      </c>
      <c r="J136" s="559" t="s">
        <v>774</v>
      </c>
      <c r="K136" s="516"/>
      <c r="L136" s="516"/>
      <c r="M136" s="516">
        <v>1</v>
      </c>
      <c r="N136" s="516">
        <v>1</v>
      </c>
      <c r="O136" s="159">
        <v>240</v>
      </c>
      <c r="P136" s="159"/>
      <c r="Q136" s="159"/>
      <c r="R136" s="159"/>
      <c r="S136" s="160" t="e">
        <f t="shared" si="12"/>
        <v>#DIV/0!</v>
      </c>
      <c r="T136" s="160">
        <f t="shared" si="13"/>
        <v>0</v>
      </c>
      <c r="U136" s="160">
        <f t="shared" si="9"/>
        <v>0</v>
      </c>
      <c r="V136" s="160">
        <f t="shared" si="10"/>
        <v>0</v>
      </c>
      <c r="W136" s="546"/>
      <c r="X136" s="161">
        <f>IF(O136="nio",0,IF(O136&gt;0,VLOOKUP(G136,'2-Productie normen'!A:L,VLOOKUP(O136,'2-Productie normen'!L:M,2,FALSE),FALSE)))</f>
        <v>0</v>
      </c>
      <c r="Y136" s="161">
        <f t="shared" si="14"/>
        <v>0</v>
      </c>
      <c r="Z136" s="161">
        <f t="shared" si="8"/>
        <v>0</v>
      </c>
      <c r="AA136" s="161">
        <f t="shared" si="11"/>
        <v>0</v>
      </c>
      <c r="AB136" s="161">
        <f>VLOOKUP(G136,'2-Productie normen'!A:L,6,FALSE)</f>
        <v>6</v>
      </c>
      <c r="AC136" s="162"/>
      <c r="AE136" s="125">
        <f t="shared" si="15"/>
        <v>1166.4000000000001</v>
      </c>
    </row>
    <row r="137" spans="1:31" ht="14.1" customHeight="1">
      <c r="A137" s="137">
        <v>137</v>
      </c>
      <c r="B137" s="555" t="s">
        <v>738</v>
      </c>
      <c r="C137" s="157"/>
      <c r="D137" s="556" t="s">
        <v>404</v>
      </c>
      <c r="E137" s="563" t="s">
        <v>413</v>
      </c>
      <c r="F137" s="555" t="s">
        <v>300</v>
      </c>
      <c r="G137" s="158" t="s">
        <v>17</v>
      </c>
      <c r="H137" s="555" t="s">
        <v>332</v>
      </c>
      <c r="I137" s="558">
        <v>2.1</v>
      </c>
      <c r="J137" s="559" t="s">
        <v>774</v>
      </c>
      <c r="K137" s="516"/>
      <c r="L137" s="516"/>
      <c r="M137" s="516">
        <v>1</v>
      </c>
      <c r="N137" s="516">
        <v>1</v>
      </c>
      <c r="O137" s="159">
        <v>240</v>
      </c>
      <c r="P137" s="159">
        <v>240</v>
      </c>
      <c r="Q137" s="159"/>
      <c r="R137" s="159"/>
      <c r="S137" s="160" t="e">
        <f t="shared" si="12"/>
        <v>#DIV/0!</v>
      </c>
      <c r="T137" s="160" t="e">
        <f t="shared" si="13"/>
        <v>#DIV/0!</v>
      </c>
      <c r="U137" s="160">
        <f t="shared" si="9"/>
        <v>0</v>
      </c>
      <c r="V137" s="160">
        <f t="shared" si="10"/>
        <v>0</v>
      </c>
      <c r="W137" s="546"/>
      <c r="X137" s="161">
        <f>IF(O137="nio",0,IF(O137&gt;0,VLOOKUP(G137,'2-Productie normen'!A:L,VLOOKUP(O137,'2-Productie normen'!L:M,2,FALSE),FALSE)))</f>
        <v>0</v>
      </c>
      <c r="Y137" s="161">
        <f t="shared" ref="Y137:Y199" si="16">IF(P137&gt;0,X137*$Y$8,0)</f>
        <v>0</v>
      </c>
      <c r="Z137" s="161">
        <f t="shared" ref="Z137:Z200" si="17">IF(Q137&gt;0,X137*$Z$8,0)</f>
        <v>0</v>
      </c>
      <c r="AA137" s="161">
        <f t="shared" si="11"/>
        <v>0</v>
      </c>
      <c r="AB137" s="161">
        <f>VLOOKUP(G137,'2-Productie normen'!A:L,6,FALSE)</f>
        <v>4</v>
      </c>
      <c r="AC137" s="162"/>
      <c r="AE137" s="125">
        <f t="shared" ref="AE137:AE199" si="18">SUM(O137:Q137)*I137</f>
        <v>1008</v>
      </c>
    </row>
    <row r="138" spans="1:31" ht="14.1" customHeight="1">
      <c r="A138" s="137">
        <v>138</v>
      </c>
      <c r="B138" s="555" t="s">
        <v>738</v>
      </c>
      <c r="C138" s="157"/>
      <c r="D138" s="556" t="s">
        <v>404</v>
      </c>
      <c r="E138" s="563" t="s">
        <v>414</v>
      </c>
      <c r="F138" s="555" t="s">
        <v>300</v>
      </c>
      <c r="G138" s="158" t="s">
        <v>17</v>
      </c>
      <c r="H138" s="555" t="s">
        <v>332</v>
      </c>
      <c r="I138" s="558">
        <v>2.1</v>
      </c>
      <c r="J138" s="559" t="s">
        <v>774</v>
      </c>
      <c r="K138" s="516"/>
      <c r="L138" s="516"/>
      <c r="M138" s="516">
        <v>1</v>
      </c>
      <c r="N138" s="516">
        <v>1</v>
      </c>
      <c r="O138" s="159">
        <v>240</v>
      </c>
      <c r="P138" s="159">
        <v>240</v>
      </c>
      <c r="Q138" s="159"/>
      <c r="R138" s="159"/>
      <c r="S138" s="160" t="e">
        <f t="shared" ref="S138:S199" si="19">IF(O138="nio",0,IF(O138&gt;0,O138*I138/X138,0))*K138</f>
        <v>#DIV/0!</v>
      </c>
      <c r="T138" s="160" t="e">
        <f t="shared" ref="T138:T199" si="20">IF(P138&gt;0,P138*I138/Y138,0)*L138</f>
        <v>#DIV/0!</v>
      </c>
      <c r="U138" s="160">
        <f t="shared" ref="U138:U201" si="21">IF(Q138&gt;0,Q138*I138/Z138,0)*M138</f>
        <v>0</v>
      </c>
      <c r="V138" s="160">
        <f t="shared" ref="V138:V201" si="22">IF(R138&gt;0,R138*I138/AA138,0)*N138</f>
        <v>0</v>
      </c>
      <c r="W138" s="546"/>
      <c r="X138" s="161">
        <f>IF(O138="nio",0,IF(O138&gt;0,VLOOKUP(G138,'2-Productie normen'!A:L,VLOOKUP(O138,'2-Productie normen'!L:M,2,FALSE),FALSE)))</f>
        <v>0</v>
      </c>
      <c r="Y138" s="161">
        <f t="shared" si="16"/>
        <v>0</v>
      </c>
      <c r="Z138" s="161">
        <f t="shared" si="17"/>
        <v>0</v>
      </c>
      <c r="AA138" s="161">
        <f t="shared" ref="AA138:AA201" si="23">IF(R138&gt;0,X138*$AA$8,0)</f>
        <v>0</v>
      </c>
      <c r="AB138" s="161">
        <f>VLOOKUP(G138,'2-Productie normen'!A:L,6,FALSE)</f>
        <v>4</v>
      </c>
      <c r="AC138" s="162"/>
      <c r="AE138" s="125">
        <f t="shared" si="18"/>
        <v>1008</v>
      </c>
    </row>
    <row r="139" spans="1:31" ht="14.1" customHeight="1">
      <c r="A139" s="137">
        <v>139</v>
      </c>
      <c r="B139" s="555" t="s">
        <v>738</v>
      </c>
      <c r="C139" s="157"/>
      <c r="D139" s="556" t="s">
        <v>404</v>
      </c>
      <c r="E139" s="563" t="s">
        <v>415</v>
      </c>
      <c r="F139" s="555" t="s">
        <v>630</v>
      </c>
      <c r="G139" s="158" t="s">
        <v>17</v>
      </c>
      <c r="H139" s="555" t="s">
        <v>332</v>
      </c>
      <c r="I139" s="558">
        <v>2.4300000000000002</v>
      </c>
      <c r="J139" s="559" t="s">
        <v>774</v>
      </c>
      <c r="K139" s="516"/>
      <c r="L139" s="516"/>
      <c r="M139" s="516">
        <v>1</v>
      </c>
      <c r="N139" s="516">
        <v>1</v>
      </c>
      <c r="O139" s="159">
        <v>240</v>
      </c>
      <c r="P139" s="159">
        <v>240</v>
      </c>
      <c r="Q139" s="159"/>
      <c r="R139" s="159"/>
      <c r="S139" s="160" t="e">
        <f t="shared" si="19"/>
        <v>#DIV/0!</v>
      </c>
      <c r="T139" s="160" t="e">
        <f t="shared" si="20"/>
        <v>#DIV/0!</v>
      </c>
      <c r="U139" s="160">
        <f t="shared" si="21"/>
        <v>0</v>
      </c>
      <c r="V139" s="160">
        <f t="shared" si="22"/>
        <v>0</v>
      </c>
      <c r="W139" s="546"/>
      <c r="X139" s="161">
        <f>IF(O139="nio",0,IF(O139&gt;0,VLOOKUP(G139,'2-Productie normen'!A:L,VLOOKUP(O139,'2-Productie normen'!L:M,2,FALSE),FALSE)))</f>
        <v>0</v>
      </c>
      <c r="Y139" s="161">
        <f t="shared" si="16"/>
        <v>0</v>
      </c>
      <c r="Z139" s="161">
        <f t="shared" si="17"/>
        <v>0</v>
      </c>
      <c r="AA139" s="161">
        <f t="shared" si="23"/>
        <v>0</v>
      </c>
      <c r="AB139" s="161">
        <f>VLOOKUP(G139,'2-Productie normen'!A:L,6,FALSE)</f>
        <v>4</v>
      </c>
      <c r="AC139" s="162"/>
      <c r="AE139" s="125">
        <f t="shared" si="18"/>
        <v>1166.4000000000001</v>
      </c>
    </row>
    <row r="140" spans="1:31" ht="14.1" customHeight="1">
      <c r="A140" s="137">
        <v>140</v>
      </c>
      <c r="B140" s="555" t="s">
        <v>738</v>
      </c>
      <c r="C140" s="157"/>
      <c r="D140" s="556" t="s">
        <v>404</v>
      </c>
      <c r="E140" s="563" t="s">
        <v>416</v>
      </c>
      <c r="F140" s="555" t="s">
        <v>631</v>
      </c>
      <c r="G140" s="158" t="s">
        <v>17</v>
      </c>
      <c r="H140" s="555" t="s">
        <v>332</v>
      </c>
      <c r="I140" s="558">
        <v>1.5</v>
      </c>
      <c r="J140" s="559" t="s">
        <v>774</v>
      </c>
      <c r="K140" s="516"/>
      <c r="L140" s="516"/>
      <c r="M140" s="516">
        <v>1</v>
      </c>
      <c r="N140" s="516">
        <v>1</v>
      </c>
      <c r="O140" s="159">
        <v>240</v>
      </c>
      <c r="P140" s="159">
        <v>240</v>
      </c>
      <c r="Q140" s="159"/>
      <c r="R140" s="159"/>
      <c r="S140" s="160" t="e">
        <f t="shared" si="19"/>
        <v>#DIV/0!</v>
      </c>
      <c r="T140" s="160" t="e">
        <f t="shared" si="20"/>
        <v>#DIV/0!</v>
      </c>
      <c r="U140" s="160">
        <f t="shared" si="21"/>
        <v>0</v>
      </c>
      <c r="V140" s="160">
        <f t="shared" si="22"/>
        <v>0</v>
      </c>
      <c r="W140" s="546"/>
      <c r="X140" s="161">
        <f>IF(O140="nio",0,IF(O140&gt;0,VLOOKUP(G140,'2-Productie normen'!A:L,VLOOKUP(O140,'2-Productie normen'!L:M,2,FALSE),FALSE)))</f>
        <v>0</v>
      </c>
      <c r="Y140" s="161">
        <f t="shared" si="16"/>
        <v>0</v>
      </c>
      <c r="Z140" s="161">
        <f t="shared" si="17"/>
        <v>0</v>
      </c>
      <c r="AA140" s="161">
        <f t="shared" si="23"/>
        <v>0</v>
      </c>
      <c r="AB140" s="161">
        <f>VLOOKUP(G140,'2-Productie normen'!A:L,6,FALSE)</f>
        <v>4</v>
      </c>
      <c r="AC140" s="162"/>
      <c r="AE140" s="125">
        <f t="shared" si="18"/>
        <v>720</v>
      </c>
    </row>
    <row r="141" spans="1:31" ht="14.1" customHeight="1">
      <c r="A141" s="137">
        <v>141</v>
      </c>
      <c r="B141" s="555" t="s">
        <v>738</v>
      </c>
      <c r="C141" s="157"/>
      <c r="D141" s="556" t="s">
        <v>404</v>
      </c>
      <c r="E141" s="563" t="s">
        <v>417</v>
      </c>
      <c r="F141" s="555" t="s">
        <v>631</v>
      </c>
      <c r="G141" s="158" t="s">
        <v>17</v>
      </c>
      <c r="H141" s="555" t="s">
        <v>332</v>
      </c>
      <c r="I141" s="558">
        <v>1.5</v>
      </c>
      <c r="J141" s="559" t="s">
        <v>774</v>
      </c>
      <c r="K141" s="516"/>
      <c r="L141" s="516"/>
      <c r="M141" s="516">
        <v>1</v>
      </c>
      <c r="N141" s="516">
        <v>1</v>
      </c>
      <c r="O141" s="159">
        <v>240</v>
      </c>
      <c r="P141" s="159">
        <v>240</v>
      </c>
      <c r="Q141" s="159"/>
      <c r="R141" s="159"/>
      <c r="S141" s="160" t="e">
        <f t="shared" si="19"/>
        <v>#DIV/0!</v>
      </c>
      <c r="T141" s="160" t="e">
        <f t="shared" si="20"/>
        <v>#DIV/0!</v>
      </c>
      <c r="U141" s="160">
        <f t="shared" si="21"/>
        <v>0</v>
      </c>
      <c r="V141" s="160">
        <f t="shared" si="22"/>
        <v>0</v>
      </c>
      <c r="W141" s="546"/>
      <c r="X141" s="161">
        <f>IF(O141="nio",0,IF(O141&gt;0,VLOOKUP(G141,'2-Productie normen'!A:L,VLOOKUP(O141,'2-Productie normen'!L:M,2,FALSE),FALSE)))</f>
        <v>0</v>
      </c>
      <c r="Y141" s="161">
        <f t="shared" si="16"/>
        <v>0</v>
      </c>
      <c r="Z141" s="161">
        <f t="shared" si="17"/>
        <v>0</v>
      </c>
      <c r="AA141" s="161">
        <f t="shared" si="23"/>
        <v>0</v>
      </c>
      <c r="AB141" s="161">
        <f>VLOOKUP(G141,'2-Productie normen'!A:L,6,FALSE)</f>
        <v>4</v>
      </c>
      <c r="AC141" s="162"/>
      <c r="AE141" s="125">
        <f t="shared" si="18"/>
        <v>720</v>
      </c>
    </row>
    <row r="142" spans="1:31" ht="14.1" customHeight="1">
      <c r="A142" s="137">
        <v>142</v>
      </c>
      <c r="B142" s="555" t="s">
        <v>738</v>
      </c>
      <c r="C142" s="157"/>
      <c r="D142" s="556" t="s">
        <v>404</v>
      </c>
      <c r="E142" s="563" t="s">
        <v>418</v>
      </c>
      <c r="F142" s="557" t="s">
        <v>261</v>
      </c>
      <c r="G142" s="157" t="s">
        <v>395</v>
      </c>
      <c r="H142" s="557" t="s">
        <v>331</v>
      </c>
      <c r="I142" s="566">
        <v>6.48</v>
      </c>
      <c r="J142" s="567" t="s">
        <v>400</v>
      </c>
      <c r="K142" s="516"/>
      <c r="L142" s="516"/>
      <c r="M142" s="516">
        <v>1</v>
      </c>
      <c r="N142" s="516">
        <v>1</v>
      </c>
      <c r="O142" s="159">
        <v>2</v>
      </c>
      <c r="P142" s="159"/>
      <c r="Q142" s="159"/>
      <c r="R142" s="159"/>
      <c r="S142" s="160"/>
      <c r="T142" s="160"/>
      <c r="U142" s="160">
        <f t="shared" si="21"/>
        <v>0</v>
      </c>
      <c r="V142" s="160">
        <f t="shared" si="22"/>
        <v>0</v>
      </c>
      <c r="W142" s="546"/>
      <c r="X142" s="161"/>
      <c r="Y142" s="161"/>
      <c r="Z142" s="161">
        <f t="shared" si="17"/>
        <v>0</v>
      </c>
      <c r="AA142" s="161">
        <f t="shared" si="23"/>
        <v>0</v>
      </c>
      <c r="AB142" s="161" t="s">
        <v>780</v>
      </c>
      <c r="AC142" s="162" t="s">
        <v>785</v>
      </c>
      <c r="AE142" s="125"/>
    </row>
    <row r="143" spans="1:31" ht="14.1" customHeight="1">
      <c r="A143" s="137">
        <v>143</v>
      </c>
      <c r="B143" s="555" t="s">
        <v>738</v>
      </c>
      <c r="C143" s="157"/>
      <c r="D143" s="556" t="s">
        <v>404</v>
      </c>
      <c r="E143" s="563" t="s">
        <v>419</v>
      </c>
      <c r="F143" s="557" t="s">
        <v>632</v>
      </c>
      <c r="G143" s="157" t="s">
        <v>781</v>
      </c>
      <c r="H143" s="557" t="s">
        <v>331</v>
      </c>
      <c r="I143" s="566">
        <v>1.62</v>
      </c>
      <c r="J143" s="567" t="s">
        <v>780</v>
      </c>
      <c r="K143" s="516"/>
      <c r="L143" s="516"/>
      <c r="M143" s="516">
        <v>1</v>
      </c>
      <c r="N143" s="516">
        <v>1</v>
      </c>
      <c r="O143" s="159" t="s">
        <v>781</v>
      </c>
      <c r="P143" s="159"/>
      <c r="Q143" s="159"/>
      <c r="R143" s="159"/>
      <c r="S143" s="160">
        <f t="shared" si="19"/>
        <v>0</v>
      </c>
      <c r="T143" s="160">
        <f t="shared" si="20"/>
        <v>0</v>
      </c>
      <c r="U143" s="160">
        <f t="shared" si="21"/>
        <v>0</v>
      </c>
      <c r="V143" s="160">
        <f t="shared" si="22"/>
        <v>0</v>
      </c>
      <c r="W143" s="546"/>
      <c r="X143" s="161">
        <f>IF(O143="nio",0,IF(O143&gt;0,VLOOKUP(G143,'2-Productie normen'!A:L,VLOOKUP(O143,'2-Productie normen'!L:M,2,FALSE),FALSE)))</f>
        <v>0</v>
      </c>
      <c r="Y143" s="161">
        <f t="shared" si="16"/>
        <v>0</v>
      </c>
      <c r="Z143" s="161">
        <f t="shared" si="17"/>
        <v>0</v>
      </c>
      <c r="AA143" s="161">
        <f t="shared" si="23"/>
        <v>0</v>
      </c>
      <c r="AB143" s="161">
        <f>VLOOKUP(G143,'2-Productie normen'!A:L,6,FALSE)</f>
        <v>0</v>
      </c>
      <c r="AC143" s="162"/>
      <c r="AE143" s="125">
        <f t="shared" si="18"/>
        <v>0</v>
      </c>
    </row>
    <row r="144" spans="1:31" ht="14.1" customHeight="1">
      <c r="A144" s="137">
        <v>144</v>
      </c>
      <c r="B144" s="555" t="s">
        <v>738</v>
      </c>
      <c r="C144" s="157"/>
      <c r="D144" s="556" t="s">
        <v>404</v>
      </c>
      <c r="E144" s="563" t="s">
        <v>420</v>
      </c>
      <c r="F144" s="557" t="s">
        <v>261</v>
      </c>
      <c r="G144" s="157" t="s">
        <v>395</v>
      </c>
      <c r="H144" s="557" t="s">
        <v>331</v>
      </c>
      <c r="I144" s="566">
        <v>15.39</v>
      </c>
      <c r="J144" s="567" t="s">
        <v>400</v>
      </c>
      <c r="K144" s="516"/>
      <c r="L144" s="516"/>
      <c r="M144" s="516">
        <v>1</v>
      </c>
      <c r="N144" s="516">
        <v>1</v>
      </c>
      <c r="O144" s="159">
        <v>2</v>
      </c>
      <c r="P144" s="159"/>
      <c r="Q144" s="159"/>
      <c r="R144" s="159"/>
      <c r="S144" s="160"/>
      <c r="T144" s="160"/>
      <c r="U144" s="160">
        <f t="shared" si="21"/>
        <v>0</v>
      </c>
      <c r="V144" s="160">
        <f t="shared" si="22"/>
        <v>0</v>
      </c>
      <c r="W144" s="546"/>
      <c r="X144" s="161"/>
      <c r="Y144" s="161"/>
      <c r="Z144" s="161">
        <f t="shared" si="17"/>
        <v>0</v>
      </c>
      <c r="AA144" s="161">
        <f t="shared" si="23"/>
        <v>0</v>
      </c>
      <c r="AB144" s="161" t="s">
        <v>780</v>
      </c>
      <c r="AC144" s="162" t="s">
        <v>785</v>
      </c>
      <c r="AE144" s="125"/>
    </row>
    <row r="145" spans="1:31" ht="14.1" customHeight="1">
      <c r="A145" s="137">
        <v>145</v>
      </c>
      <c r="B145" s="555" t="s">
        <v>738</v>
      </c>
      <c r="C145" s="157"/>
      <c r="D145" s="556" t="s">
        <v>404</v>
      </c>
      <c r="E145" s="563" t="s">
        <v>421</v>
      </c>
      <c r="F145" s="557" t="s">
        <v>633</v>
      </c>
      <c r="G145" s="158" t="s">
        <v>395</v>
      </c>
      <c r="H145" s="557" t="s">
        <v>331</v>
      </c>
      <c r="I145" s="566">
        <v>6.48</v>
      </c>
      <c r="J145" s="567" t="s">
        <v>400</v>
      </c>
      <c r="K145" s="516"/>
      <c r="L145" s="516"/>
      <c r="M145" s="516">
        <v>1</v>
      </c>
      <c r="N145" s="516">
        <v>1</v>
      </c>
      <c r="O145" s="159">
        <v>2</v>
      </c>
      <c r="P145" s="159"/>
      <c r="Q145" s="159"/>
      <c r="R145" s="159"/>
      <c r="S145" s="160"/>
      <c r="T145" s="160"/>
      <c r="U145" s="160">
        <f t="shared" si="21"/>
        <v>0</v>
      </c>
      <c r="V145" s="160">
        <f t="shared" si="22"/>
        <v>0</v>
      </c>
      <c r="W145" s="546"/>
      <c r="X145" s="161"/>
      <c r="Y145" s="161"/>
      <c r="Z145" s="161">
        <f t="shared" si="17"/>
        <v>0</v>
      </c>
      <c r="AA145" s="161">
        <f t="shared" si="23"/>
        <v>0</v>
      </c>
      <c r="AB145" s="161" t="s">
        <v>780</v>
      </c>
      <c r="AC145" s="162" t="s">
        <v>785</v>
      </c>
      <c r="AE145" s="125"/>
    </row>
    <row r="146" spans="1:31" ht="14.1" customHeight="1">
      <c r="A146" s="137">
        <v>146</v>
      </c>
      <c r="B146" s="555" t="s">
        <v>738</v>
      </c>
      <c r="C146" s="157"/>
      <c r="D146" s="556" t="s">
        <v>404</v>
      </c>
      <c r="E146" s="563" t="s">
        <v>422</v>
      </c>
      <c r="F146" s="557" t="s">
        <v>259</v>
      </c>
      <c r="G146" s="158" t="s">
        <v>394</v>
      </c>
      <c r="H146" s="557" t="s">
        <v>331</v>
      </c>
      <c r="I146" s="566">
        <v>68.040000000000006</v>
      </c>
      <c r="J146" s="559" t="s">
        <v>775</v>
      </c>
      <c r="K146" s="516"/>
      <c r="L146" s="516"/>
      <c r="M146" s="516">
        <v>1</v>
      </c>
      <c r="N146" s="516">
        <v>1</v>
      </c>
      <c r="O146" s="159">
        <v>240</v>
      </c>
      <c r="P146" s="159"/>
      <c r="Q146" s="159"/>
      <c r="R146" s="159"/>
      <c r="S146" s="160" t="e">
        <f t="shared" si="19"/>
        <v>#DIV/0!</v>
      </c>
      <c r="T146" s="160">
        <f t="shared" si="20"/>
        <v>0</v>
      </c>
      <c r="U146" s="160">
        <f t="shared" si="21"/>
        <v>0</v>
      </c>
      <c r="V146" s="160">
        <f t="shared" si="22"/>
        <v>0</v>
      </c>
      <c r="W146" s="546"/>
      <c r="X146" s="161">
        <f>IF(O146="nio",0,IF(O146&gt;0,VLOOKUP(G146,'2-Productie normen'!A:L,VLOOKUP(O146,'2-Productie normen'!L:M,2,FALSE),FALSE)))</f>
        <v>0</v>
      </c>
      <c r="Y146" s="161">
        <f t="shared" si="16"/>
        <v>0</v>
      </c>
      <c r="Z146" s="161">
        <f t="shared" si="17"/>
        <v>0</v>
      </c>
      <c r="AA146" s="161">
        <f t="shared" si="23"/>
        <v>0</v>
      </c>
      <c r="AB146" s="161">
        <f>VLOOKUP(G146,'2-Productie normen'!A:L,6,FALSE)</f>
        <v>6</v>
      </c>
      <c r="AC146" s="162"/>
      <c r="AE146" s="125">
        <f t="shared" si="18"/>
        <v>16329.600000000002</v>
      </c>
    </row>
    <row r="147" spans="1:31" ht="14.1" customHeight="1">
      <c r="A147" s="137">
        <v>147</v>
      </c>
      <c r="B147" s="555" t="s">
        <v>738</v>
      </c>
      <c r="C147" s="157"/>
      <c r="D147" s="556" t="s">
        <v>404</v>
      </c>
      <c r="E147" s="563" t="s">
        <v>423</v>
      </c>
      <c r="F147" s="557" t="s">
        <v>275</v>
      </c>
      <c r="G147" s="158" t="s">
        <v>395</v>
      </c>
      <c r="H147" s="557" t="s">
        <v>331</v>
      </c>
      <c r="I147" s="566">
        <v>6.48</v>
      </c>
      <c r="J147" s="567" t="s">
        <v>400</v>
      </c>
      <c r="K147" s="516"/>
      <c r="L147" s="516"/>
      <c r="M147" s="516">
        <v>1</v>
      </c>
      <c r="N147" s="516">
        <v>1</v>
      </c>
      <c r="O147" s="159">
        <v>2</v>
      </c>
      <c r="P147" s="159"/>
      <c r="Q147" s="159"/>
      <c r="R147" s="159"/>
      <c r="S147" s="160"/>
      <c r="T147" s="160"/>
      <c r="U147" s="160">
        <f t="shared" si="21"/>
        <v>0</v>
      </c>
      <c r="V147" s="160">
        <f t="shared" si="22"/>
        <v>0</v>
      </c>
      <c r="W147" s="546"/>
      <c r="X147" s="161"/>
      <c r="Y147" s="161"/>
      <c r="Z147" s="161">
        <f t="shared" si="17"/>
        <v>0</v>
      </c>
      <c r="AA147" s="161">
        <f t="shared" si="23"/>
        <v>0</v>
      </c>
      <c r="AB147" s="161" t="s">
        <v>780</v>
      </c>
      <c r="AC147" s="162" t="s">
        <v>785</v>
      </c>
      <c r="AE147" s="125"/>
    </row>
    <row r="148" spans="1:31" ht="14.1" customHeight="1">
      <c r="A148" s="137">
        <v>148</v>
      </c>
      <c r="B148" s="555" t="s">
        <v>738</v>
      </c>
      <c r="C148" s="157"/>
      <c r="D148" s="556" t="s">
        <v>404</v>
      </c>
      <c r="E148" s="563" t="s">
        <v>424</v>
      </c>
      <c r="F148" s="557" t="s">
        <v>634</v>
      </c>
      <c r="G148" s="158" t="s">
        <v>330</v>
      </c>
      <c r="H148" s="557" t="s">
        <v>331</v>
      </c>
      <c r="I148" s="566">
        <v>6.48</v>
      </c>
      <c r="J148" s="567" t="s">
        <v>401</v>
      </c>
      <c r="K148" s="516"/>
      <c r="L148" s="516"/>
      <c r="M148" s="516">
        <v>1</v>
      </c>
      <c r="N148" s="516">
        <v>1</v>
      </c>
      <c r="O148" s="159">
        <v>2</v>
      </c>
      <c r="P148" s="159"/>
      <c r="Q148" s="159"/>
      <c r="R148" s="159"/>
      <c r="S148" s="160"/>
      <c r="T148" s="160"/>
      <c r="U148" s="160">
        <f t="shared" si="21"/>
        <v>0</v>
      </c>
      <c r="V148" s="160">
        <f t="shared" si="22"/>
        <v>0</v>
      </c>
      <c r="W148" s="546"/>
      <c r="X148" s="161"/>
      <c r="Y148" s="161"/>
      <c r="Z148" s="161">
        <f t="shared" si="17"/>
        <v>0</v>
      </c>
      <c r="AA148" s="161">
        <f t="shared" si="23"/>
        <v>0</v>
      </c>
      <c r="AB148" s="161" t="s">
        <v>780</v>
      </c>
      <c r="AC148" s="162" t="s">
        <v>785</v>
      </c>
      <c r="AE148" s="125"/>
    </row>
    <row r="149" spans="1:31" ht="14.1" customHeight="1">
      <c r="A149" s="137">
        <v>149</v>
      </c>
      <c r="B149" s="555" t="s">
        <v>738</v>
      </c>
      <c r="C149" s="157"/>
      <c r="D149" s="556" t="s">
        <v>404</v>
      </c>
      <c r="E149" s="563" t="s">
        <v>425</v>
      </c>
      <c r="F149" s="557" t="s">
        <v>635</v>
      </c>
      <c r="G149" s="164" t="s">
        <v>330</v>
      </c>
      <c r="H149" s="557" t="s">
        <v>331</v>
      </c>
      <c r="I149" s="566">
        <v>81</v>
      </c>
      <c r="J149" s="567" t="s">
        <v>401</v>
      </c>
      <c r="K149" s="516"/>
      <c r="L149" s="516"/>
      <c r="M149" s="516">
        <v>1</v>
      </c>
      <c r="N149" s="516">
        <v>1</v>
      </c>
      <c r="O149" s="159">
        <v>2</v>
      </c>
      <c r="P149" s="159"/>
      <c r="Q149" s="159"/>
      <c r="R149" s="159"/>
      <c r="S149" s="160"/>
      <c r="T149" s="160"/>
      <c r="U149" s="160">
        <f t="shared" si="21"/>
        <v>0</v>
      </c>
      <c r="V149" s="160">
        <f t="shared" si="22"/>
        <v>0</v>
      </c>
      <c r="W149" s="546"/>
      <c r="X149" s="161"/>
      <c r="Y149" s="161"/>
      <c r="Z149" s="161">
        <f t="shared" si="17"/>
        <v>0</v>
      </c>
      <c r="AA149" s="161">
        <f t="shared" si="23"/>
        <v>0</v>
      </c>
      <c r="AB149" s="161" t="s">
        <v>780</v>
      </c>
      <c r="AC149" s="162" t="s">
        <v>785</v>
      </c>
      <c r="AE149" s="125"/>
    </row>
    <row r="150" spans="1:31" ht="14.1" customHeight="1">
      <c r="A150" s="137">
        <v>150</v>
      </c>
      <c r="B150" s="555" t="s">
        <v>738</v>
      </c>
      <c r="C150" s="157"/>
      <c r="D150" s="556" t="s">
        <v>404</v>
      </c>
      <c r="E150" s="563" t="s">
        <v>426</v>
      </c>
      <c r="F150" s="557" t="s">
        <v>304</v>
      </c>
      <c r="G150" s="124" t="s">
        <v>328</v>
      </c>
      <c r="H150" s="557" t="s">
        <v>331</v>
      </c>
      <c r="I150" s="566">
        <v>81</v>
      </c>
      <c r="J150" s="567" t="s">
        <v>778</v>
      </c>
      <c r="K150" s="516"/>
      <c r="L150" s="516"/>
      <c r="M150" s="516">
        <v>1</v>
      </c>
      <c r="N150" s="516">
        <v>1</v>
      </c>
      <c r="O150" s="159">
        <v>240</v>
      </c>
      <c r="P150" s="159"/>
      <c r="Q150" s="159"/>
      <c r="R150" s="159"/>
      <c r="S150" s="160" t="e">
        <f t="shared" si="19"/>
        <v>#DIV/0!</v>
      </c>
      <c r="T150" s="160">
        <f t="shared" si="20"/>
        <v>0</v>
      </c>
      <c r="U150" s="160">
        <f t="shared" si="21"/>
        <v>0</v>
      </c>
      <c r="V150" s="160">
        <f t="shared" si="22"/>
        <v>0</v>
      </c>
      <c r="W150" s="546"/>
      <c r="X150" s="161">
        <f>IF(O150="nio",0,IF(O150&gt;0,VLOOKUP(G150,'2-Productie normen'!A:L,VLOOKUP(O150,'2-Productie normen'!L:M,2,FALSE),FALSE)))</f>
        <v>0</v>
      </c>
      <c r="Y150" s="161">
        <f t="shared" si="16"/>
        <v>0</v>
      </c>
      <c r="Z150" s="161">
        <f t="shared" si="17"/>
        <v>0</v>
      </c>
      <c r="AA150" s="161">
        <f t="shared" si="23"/>
        <v>0</v>
      </c>
      <c r="AB150" s="161">
        <f>VLOOKUP(G150,'2-Productie normen'!A:L,6,FALSE)</f>
        <v>2</v>
      </c>
      <c r="AC150" s="162"/>
      <c r="AE150" s="125">
        <f t="shared" si="18"/>
        <v>19440</v>
      </c>
    </row>
    <row r="151" spans="1:31" ht="14.1" customHeight="1">
      <c r="A151" s="137">
        <v>151</v>
      </c>
      <c r="B151" s="555" t="s">
        <v>738</v>
      </c>
      <c r="C151" s="157"/>
      <c r="D151" s="556" t="s">
        <v>404</v>
      </c>
      <c r="E151" s="563" t="s">
        <v>427</v>
      </c>
      <c r="F151" s="557" t="s">
        <v>636</v>
      </c>
      <c r="G151" s="124" t="s">
        <v>328</v>
      </c>
      <c r="H151" s="557" t="s">
        <v>331</v>
      </c>
      <c r="I151" s="566">
        <v>51</v>
      </c>
      <c r="J151" s="567" t="s">
        <v>778</v>
      </c>
      <c r="K151" s="516"/>
      <c r="L151" s="516"/>
      <c r="M151" s="516">
        <v>1</v>
      </c>
      <c r="N151" s="516">
        <v>1</v>
      </c>
      <c r="O151" s="159">
        <v>240</v>
      </c>
      <c r="P151" s="159"/>
      <c r="Q151" s="159"/>
      <c r="R151" s="159"/>
      <c r="S151" s="160" t="e">
        <f t="shared" si="19"/>
        <v>#DIV/0!</v>
      </c>
      <c r="T151" s="160">
        <f t="shared" si="20"/>
        <v>0</v>
      </c>
      <c r="U151" s="160">
        <f t="shared" si="21"/>
        <v>0</v>
      </c>
      <c r="V151" s="160">
        <f t="shared" si="22"/>
        <v>0</v>
      </c>
      <c r="W151" s="546"/>
      <c r="X151" s="161">
        <f>IF(O151="nio",0,IF(O151&gt;0,VLOOKUP(G151,'2-Productie normen'!A:L,VLOOKUP(O151,'2-Productie normen'!L:M,2,FALSE),FALSE)))</f>
        <v>0</v>
      </c>
      <c r="Y151" s="161">
        <f t="shared" si="16"/>
        <v>0</v>
      </c>
      <c r="Z151" s="161">
        <f t="shared" si="17"/>
        <v>0</v>
      </c>
      <c r="AA151" s="161">
        <f t="shared" si="23"/>
        <v>0</v>
      </c>
      <c r="AB151" s="161">
        <f>VLOOKUP(G151,'2-Productie normen'!A:L,6,FALSE)</f>
        <v>2</v>
      </c>
      <c r="AC151" s="162"/>
      <c r="AE151" s="125">
        <f t="shared" si="18"/>
        <v>12240</v>
      </c>
    </row>
    <row r="152" spans="1:31" ht="14.1" customHeight="1">
      <c r="A152" s="137">
        <v>152</v>
      </c>
      <c r="B152" s="555" t="s">
        <v>738</v>
      </c>
      <c r="C152" s="157"/>
      <c r="D152" s="556" t="s">
        <v>404</v>
      </c>
      <c r="E152" s="563" t="s">
        <v>428</v>
      </c>
      <c r="F152" s="557" t="s">
        <v>634</v>
      </c>
      <c r="G152" s="158" t="s">
        <v>395</v>
      </c>
      <c r="H152" s="557" t="s">
        <v>331</v>
      </c>
      <c r="I152" s="566">
        <v>19.440000000000001</v>
      </c>
      <c r="J152" s="567" t="s">
        <v>402</v>
      </c>
      <c r="K152" s="516"/>
      <c r="L152" s="516"/>
      <c r="M152" s="516">
        <v>1</v>
      </c>
      <c r="N152" s="516">
        <v>1</v>
      </c>
      <c r="O152" s="159">
        <v>2</v>
      </c>
      <c r="P152" s="159"/>
      <c r="Q152" s="159"/>
      <c r="R152" s="159"/>
      <c r="S152" s="160"/>
      <c r="T152" s="160"/>
      <c r="U152" s="160">
        <f t="shared" si="21"/>
        <v>0</v>
      </c>
      <c r="V152" s="160">
        <f t="shared" si="22"/>
        <v>0</v>
      </c>
      <c r="W152" s="546"/>
      <c r="X152" s="161"/>
      <c r="Y152" s="161"/>
      <c r="Z152" s="161">
        <f t="shared" si="17"/>
        <v>0</v>
      </c>
      <c r="AA152" s="161">
        <f t="shared" si="23"/>
        <v>0</v>
      </c>
      <c r="AB152" s="161" t="s">
        <v>780</v>
      </c>
      <c r="AC152" s="162" t="s">
        <v>785</v>
      </c>
      <c r="AE152" s="125"/>
    </row>
    <row r="153" spans="1:31" ht="14.1" customHeight="1">
      <c r="A153" s="137">
        <v>153</v>
      </c>
      <c r="B153" s="555" t="s">
        <v>738</v>
      </c>
      <c r="C153" s="157"/>
      <c r="D153" s="556" t="s">
        <v>404</v>
      </c>
      <c r="E153" s="563" t="s">
        <v>429</v>
      </c>
      <c r="F153" s="557" t="s">
        <v>261</v>
      </c>
      <c r="G153" s="124" t="s">
        <v>395</v>
      </c>
      <c r="H153" s="557" t="s">
        <v>331</v>
      </c>
      <c r="I153" s="566">
        <v>6.48</v>
      </c>
      <c r="J153" s="567" t="s">
        <v>400</v>
      </c>
      <c r="K153" s="516"/>
      <c r="L153" s="516"/>
      <c r="M153" s="516">
        <v>1</v>
      </c>
      <c r="N153" s="516">
        <v>1</v>
      </c>
      <c r="O153" s="159">
        <v>2</v>
      </c>
      <c r="P153" s="159"/>
      <c r="Q153" s="159"/>
      <c r="R153" s="159"/>
      <c r="S153" s="160"/>
      <c r="T153" s="160"/>
      <c r="U153" s="160">
        <f t="shared" si="21"/>
        <v>0</v>
      </c>
      <c r="V153" s="160">
        <f t="shared" si="22"/>
        <v>0</v>
      </c>
      <c r="W153" s="546"/>
      <c r="X153" s="161"/>
      <c r="Y153" s="161"/>
      <c r="Z153" s="161">
        <f t="shared" si="17"/>
        <v>0</v>
      </c>
      <c r="AA153" s="161">
        <f t="shared" si="23"/>
        <v>0</v>
      </c>
      <c r="AB153" s="161" t="s">
        <v>780</v>
      </c>
      <c r="AC153" s="162" t="s">
        <v>785</v>
      </c>
      <c r="AE153" s="125"/>
    </row>
    <row r="154" spans="1:31" ht="14.1" customHeight="1">
      <c r="A154" s="137">
        <v>154</v>
      </c>
      <c r="B154" s="555" t="s">
        <v>738</v>
      </c>
      <c r="C154" s="157"/>
      <c r="D154" s="556" t="s">
        <v>404</v>
      </c>
      <c r="E154" s="563" t="s">
        <v>430</v>
      </c>
      <c r="F154" s="557" t="s">
        <v>261</v>
      </c>
      <c r="G154" s="124" t="s">
        <v>395</v>
      </c>
      <c r="H154" s="557" t="s">
        <v>331</v>
      </c>
      <c r="I154" s="566">
        <v>6.48</v>
      </c>
      <c r="J154" s="567" t="s">
        <v>400</v>
      </c>
      <c r="K154" s="516"/>
      <c r="L154" s="516"/>
      <c r="M154" s="516">
        <v>1</v>
      </c>
      <c r="N154" s="516">
        <v>1</v>
      </c>
      <c r="O154" s="159">
        <v>2</v>
      </c>
      <c r="P154" s="159"/>
      <c r="Q154" s="159"/>
      <c r="R154" s="159"/>
      <c r="S154" s="160"/>
      <c r="T154" s="160"/>
      <c r="U154" s="160">
        <f t="shared" si="21"/>
        <v>0</v>
      </c>
      <c r="V154" s="160">
        <f t="shared" si="22"/>
        <v>0</v>
      </c>
      <c r="W154" s="546"/>
      <c r="X154" s="161"/>
      <c r="Y154" s="161"/>
      <c r="Z154" s="161">
        <f t="shared" si="17"/>
        <v>0</v>
      </c>
      <c r="AA154" s="161">
        <f t="shared" si="23"/>
        <v>0</v>
      </c>
      <c r="AB154" s="161" t="s">
        <v>780</v>
      </c>
      <c r="AC154" s="162" t="s">
        <v>785</v>
      </c>
      <c r="AE154" s="125"/>
    </row>
    <row r="155" spans="1:31" ht="14.1" customHeight="1">
      <c r="A155" s="137">
        <v>155</v>
      </c>
      <c r="B155" s="555" t="s">
        <v>738</v>
      </c>
      <c r="C155" s="157"/>
      <c r="D155" s="556" t="s">
        <v>404</v>
      </c>
      <c r="E155" s="563" t="s">
        <v>431</v>
      </c>
      <c r="F155" s="557" t="s">
        <v>304</v>
      </c>
      <c r="G155" s="124" t="s">
        <v>328</v>
      </c>
      <c r="H155" s="557" t="s">
        <v>331</v>
      </c>
      <c r="I155" s="566">
        <v>97.2</v>
      </c>
      <c r="J155" s="567" t="s">
        <v>778</v>
      </c>
      <c r="K155" s="516"/>
      <c r="L155" s="516"/>
      <c r="M155" s="516">
        <v>1</v>
      </c>
      <c r="N155" s="516">
        <v>1</v>
      </c>
      <c r="O155" s="159">
        <v>240</v>
      </c>
      <c r="P155" s="159"/>
      <c r="Q155" s="159"/>
      <c r="R155" s="159"/>
      <c r="S155" s="160" t="e">
        <f t="shared" si="19"/>
        <v>#DIV/0!</v>
      </c>
      <c r="T155" s="160">
        <f t="shared" si="20"/>
        <v>0</v>
      </c>
      <c r="U155" s="160">
        <f t="shared" si="21"/>
        <v>0</v>
      </c>
      <c r="V155" s="160">
        <f t="shared" si="22"/>
        <v>0</v>
      </c>
      <c r="W155" s="546"/>
      <c r="X155" s="161">
        <f>IF(O155="nio",0,IF(O155&gt;0,VLOOKUP(G155,'2-Productie normen'!A:L,VLOOKUP(O155,'2-Productie normen'!L:M,2,FALSE),FALSE)))</f>
        <v>0</v>
      </c>
      <c r="Y155" s="161">
        <f t="shared" si="16"/>
        <v>0</v>
      </c>
      <c r="Z155" s="161">
        <f t="shared" si="17"/>
        <v>0</v>
      </c>
      <c r="AA155" s="161">
        <f t="shared" si="23"/>
        <v>0</v>
      </c>
      <c r="AB155" s="161">
        <f>VLOOKUP(G155,'2-Productie normen'!A:L,6,FALSE)</f>
        <v>2</v>
      </c>
      <c r="AC155" s="162"/>
      <c r="AE155" s="125">
        <f t="shared" si="18"/>
        <v>23328</v>
      </c>
    </row>
    <row r="156" spans="1:31" ht="14.1" customHeight="1">
      <c r="A156" s="137">
        <v>156</v>
      </c>
      <c r="B156" s="555" t="s">
        <v>738</v>
      </c>
      <c r="C156" s="157"/>
      <c r="D156" s="556" t="s">
        <v>404</v>
      </c>
      <c r="E156" s="563" t="s">
        <v>432</v>
      </c>
      <c r="F156" s="557" t="s">
        <v>637</v>
      </c>
      <c r="G156" s="124" t="s">
        <v>330</v>
      </c>
      <c r="H156" s="557" t="s">
        <v>331</v>
      </c>
      <c r="I156" s="566">
        <v>97.2</v>
      </c>
      <c r="J156" s="567" t="s">
        <v>401</v>
      </c>
      <c r="K156" s="516"/>
      <c r="L156" s="516"/>
      <c r="M156" s="516">
        <v>1</v>
      </c>
      <c r="N156" s="516">
        <v>1</v>
      </c>
      <c r="O156" s="159">
        <v>2</v>
      </c>
      <c r="P156" s="159"/>
      <c r="Q156" s="159"/>
      <c r="R156" s="159"/>
      <c r="S156" s="160"/>
      <c r="T156" s="160"/>
      <c r="U156" s="160">
        <f t="shared" si="21"/>
        <v>0</v>
      </c>
      <c r="V156" s="160">
        <f t="shared" si="22"/>
        <v>0</v>
      </c>
      <c r="W156" s="546"/>
      <c r="X156" s="161"/>
      <c r="Y156" s="161"/>
      <c r="Z156" s="161">
        <f t="shared" si="17"/>
        <v>0</v>
      </c>
      <c r="AA156" s="161">
        <f t="shared" si="23"/>
        <v>0</v>
      </c>
      <c r="AB156" s="161" t="s">
        <v>780</v>
      </c>
      <c r="AC156" s="162" t="s">
        <v>785</v>
      </c>
      <c r="AE156" s="125"/>
    </row>
    <row r="157" spans="1:31" ht="14.1" customHeight="1">
      <c r="A157" s="137">
        <v>157</v>
      </c>
      <c r="B157" s="555" t="s">
        <v>738</v>
      </c>
      <c r="C157" s="157"/>
      <c r="D157" s="556" t="s">
        <v>404</v>
      </c>
      <c r="E157" s="563" t="s">
        <v>433</v>
      </c>
      <c r="F157" s="557" t="s">
        <v>638</v>
      </c>
      <c r="G157" s="157" t="s">
        <v>330</v>
      </c>
      <c r="H157" s="557" t="s">
        <v>331</v>
      </c>
      <c r="I157" s="566">
        <v>19.440000000000001</v>
      </c>
      <c r="J157" s="567" t="s">
        <v>401</v>
      </c>
      <c r="K157" s="516"/>
      <c r="L157" s="516"/>
      <c r="M157" s="516">
        <v>1</v>
      </c>
      <c r="N157" s="516">
        <v>1</v>
      </c>
      <c r="O157" s="159">
        <v>2</v>
      </c>
      <c r="P157" s="159"/>
      <c r="Q157" s="159"/>
      <c r="R157" s="159"/>
      <c r="S157" s="160"/>
      <c r="T157" s="160"/>
      <c r="U157" s="160">
        <f t="shared" si="21"/>
        <v>0</v>
      </c>
      <c r="V157" s="160">
        <f t="shared" si="22"/>
        <v>0</v>
      </c>
      <c r="W157" s="546"/>
      <c r="X157" s="161"/>
      <c r="Y157" s="161"/>
      <c r="Z157" s="161">
        <f t="shared" si="17"/>
        <v>0</v>
      </c>
      <c r="AA157" s="161">
        <f t="shared" si="23"/>
        <v>0</v>
      </c>
      <c r="AB157" s="161" t="s">
        <v>780</v>
      </c>
      <c r="AC157" s="162" t="s">
        <v>785</v>
      </c>
      <c r="AE157" s="125"/>
    </row>
    <row r="158" spans="1:31" ht="14.1" customHeight="1">
      <c r="A158" s="137">
        <v>158</v>
      </c>
      <c r="B158" s="555" t="s">
        <v>738</v>
      </c>
      <c r="C158" s="157"/>
      <c r="D158" s="556" t="s">
        <v>404</v>
      </c>
      <c r="E158" s="563" t="s">
        <v>434</v>
      </c>
      <c r="F158" s="557" t="s">
        <v>639</v>
      </c>
      <c r="G158" s="124" t="s">
        <v>328</v>
      </c>
      <c r="H158" s="557" t="s">
        <v>331</v>
      </c>
      <c r="I158" s="566">
        <v>19.440000000000001</v>
      </c>
      <c r="J158" s="567" t="s">
        <v>778</v>
      </c>
      <c r="K158" s="516"/>
      <c r="L158" s="516"/>
      <c r="M158" s="516">
        <v>1</v>
      </c>
      <c r="N158" s="516">
        <v>1</v>
      </c>
      <c r="O158" s="159">
        <v>2</v>
      </c>
      <c r="P158" s="159"/>
      <c r="Q158" s="159"/>
      <c r="R158" s="159"/>
      <c r="S158" s="160" t="e">
        <f t="shared" si="19"/>
        <v>#DIV/0!</v>
      </c>
      <c r="T158" s="160">
        <f t="shared" si="20"/>
        <v>0</v>
      </c>
      <c r="U158" s="160">
        <f t="shared" si="21"/>
        <v>0</v>
      </c>
      <c r="V158" s="160">
        <f t="shared" si="22"/>
        <v>0</v>
      </c>
      <c r="W158" s="546"/>
      <c r="X158" s="161">
        <f>IF(O158="nio",0,IF(O158&gt;0,VLOOKUP(G158,'2-Productie normen'!A:L,VLOOKUP(O158,'2-Productie normen'!L:M,2,FALSE),FALSE)))</f>
        <v>0</v>
      </c>
      <c r="Y158" s="161">
        <f t="shared" si="16"/>
        <v>0</v>
      </c>
      <c r="Z158" s="161">
        <f t="shared" si="17"/>
        <v>0</v>
      </c>
      <c r="AA158" s="161">
        <f t="shared" si="23"/>
        <v>0</v>
      </c>
      <c r="AB158" s="161">
        <f>VLOOKUP(G158,'2-Productie normen'!A:L,6,FALSE)</f>
        <v>2</v>
      </c>
      <c r="AC158" s="162"/>
      <c r="AE158" s="125">
        <f t="shared" si="18"/>
        <v>38.880000000000003</v>
      </c>
    </row>
    <row r="159" spans="1:31" ht="14.1" customHeight="1">
      <c r="A159" s="137">
        <v>159</v>
      </c>
      <c r="B159" s="555" t="s">
        <v>738</v>
      </c>
      <c r="C159" s="157"/>
      <c r="D159" s="556" t="s">
        <v>404</v>
      </c>
      <c r="E159" s="563" t="s">
        <v>435</v>
      </c>
      <c r="F159" s="557" t="s">
        <v>640</v>
      </c>
      <c r="G159" s="157" t="s">
        <v>330</v>
      </c>
      <c r="H159" s="557" t="s">
        <v>331</v>
      </c>
      <c r="I159" s="566">
        <v>9.7200000000000006</v>
      </c>
      <c r="J159" s="567" t="s">
        <v>401</v>
      </c>
      <c r="K159" s="516"/>
      <c r="L159" s="516"/>
      <c r="M159" s="516">
        <v>1</v>
      </c>
      <c r="N159" s="516">
        <v>1</v>
      </c>
      <c r="O159" s="159">
        <v>2</v>
      </c>
      <c r="P159" s="159"/>
      <c r="Q159" s="159"/>
      <c r="R159" s="159"/>
      <c r="S159" s="160"/>
      <c r="T159" s="160"/>
      <c r="U159" s="160">
        <f t="shared" si="21"/>
        <v>0</v>
      </c>
      <c r="V159" s="160">
        <f t="shared" si="22"/>
        <v>0</v>
      </c>
      <c r="W159" s="546"/>
      <c r="X159" s="161"/>
      <c r="Y159" s="161"/>
      <c r="Z159" s="161">
        <f t="shared" si="17"/>
        <v>0</v>
      </c>
      <c r="AA159" s="161">
        <f t="shared" si="23"/>
        <v>0</v>
      </c>
      <c r="AB159" s="161" t="s">
        <v>780</v>
      </c>
      <c r="AC159" s="162" t="s">
        <v>785</v>
      </c>
      <c r="AE159" s="125"/>
    </row>
    <row r="160" spans="1:31" ht="14.1" customHeight="1">
      <c r="A160" s="137">
        <v>160</v>
      </c>
      <c r="B160" s="555" t="s">
        <v>738</v>
      </c>
      <c r="C160" s="157"/>
      <c r="D160" s="556" t="s">
        <v>254</v>
      </c>
      <c r="E160" s="563" t="s">
        <v>436</v>
      </c>
      <c r="F160" s="555" t="s">
        <v>327</v>
      </c>
      <c r="G160" s="158" t="s">
        <v>329</v>
      </c>
      <c r="H160" s="555" t="s">
        <v>704</v>
      </c>
      <c r="I160" s="558">
        <v>22.68</v>
      </c>
      <c r="J160" s="559" t="s">
        <v>776</v>
      </c>
      <c r="K160" s="516"/>
      <c r="L160" s="516"/>
      <c r="M160" s="516">
        <v>1</v>
      </c>
      <c r="N160" s="516">
        <v>1</v>
      </c>
      <c r="O160" s="159">
        <v>240</v>
      </c>
      <c r="P160" s="159"/>
      <c r="Q160" s="159"/>
      <c r="R160" s="159"/>
      <c r="S160" s="160" t="e">
        <f t="shared" si="19"/>
        <v>#DIV/0!</v>
      </c>
      <c r="T160" s="160">
        <f t="shared" si="20"/>
        <v>0</v>
      </c>
      <c r="U160" s="160">
        <f t="shared" si="21"/>
        <v>0</v>
      </c>
      <c r="V160" s="160">
        <f t="shared" si="22"/>
        <v>0</v>
      </c>
      <c r="W160" s="546"/>
      <c r="X160" s="161">
        <f>IF(O160="nio",0,IF(O160&gt;0,VLOOKUP(G160,'2-Productie normen'!A:L,VLOOKUP(O160,'2-Productie normen'!L:M,2,FALSE),FALSE)))</f>
        <v>0</v>
      </c>
      <c r="Y160" s="161">
        <f t="shared" si="16"/>
        <v>0</v>
      </c>
      <c r="Z160" s="161">
        <f t="shared" si="17"/>
        <v>0</v>
      </c>
      <c r="AA160" s="161">
        <f t="shared" si="23"/>
        <v>0</v>
      </c>
      <c r="AB160" s="161">
        <f>VLOOKUP(G160,'2-Productie normen'!A:L,6,FALSE)</f>
        <v>6</v>
      </c>
      <c r="AC160" s="162"/>
      <c r="AE160" s="125">
        <f t="shared" si="18"/>
        <v>5443.2</v>
      </c>
    </row>
    <row r="161" spans="1:31" ht="14.1" customHeight="1">
      <c r="A161" s="137">
        <v>161</v>
      </c>
      <c r="B161" s="555" t="s">
        <v>738</v>
      </c>
      <c r="C161" s="157"/>
      <c r="D161" s="556" t="s">
        <v>254</v>
      </c>
      <c r="E161" s="563" t="s">
        <v>437</v>
      </c>
      <c r="F161" s="555" t="s">
        <v>327</v>
      </c>
      <c r="G161" s="158" t="s">
        <v>329</v>
      </c>
      <c r="H161" s="555" t="s">
        <v>704</v>
      </c>
      <c r="I161" s="558">
        <v>22.68</v>
      </c>
      <c r="J161" s="559" t="s">
        <v>776</v>
      </c>
      <c r="K161" s="516"/>
      <c r="L161" s="516"/>
      <c r="M161" s="516">
        <v>1</v>
      </c>
      <c r="N161" s="516">
        <v>1</v>
      </c>
      <c r="O161" s="159">
        <v>24</v>
      </c>
      <c r="P161" s="159"/>
      <c r="Q161" s="159"/>
      <c r="R161" s="159"/>
      <c r="S161" s="160" t="e">
        <f t="shared" si="19"/>
        <v>#DIV/0!</v>
      </c>
      <c r="T161" s="160">
        <f t="shared" si="20"/>
        <v>0</v>
      </c>
      <c r="U161" s="160">
        <f t="shared" si="21"/>
        <v>0</v>
      </c>
      <c r="V161" s="160">
        <f t="shared" si="22"/>
        <v>0</v>
      </c>
      <c r="W161" s="546"/>
      <c r="X161" s="161">
        <f>IF(O161="nio",0,IF(O161&gt;0,VLOOKUP(G161,'2-Productie normen'!A:L,VLOOKUP(O161,'2-Productie normen'!L:M,2,FALSE),FALSE)))</f>
        <v>0</v>
      </c>
      <c r="Y161" s="161">
        <f t="shared" si="16"/>
        <v>0</v>
      </c>
      <c r="Z161" s="161">
        <f t="shared" si="17"/>
        <v>0</v>
      </c>
      <c r="AA161" s="161">
        <f t="shared" si="23"/>
        <v>0</v>
      </c>
      <c r="AB161" s="161">
        <f>VLOOKUP(G161,'2-Productie normen'!A:L,6,FALSE)</f>
        <v>6</v>
      </c>
      <c r="AC161" s="162"/>
      <c r="AE161" s="125">
        <f t="shared" si="18"/>
        <v>544.31999999999994</v>
      </c>
    </row>
    <row r="162" spans="1:31" ht="14.1" customHeight="1">
      <c r="A162" s="137">
        <v>162</v>
      </c>
      <c r="B162" s="555" t="s">
        <v>738</v>
      </c>
      <c r="C162" s="157"/>
      <c r="D162" s="556" t="s">
        <v>254</v>
      </c>
      <c r="E162" s="563" t="s">
        <v>438</v>
      </c>
      <c r="F162" s="555" t="s">
        <v>300</v>
      </c>
      <c r="G162" s="158" t="s">
        <v>17</v>
      </c>
      <c r="H162" s="555" t="s">
        <v>332</v>
      </c>
      <c r="I162" s="558">
        <v>2.1</v>
      </c>
      <c r="J162" s="559" t="s">
        <v>774</v>
      </c>
      <c r="K162" s="516"/>
      <c r="L162" s="516"/>
      <c r="M162" s="516">
        <v>1</v>
      </c>
      <c r="N162" s="516">
        <v>1</v>
      </c>
      <c r="O162" s="159">
        <v>240</v>
      </c>
      <c r="P162" s="159">
        <v>240</v>
      </c>
      <c r="Q162" s="159"/>
      <c r="R162" s="159"/>
      <c r="S162" s="160" t="e">
        <f t="shared" si="19"/>
        <v>#DIV/0!</v>
      </c>
      <c r="T162" s="160" t="e">
        <f t="shared" si="20"/>
        <v>#DIV/0!</v>
      </c>
      <c r="U162" s="160">
        <f t="shared" si="21"/>
        <v>0</v>
      </c>
      <c r="V162" s="160">
        <f t="shared" si="22"/>
        <v>0</v>
      </c>
      <c r="W162" s="546"/>
      <c r="X162" s="161">
        <f>IF(O162="nio",0,IF(O162&gt;0,VLOOKUP(G162,'2-Productie normen'!A:L,VLOOKUP(O162,'2-Productie normen'!L:M,2,FALSE),FALSE)))</f>
        <v>0</v>
      </c>
      <c r="Y162" s="161">
        <f t="shared" si="16"/>
        <v>0</v>
      </c>
      <c r="Z162" s="161">
        <f t="shared" si="17"/>
        <v>0</v>
      </c>
      <c r="AA162" s="161">
        <f t="shared" si="23"/>
        <v>0</v>
      </c>
      <c r="AB162" s="161">
        <f>VLOOKUP(G162,'2-Productie normen'!A:L,6,FALSE)</f>
        <v>4</v>
      </c>
      <c r="AC162" s="162"/>
      <c r="AE162" s="125">
        <f t="shared" si="18"/>
        <v>1008</v>
      </c>
    </row>
    <row r="163" spans="1:31" ht="14.1" customHeight="1">
      <c r="A163" s="137">
        <v>163</v>
      </c>
      <c r="B163" s="555" t="s">
        <v>738</v>
      </c>
      <c r="C163" s="157"/>
      <c r="D163" s="556" t="s">
        <v>254</v>
      </c>
      <c r="E163" s="563" t="s">
        <v>439</v>
      </c>
      <c r="F163" s="555" t="s">
        <v>300</v>
      </c>
      <c r="G163" s="158" t="s">
        <v>17</v>
      </c>
      <c r="H163" s="555" t="s">
        <v>332</v>
      </c>
      <c r="I163" s="558">
        <v>2.1</v>
      </c>
      <c r="J163" s="559" t="s">
        <v>774</v>
      </c>
      <c r="K163" s="516"/>
      <c r="L163" s="516"/>
      <c r="M163" s="516">
        <v>1</v>
      </c>
      <c r="N163" s="516">
        <v>1</v>
      </c>
      <c r="O163" s="159">
        <v>240</v>
      </c>
      <c r="P163" s="159">
        <v>240</v>
      </c>
      <c r="Q163" s="159"/>
      <c r="R163" s="159"/>
      <c r="S163" s="160" t="e">
        <f t="shared" si="19"/>
        <v>#DIV/0!</v>
      </c>
      <c r="T163" s="160" t="e">
        <f t="shared" si="20"/>
        <v>#DIV/0!</v>
      </c>
      <c r="U163" s="160">
        <f t="shared" si="21"/>
        <v>0</v>
      </c>
      <c r="V163" s="160">
        <f t="shared" si="22"/>
        <v>0</v>
      </c>
      <c r="W163" s="546"/>
      <c r="X163" s="161">
        <f>IF(O163="nio",0,IF(O163&gt;0,VLOOKUP(G163,'2-Productie normen'!A:L,VLOOKUP(O163,'2-Productie normen'!L:M,2,FALSE),FALSE)))</f>
        <v>0</v>
      </c>
      <c r="Y163" s="161">
        <f t="shared" si="16"/>
        <v>0</v>
      </c>
      <c r="Z163" s="161">
        <f t="shared" si="17"/>
        <v>0</v>
      </c>
      <c r="AA163" s="161">
        <f t="shared" si="23"/>
        <v>0</v>
      </c>
      <c r="AB163" s="161">
        <f>VLOOKUP(G163,'2-Productie normen'!A:L,6,FALSE)</f>
        <v>4</v>
      </c>
      <c r="AC163" s="162"/>
      <c r="AE163" s="125">
        <f t="shared" si="18"/>
        <v>1008</v>
      </c>
    </row>
    <row r="164" spans="1:31" ht="14.1" customHeight="1">
      <c r="A164" s="137">
        <v>164</v>
      </c>
      <c r="B164" s="555" t="s">
        <v>738</v>
      </c>
      <c r="C164" s="157"/>
      <c r="D164" s="556" t="s">
        <v>254</v>
      </c>
      <c r="E164" s="563" t="s">
        <v>440</v>
      </c>
      <c r="F164" s="555" t="s">
        <v>630</v>
      </c>
      <c r="G164" s="164" t="s">
        <v>17</v>
      </c>
      <c r="H164" s="555" t="s">
        <v>332</v>
      </c>
      <c r="I164" s="558">
        <v>2.4300000000000002</v>
      </c>
      <c r="J164" s="559" t="s">
        <v>774</v>
      </c>
      <c r="K164" s="516"/>
      <c r="L164" s="516"/>
      <c r="M164" s="516">
        <v>1</v>
      </c>
      <c r="N164" s="516">
        <v>1</v>
      </c>
      <c r="O164" s="159">
        <v>240</v>
      </c>
      <c r="P164" s="159">
        <v>240</v>
      </c>
      <c r="Q164" s="159"/>
      <c r="R164" s="159"/>
      <c r="S164" s="160" t="e">
        <f t="shared" si="19"/>
        <v>#DIV/0!</v>
      </c>
      <c r="T164" s="160" t="e">
        <f t="shared" si="20"/>
        <v>#DIV/0!</v>
      </c>
      <c r="U164" s="160">
        <f t="shared" si="21"/>
        <v>0</v>
      </c>
      <c r="V164" s="160">
        <f t="shared" si="22"/>
        <v>0</v>
      </c>
      <c r="W164" s="546"/>
      <c r="X164" s="161">
        <f>IF(O164="nio",0,IF(O164&gt;0,VLOOKUP(G164,'2-Productie normen'!A:L,VLOOKUP(O164,'2-Productie normen'!L:M,2,FALSE),FALSE)))</f>
        <v>0</v>
      </c>
      <c r="Y164" s="161">
        <f t="shared" si="16"/>
        <v>0</v>
      </c>
      <c r="Z164" s="161">
        <f t="shared" si="17"/>
        <v>0</v>
      </c>
      <c r="AA164" s="161">
        <f t="shared" si="23"/>
        <v>0</v>
      </c>
      <c r="AB164" s="161">
        <f>VLOOKUP(G164,'2-Productie normen'!A:L,6,FALSE)</f>
        <v>4</v>
      </c>
      <c r="AC164" s="162"/>
      <c r="AE164" s="125">
        <f t="shared" si="18"/>
        <v>1166.4000000000001</v>
      </c>
    </row>
    <row r="165" spans="1:31" ht="14.1" customHeight="1">
      <c r="A165" s="137">
        <v>165</v>
      </c>
      <c r="B165" s="555" t="s">
        <v>738</v>
      </c>
      <c r="C165" s="157"/>
      <c r="D165" s="556" t="s">
        <v>254</v>
      </c>
      <c r="E165" s="563" t="s">
        <v>441</v>
      </c>
      <c r="F165" s="555" t="s">
        <v>631</v>
      </c>
      <c r="G165" s="165" t="s">
        <v>17</v>
      </c>
      <c r="H165" s="555" t="s">
        <v>332</v>
      </c>
      <c r="I165" s="558">
        <v>1.5</v>
      </c>
      <c r="J165" s="559" t="s">
        <v>774</v>
      </c>
      <c r="K165" s="516"/>
      <c r="L165" s="516"/>
      <c r="M165" s="516">
        <v>1</v>
      </c>
      <c r="N165" s="516">
        <v>1</v>
      </c>
      <c r="O165" s="159">
        <v>240</v>
      </c>
      <c r="P165" s="159">
        <v>240</v>
      </c>
      <c r="Q165" s="159"/>
      <c r="R165" s="159"/>
      <c r="S165" s="160" t="e">
        <f t="shared" si="19"/>
        <v>#DIV/0!</v>
      </c>
      <c r="T165" s="160" t="e">
        <f t="shared" si="20"/>
        <v>#DIV/0!</v>
      </c>
      <c r="U165" s="160">
        <f t="shared" si="21"/>
        <v>0</v>
      </c>
      <c r="V165" s="160">
        <f t="shared" si="22"/>
        <v>0</v>
      </c>
      <c r="W165" s="546"/>
      <c r="X165" s="161">
        <f>IF(O165="nio",0,IF(O165&gt;0,VLOOKUP(G165,'2-Productie normen'!A:L,VLOOKUP(O165,'2-Productie normen'!L:M,2,FALSE),FALSE)))</f>
        <v>0</v>
      </c>
      <c r="Y165" s="161">
        <f t="shared" si="16"/>
        <v>0</v>
      </c>
      <c r="Z165" s="161">
        <f t="shared" si="17"/>
        <v>0</v>
      </c>
      <c r="AA165" s="161">
        <f t="shared" si="23"/>
        <v>0</v>
      </c>
      <c r="AB165" s="161">
        <f>VLOOKUP(G165,'2-Productie normen'!A:L,6,FALSE)</f>
        <v>4</v>
      </c>
      <c r="AC165" s="162"/>
      <c r="AE165" s="125">
        <f t="shared" si="18"/>
        <v>720</v>
      </c>
    </row>
    <row r="166" spans="1:31" ht="14.1" customHeight="1">
      <c r="A166" s="137">
        <v>166</v>
      </c>
      <c r="B166" s="555" t="s">
        <v>738</v>
      </c>
      <c r="C166" s="157"/>
      <c r="D166" s="556" t="s">
        <v>254</v>
      </c>
      <c r="E166" s="563" t="s">
        <v>442</v>
      </c>
      <c r="F166" s="555" t="s">
        <v>631</v>
      </c>
      <c r="G166" s="167" t="s">
        <v>17</v>
      </c>
      <c r="H166" s="555" t="s">
        <v>332</v>
      </c>
      <c r="I166" s="558">
        <v>1.5</v>
      </c>
      <c r="J166" s="559" t="s">
        <v>774</v>
      </c>
      <c r="K166" s="516"/>
      <c r="L166" s="516"/>
      <c r="M166" s="516">
        <v>1</v>
      </c>
      <c r="N166" s="516">
        <v>1</v>
      </c>
      <c r="O166" s="159">
        <v>240</v>
      </c>
      <c r="P166" s="159">
        <v>240</v>
      </c>
      <c r="Q166" s="159"/>
      <c r="R166" s="159"/>
      <c r="S166" s="160" t="e">
        <f t="shared" si="19"/>
        <v>#DIV/0!</v>
      </c>
      <c r="T166" s="160" t="e">
        <f t="shared" si="20"/>
        <v>#DIV/0!</v>
      </c>
      <c r="U166" s="160">
        <f t="shared" si="21"/>
        <v>0</v>
      </c>
      <c r="V166" s="160">
        <f t="shared" si="22"/>
        <v>0</v>
      </c>
      <c r="W166" s="546"/>
      <c r="X166" s="161">
        <f>IF(O166="nio",0,IF(O166&gt;0,VLOOKUP(G166,'2-Productie normen'!A:L,VLOOKUP(O166,'2-Productie normen'!L:M,2,FALSE),FALSE)))</f>
        <v>0</v>
      </c>
      <c r="Y166" s="161">
        <f t="shared" si="16"/>
        <v>0</v>
      </c>
      <c r="Z166" s="161">
        <f t="shared" si="17"/>
        <v>0</v>
      </c>
      <c r="AA166" s="161">
        <f t="shared" si="23"/>
        <v>0</v>
      </c>
      <c r="AB166" s="161">
        <f>VLOOKUP(G166,'2-Productie normen'!A:L,6,FALSE)</f>
        <v>4</v>
      </c>
      <c r="AC166" s="162"/>
      <c r="AE166" s="125">
        <f t="shared" si="18"/>
        <v>720</v>
      </c>
    </row>
    <row r="167" spans="1:31" ht="14.1" customHeight="1">
      <c r="A167" s="137">
        <v>167</v>
      </c>
      <c r="B167" s="555" t="s">
        <v>738</v>
      </c>
      <c r="C167" s="157"/>
      <c r="D167" s="560" t="s">
        <v>254</v>
      </c>
      <c r="E167" s="565" t="s">
        <v>443</v>
      </c>
      <c r="F167" s="557" t="s">
        <v>266</v>
      </c>
      <c r="G167" s="158" t="s">
        <v>395</v>
      </c>
      <c r="H167" s="557" t="s">
        <v>331</v>
      </c>
      <c r="I167" s="566">
        <v>6.48</v>
      </c>
      <c r="J167" s="567" t="s">
        <v>400</v>
      </c>
      <c r="K167" s="516"/>
      <c r="L167" s="516"/>
      <c r="M167" s="516">
        <v>1</v>
      </c>
      <c r="N167" s="516">
        <v>1</v>
      </c>
      <c r="O167" s="159">
        <v>2</v>
      </c>
      <c r="P167" s="159"/>
      <c r="Q167" s="159"/>
      <c r="R167" s="159"/>
      <c r="S167" s="160"/>
      <c r="T167" s="160"/>
      <c r="U167" s="160">
        <f t="shared" si="21"/>
        <v>0</v>
      </c>
      <c r="V167" s="160">
        <f t="shared" si="22"/>
        <v>0</v>
      </c>
      <c r="W167" s="546"/>
      <c r="X167" s="161"/>
      <c r="Y167" s="161"/>
      <c r="Z167" s="161">
        <f t="shared" si="17"/>
        <v>0</v>
      </c>
      <c r="AA167" s="161">
        <f t="shared" si="23"/>
        <v>0</v>
      </c>
      <c r="AB167" s="161" t="s">
        <v>780</v>
      </c>
      <c r="AC167" s="162" t="s">
        <v>785</v>
      </c>
      <c r="AE167" s="125"/>
    </row>
    <row r="168" spans="1:31" ht="14.1" customHeight="1">
      <c r="A168" s="137">
        <v>168</v>
      </c>
      <c r="B168" s="555" t="s">
        <v>738</v>
      </c>
      <c r="C168" s="157"/>
      <c r="D168" s="560" t="s">
        <v>254</v>
      </c>
      <c r="E168" s="565" t="s">
        <v>444</v>
      </c>
      <c r="F168" s="557" t="s">
        <v>641</v>
      </c>
      <c r="G168" s="124" t="s">
        <v>395</v>
      </c>
      <c r="H168" s="557" t="s">
        <v>331</v>
      </c>
      <c r="I168" s="566">
        <v>1.62</v>
      </c>
      <c r="J168" s="567" t="s">
        <v>400</v>
      </c>
      <c r="K168" s="516"/>
      <c r="L168" s="516"/>
      <c r="M168" s="516">
        <v>1</v>
      </c>
      <c r="N168" s="516">
        <v>1</v>
      </c>
      <c r="O168" s="159">
        <v>2</v>
      </c>
      <c r="P168" s="159"/>
      <c r="Q168" s="159"/>
      <c r="R168" s="159"/>
      <c r="S168" s="160"/>
      <c r="T168" s="160"/>
      <c r="U168" s="160">
        <f t="shared" si="21"/>
        <v>0</v>
      </c>
      <c r="V168" s="160">
        <f t="shared" si="22"/>
        <v>0</v>
      </c>
      <c r="W168" s="546"/>
      <c r="X168" s="161"/>
      <c r="Y168" s="161"/>
      <c r="Z168" s="161">
        <f t="shared" si="17"/>
        <v>0</v>
      </c>
      <c r="AA168" s="161">
        <f t="shared" si="23"/>
        <v>0</v>
      </c>
      <c r="AB168" s="161" t="s">
        <v>780</v>
      </c>
      <c r="AC168" s="162" t="s">
        <v>785</v>
      </c>
      <c r="AE168" s="125"/>
    </row>
    <row r="169" spans="1:31" ht="14.1" customHeight="1">
      <c r="A169" s="137">
        <v>169</v>
      </c>
      <c r="B169" s="555" t="s">
        <v>738</v>
      </c>
      <c r="C169" s="157"/>
      <c r="D169" s="560" t="s">
        <v>254</v>
      </c>
      <c r="E169" s="565" t="s">
        <v>445</v>
      </c>
      <c r="F169" s="557" t="s">
        <v>642</v>
      </c>
      <c r="G169" s="157" t="s">
        <v>781</v>
      </c>
      <c r="H169" s="557" t="s">
        <v>331</v>
      </c>
      <c r="I169" s="566">
        <v>0.81</v>
      </c>
      <c r="J169" s="567" t="s">
        <v>780</v>
      </c>
      <c r="K169" s="516"/>
      <c r="L169" s="516"/>
      <c r="M169" s="516">
        <v>1</v>
      </c>
      <c r="N169" s="516">
        <v>1</v>
      </c>
      <c r="O169" s="159" t="s">
        <v>781</v>
      </c>
      <c r="P169" s="159"/>
      <c r="Q169" s="159"/>
      <c r="R169" s="159"/>
      <c r="S169" s="160">
        <f t="shared" si="19"/>
        <v>0</v>
      </c>
      <c r="T169" s="160">
        <f t="shared" si="20"/>
        <v>0</v>
      </c>
      <c r="U169" s="160">
        <f t="shared" si="21"/>
        <v>0</v>
      </c>
      <c r="V169" s="160">
        <f t="shared" si="22"/>
        <v>0</v>
      </c>
      <c r="W169" s="546"/>
      <c r="X169" s="161">
        <f>IF(O169="nio",0,IF(O169&gt;0,VLOOKUP(G169,'2-Productie normen'!A:L,VLOOKUP(O169,'2-Productie normen'!L:M,2,FALSE),FALSE)))</f>
        <v>0</v>
      </c>
      <c r="Y169" s="161">
        <f t="shared" si="16"/>
        <v>0</v>
      </c>
      <c r="Z169" s="161">
        <f t="shared" si="17"/>
        <v>0</v>
      </c>
      <c r="AA169" s="161">
        <f t="shared" si="23"/>
        <v>0</v>
      </c>
      <c r="AB169" s="161">
        <f>VLOOKUP(G169,'2-Productie normen'!A:L,6,FALSE)</f>
        <v>0</v>
      </c>
      <c r="AC169" s="162"/>
      <c r="AE169" s="125">
        <f t="shared" si="18"/>
        <v>0</v>
      </c>
    </row>
    <row r="170" spans="1:31" ht="14.1" customHeight="1">
      <c r="A170" s="137">
        <v>170</v>
      </c>
      <c r="B170" s="555" t="s">
        <v>738</v>
      </c>
      <c r="C170" s="157"/>
      <c r="D170" s="560" t="s">
        <v>254</v>
      </c>
      <c r="E170" s="565" t="s">
        <v>446</v>
      </c>
      <c r="F170" s="557" t="s">
        <v>642</v>
      </c>
      <c r="G170" s="157" t="s">
        <v>781</v>
      </c>
      <c r="H170" s="557" t="s">
        <v>331</v>
      </c>
      <c r="I170" s="566">
        <v>3.24</v>
      </c>
      <c r="J170" s="567" t="s">
        <v>780</v>
      </c>
      <c r="K170" s="516"/>
      <c r="L170" s="516"/>
      <c r="M170" s="516">
        <v>1</v>
      </c>
      <c r="N170" s="516">
        <v>1</v>
      </c>
      <c r="O170" s="159" t="s">
        <v>781</v>
      </c>
      <c r="P170" s="159"/>
      <c r="Q170" s="159"/>
      <c r="R170" s="159"/>
      <c r="S170" s="160">
        <f t="shared" si="19"/>
        <v>0</v>
      </c>
      <c r="T170" s="160">
        <f t="shared" si="20"/>
        <v>0</v>
      </c>
      <c r="U170" s="160">
        <f t="shared" si="21"/>
        <v>0</v>
      </c>
      <c r="V170" s="160">
        <f t="shared" si="22"/>
        <v>0</v>
      </c>
      <c r="W170" s="546"/>
      <c r="X170" s="161">
        <f>IF(O170="nio",0,IF(O170&gt;0,VLOOKUP(G170,'2-Productie normen'!A:L,VLOOKUP(O170,'2-Productie normen'!L:M,2,FALSE),FALSE)))</f>
        <v>0</v>
      </c>
      <c r="Y170" s="161">
        <f t="shared" si="16"/>
        <v>0</v>
      </c>
      <c r="Z170" s="161">
        <f t="shared" si="17"/>
        <v>0</v>
      </c>
      <c r="AA170" s="161">
        <f t="shared" si="23"/>
        <v>0</v>
      </c>
      <c r="AB170" s="161">
        <f>VLOOKUP(G170,'2-Productie normen'!A:L,6,FALSE)</f>
        <v>0</v>
      </c>
      <c r="AC170" s="162"/>
      <c r="AE170" s="125">
        <f t="shared" si="18"/>
        <v>0</v>
      </c>
    </row>
    <row r="171" spans="1:31" ht="14.1" customHeight="1">
      <c r="A171" s="137">
        <v>171</v>
      </c>
      <c r="B171" s="555" t="s">
        <v>738</v>
      </c>
      <c r="C171" s="157"/>
      <c r="D171" s="560" t="s">
        <v>254</v>
      </c>
      <c r="E171" s="565" t="s">
        <v>447</v>
      </c>
      <c r="F171" s="557" t="s">
        <v>266</v>
      </c>
      <c r="G171" s="124" t="s">
        <v>395</v>
      </c>
      <c r="H171" s="557" t="s">
        <v>331</v>
      </c>
      <c r="I171" s="566">
        <v>1.62</v>
      </c>
      <c r="J171" s="567" t="s">
        <v>400</v>
      </c>
      <c r="K171" s="516"/>
      <c r="L171" s="516"/>
      <c r="M171" s="516">
        <v>1</v>
      </c>
      <c r="N171" s="516">
        <v>1</v>
      </c>
      <c r="O171" s="159">
        <v>2</v>
      </c>
      <c r="P171" s="159"/>
      <c r="Q171" s="159"/>
      <c r="R171" s="159"/>
      <c r="S171" s="160"/>
      <c r="T171" s="160"/>
      <c r="U171" s="160">
        <f t="shared" si="21"/>
        <v>0</v>
      </c>
      <c r="V171" s="160">
        <f t="shared" si="22"/>
        <v>0</v>
      </c>
      <c r="W171" s="546"/>
      <c r="X171" s="161"/>
      <c r="Y171" s="161"/>
      <c r="Z171" s="161">
        <f t="shared" si="17"/>
        <v>0</v>
      </c>
      <c r="AA171" s="161">
        <f t="shared" si="23"/>
        <v>0</v>
      </c>
      <c r="AB171" s="161" t="s">
        <v>780</v>
      </c>
      <c r="AC171" s="162" t="s">
        <v>785</v>
      </c>
      <c r="AE171" s="125"/>
    </row>
    <row r="172" spans="1:31" ht="14.1" customHeight="1">
      <c r="A172" s="137">
        <v>172</v>
      </c>
      <c r="B172" s="555" t="s">
        <v>738</v>
      </c>
      <c r="C172" s="157"/>
      <c r="D172" s="560" t="s">
        <v>254</v>
      </c>
      <c r="E172" s="565" t="s">
        <v>448</v>
      </c>
      <c r="F172" s="560" t="s">
        <v>643</v>
      </c>
      <c r="G172" s="157" t="s">
        <v>397</v>
      </c>
      <c r="H172" s="560" t="s">
        <v>331</v>
      </c>
      <c r="I172" s="566">
        <v>30</v>
      </c>
      <c r="J172" s="567" t="s">
        <v>777</v>
      </c>
      <c r="K172" s="516"/>
      <c r="L172" s="516"/>
      <c r="M172" s="516">
        <v>1</v>
      </c>
      <c r="N172" s="516">
        <v>1</v>
      </c>
      <c r="O172" s="159">
        <v>240</v>
      </c>
      <c r="P172" s="159"/>
      <c r="Q172" s="159"/>
      <c r="R172" s="159"/>
      <c r="S172" s="160" t="e">
        <f t="shared" si="19"/>
        <v>#DIV/0!</v>
      </c>
      <c r="T172" s="160">
        <f t="shared" si="20"/>
        <v>0</v>
      </c>
      <c r="U172" s="160">
        <f t="shared" si="21"/>
        <v>0</v>
      </c>
      <c r="V172" s="160">
        <f t="shared" si="22"/>
        <v>0</v>
      </c>
      <c r="W172" s="546"/>
      <c r="X172" s="161">
        <f>IF(O172="nio",0,IF(O172&gt;0,VLOOKUP(G172,'2-Productie normen'!A:L,VLOOKUP(O172,'2-Productie normen'!L:M,2,FALSE),FALSE)))</f>
        <v>0</v>
      </c>
      <c r="Y172" s="161">
        <f t="shared" si="16"/>
        <v>0</v>
      </c>
      <c r="Z172" s="161">
        <f t="shared" si="17"/>
        <v>0</v>
      </c>
      <c r="AA172" s="161">
        <f t="shared" si="23"/>
        <v>0</v>
      </c>
      <c r="AB172" s="161">
        <f>VLOOKUP(G172,'2-Productie normen'!A:L,6,FALSE)</f>
        <v>5</v>
      </c>
      <c r="AC172" s="162"/>
      <c r="AE172" s="125">
        <f t="shared" si="18"/>
        <v>7200</v>
      </c>
    </row>
    <row r="173" spans="1:31" ht="14.1" customHeight="1">
      <c r="A173" s="137">
        <v>173</v>
      </c>
      <c r="B173" s="555" t="s">
        <v>738</v>
      </c>
      <c r="C173" s="157"/>
      <c r="D173" s="560" t="s">
        <v>254</v>
      </c>
      <c r="E173" s="565" t="s">
        <v>449</v>
      </c>
      <c r="F173" s="557" t="s">
        <v>261</v>
      </c>
      <c r="G173" s="157" t="s">
        <v>395</v>
      </c>
      <c r="H173" s="557" t="s">
        <v>332</v>
      </c>
      <c r="I173" s="566">
        <v>7.28</v>
      </c>
      <c r="J173" s="567" t="s">
        <v>400</v>
      </c>
      <c r="K173" s="516"/>
      <c r="L173" s="516"/>
      <c r="M173" s="516">
        <v>1</v>
      </c>
      <c r="N173" s="516">
        <v>1</v>
      </c>
      <c r="O173" s="159">
        <v>2</v>
      </c>
      <c r="P173" s="159"/>
      <c r="Q173" s="159"/>
      <c r="R173" s="159"/>
      <c r="S173" s="160"/>
      <c r="T173" s="160"/>
      <c r="U173" s="160">
        <f t="shared" si="21"/>
        <v>0</v>
      </c>
      <c r="V173" s="160">
        <f t="shared" si="22"/>
        <v>0</v>
      </c>
      <c r="W173" s="546"/>
      <c r="X173" s="161"/>
      <c r="Y173" s="161"/>
      <c r="Z173" s="161">
        <f t="shared" si="17"/>
        <v>0</v>
      </c>
      <c r="AA173" s="161">
        <f t="shared" si="23"/>
        <v>0</v>
      </c>
      <c r="AB173" s="161" t="s">
        <v>780</v>
      </c>
      <c r="AC173" s="162" t="s">
        <v>785</v>
      </c>
      <c r="AE173" s="125"/>
    </row>
    <row r="174" spans="1:31" ht="14.1" customHeight="1">
      <c r="A174" s="137">
        <v>174</v>
      </c>
      <c r="B174" s="555" t="s">
        <v>738</v>
      </c>
      <c r="C174" s="157"/>
      <c r="D174" s="560" t="s">
        <v>254</v>
      </c>
      <c r="E174" s="565" t="s">
        <v>450</v>
      </c>
      <c r="F174" s="557" t="s">
        <v>261</v>
      </c>
      <c r="G174" s="157" t="s">
        <v>395</v>
      </c>
      <c r="H174" s="557" t="s">
        <v>332</v>
      </c>
      <c r="I174" s="566">
        <v>4.8600000000000003</v>
      </c>
      <c r="J174" s="567" t="s">
        <v>400</v>
      </c>
      <c r="K174" s="516"/>
      <c r="L174" s="516"/>
      <c r="M174" s="516">
        <v>1</v>
      </c>
      <c r="N174" s="516">
        <v>1</v>
      </c>
      <c r="O174" s="159">
        <v>2</v>
      </c>
      <c r="P174" s="159"/>
      <c r="Q174" s="159"/>
      <c r="R174" s="159"/>
      <c r="S174" s="160"/>
      <c r="T174" s="160"/>
      <c r="U174" s="160">
        <f t="shared" si="21"/>
        <v>0</v>
      </c>
      <c r="V174" s="160">
        <f t="shared" si="22"/>
        <v>0</v>
      </c>
      <c r="W174" s="546"/>
      <c r="X174" s="161"/>
      <c r="Y174" s="161"/>
      <c r="Z174" s="161">
        <f t="shared" si="17"/>
        <v>0</v>
      </c>
      <c r="AA174" s="161">
        <f t="shared" si="23"/>
        <v>0</v>
      </c>
      <c r="AB174" s="161" t="s">
        <v>780</v>
      </c>
      <c r="AC174" s="162" t="s">
        <v>785</v>
      </c>
      <c r="AE174" s="125"/>
    </row>
    <row r="175" spans="1:31" ht="14.1" customHeight="1">
      <c r="A175" s="137">
        <v>175</v>
      </c>
      <c r="B175" s="555" t="s">
        <v>738</v>
      </c>
      <c r="C175" s="157"/>
      <c r="D175" s="560" t="s">
        <v>254</v>
      </c>
      <c r="E175" s="565" t="s">
        <v>451</v>
      </c>
      <c r="F175" s="557" t="s">
        <v>261</v>
      </c>
      <c r="G175" s="158" t="s">
        <v>395</v>
      </c>
      <c r="H175" s="557" t="s">
        <v>331</v>
      </c>
      <c r="I175" s="566">
        <v>6.48</v>
      </c>
      <c r="J175" s="567" t="s">
        <v>400</v>
      </c>
      <c r="K175" s="516"/>
      <c r="L175" s="516"/>
      <c r="M175" s="516">
        <v>1</v>
      </c>
      <c r="N175" s="516">
        <v>1</v>
      </c>
      <c r="O175" s="159">
        <v>2</v>
      </c>
      <c r="P175" s="159"/>
      <c r="Q175" s="159"/>
      <c r="R175" s="159"/>
      <c r="S175" s="160"/>
      <c r="T175" s="160"/>
      <c r="U175" s="160">
        <f t="shared" si="21"/>
        <v>0</v>
      </c>
      <c r="V175" s="160">
        <f t="shared" si="22"/>
        <v>0</v>
      </c>
      <c r="W175" s="546"/>
      <c r="X175" s="161"/>
      <c r="Y175" s="161"/>
      <c r="Z175" s="161">
        <f t="shared" si="17"/>
        <v>0</v>
      </c>
      <c r="AA175" s="161">
        <f t="shared" si="23"/>
        <v>0</v>
      </c>
      <c r="AB175" s="161" t="s">
        <v>780</v>
      </c>
      <c r="AC175" s="162" t="s">
        <v>785</v>
      </c>
      <c r="AE175" s="125"/>
    </row>
    <row r="176" spans="1:31" ht="14.1" customHeight="1">
      <c r="A176" s="137">
        <v>176</v>
      </c>
      <c r="B176" s="555" t="s">
        <v>738</v>
      </c>
      <c r="C176" s="157"/>
      <c r="D176" s="560" t="s">
        <v>254</v>
      </c>
      <c r="E176" s="565" t="s">
        <v>452</v>
      </c>
      <c r="F176" s="557" t="s">
        <v>261</v>
      </c>
      <c r="G176" s="158" t="s">
        <v>395</v>
      </c>
      <c r="H176" s="557" t="s">
        <v>331</v>
      </c>
      <c r="I176" s="566">
        <v>6.48</v>
      </c>
      <c r="J176" s="567" t="s">
        <v>400</v>
      </c>
      <c r="K176" s="516"/>
      <c r="L176" s="516"/>
      <c r="M176" s="516">
        <v>1</v>
      </c>
      <c r="N176" s="516">
        <v>1</v>
      </c>
      <c r="O176" s="159">
        <v>2</v>
      </c>
      <c r="P176" s="159"/>
      <c r="Q176" s="159"/>
      <c r="R176" s="159"/>
      <c r="S176" s="160"/>
      <c r="T176" s="160"/>
      <c r="U176" s="160">
        <f t="shared" si="21"/>
        <v>0</v>
      </c>
      <c r="V176" s="160">
        <f t="shared" si="22"/>
        <v>0</v>
      </c>
      <c r="W176" s="546"/>
      <c r="X176" s="161"/>
      <c r="Y176" s="161"/>
      <c r="Z176" s="161">
        <f t="shared" si="17"/>
        <v>0</v>
      </c>
      <c r="AA176" s="161">
        <f t="shared" si="23"/>
        <v>0</v>
      </c>
      <c r="AB176" s="161" t="s">
        <v>780</v>
      </c>
      <c r="AC176" s="162" t="s">
        <v>785</v>
      </c>
      <c r="AE176" s="125"/>
    </row>
    <row r="177" spans="1:31" ht="14.1" customHeight="1">
      <c r="A177" s="137">
        <v>177</v>
      </c>
      <c r="B177" s="555" t="s">
        <v>738</v>
      </c>
      <c r="C177" s="157"/>
      <c r="D177" s="560" t="s">
        <v>254</v>
      </c>
      <c r="E177" s="565" t="s">
        <v>453</v>
      </c>
      <c r="F177" s="557" t="s">
        <v>644</v>
      </c>
      <c r="G177" s="158" t="s">
        <v>397</v>
      </c>
      <c r="H177" s="557" t="s">
        <v>705</v>
      </c>
      <c r="I177" s="566">
        <v>12.96</v>
      </c>
      <c r="J177" s="567" t="s">
        <v>777</v>
      </c>
      <c r="K177" s="516"/>
      <c r="L177" s="516"/>
      <c r="M177" s="516">
        <v>1</v>
      </c>
      <c r="N177" s="516">
        <v>1</v>
      </c>
      <c r="O177" s="159">
        <v>240</v>
      </c>
      <c r="P177" s="159"/>
      <c r="Q177" s="159"/>
      <c r="R177" s="159"/>
      <c r="S177" s="160" t="e">
        <f t="shared" si="19"/>
        <v>#DIV/0!</v>
      </c>
      <c r="T177" s="160">
        <f t="shared" si="20"/>
        <v>0</v>
      </c>
      <c r="U177" s="160">
        <f t="shared" si="21"/>
        <v>0</v>
      </c>
      <c r="V177" s="160">
        <f t="shared" si="22"/>
        <v>0</v>
      </c>
      <c r="W177" s="546"/>
      <c r="X177" s="161">
        <f>IF(O177="nio",0,IF(O177&gt;0,VLOOKUP(G177,'2-Productie normen'!A:L,VLOOKUP(O177,'2-Productie normen'!L:M,2,FALSE),FALSE)))</f>
        <v>0</v>
      </c>
      <c r="Y177" s="161">
        <f t="shared" si="16"/>
        <v>0</v>
      </c>
      <c r="Z177" s="161">
        <f t="shared" si="17"/>
        <v>0</v>
      </c>
      <c r="AA177" s="161">
        <f t="shared" si="23"/>
        <v>0</v>
      </c>
      <c r="AB177" s="161">
        <f>VLOOKUP(G177,'2-Productie normen'!A:L,6,FALSE)</f>
        <v>5</v>
      </c>
      <c r="AC177" s="162"/>
      <c r="AE177" s="125">
        <f t="shared" si="18"/>
        <v>3110.4</v>
      </c>
    </row>
    <row r="178" spans="1:31" ht="14.1" customHeight="1">
      <c r="A178" s="137">
        <v>178</v>
      </c>
      <c r="B178" s="555" t="s">
        <v>738</v>
      </c>
      <c r="C178" s="157"/>
      <c r="D178" s="560" t="s">
        <v>254</v>
      </c>
      <c r="E178" s="565"/>
      <c r="F178" s="557" t="s">
        <v>645</v>
      </c>
      <c r="G178" s="158" t="s">
        <v>397</v>
      </c>
      <c r="H178" s="557" t="s">
        <v>331</v>
      </c>
      <c r="I178" s="566">
        <v>78</v>
      </c>
      <c r="J178" s="567" t="s">
        <v>777</v>
      </c>
      <c r="K178" s="516"/>
      <c r="L178" s="516"/>
      <c r="M178" s="516">
        <v>1</v>
      </c>
      <c r="N178" s="516">
        <v>1</v>
      </c>
      <c r="O178" s="159">
        <v>240</v>
      </c>
      <c r="P178" s="159"/>
      <c r="Q178" s="159"/>
      <c r="R178" s="159"/>
      <c r="S178" s="160" t="e">
        <f t="shared" si="19"/>
        <v>#DIV/0!</v>
      </c>
      <c r="T178" s="160">
        <f t="shared" si="20"/>
        <v>0</v>
      </c>
      <c r="U178" s="160">
        <f t="shared" si="21"/>
        <v>0</v>
      </c>
      <c r="V178" s="160">
        <f t="shared" si="22"/>
        <v>0</v>
      </c>
      <c r="W178" s="546"/>
      <c r="X178" s="161">
        <f>IF(O178="nio",0,IF(O178&gt;0,VLOOKUP(G178,'2-Productie normen'!A:L,VLOOKUP(O178,'2-Productie normen'!L:M,2,FALSE),FALSE)))</f>
        <v>0</v>
      </c>
      <c r="Y178" s="161">
        <f t="shared" si="16"/>
        <v>0</v>
      </c>
      <c r="Z178" s="161">
        <f t="shared" si="17"/>
        <v>0</v>
      </c>
      <c r="AA178" s="161">
        <f t="shared" si="23"/>
        <v>0</v>
      </c>
      <c r="AB178" s="161">
        <f>VLOOKUP(G178,'2-Productie normen'!A:L,6,FALSE)</f>
        <v>5</v>
      </c>
      <c r="AC178" s="162"/>
      <c r="AE178" s="125">
        <f t="shared" si="18"/>
        <v>18720</v>
      </c>
    </row>
    <row r="179" spans="1:31" ht="14.1" customHeight="1">
      <c r="A179" s="137">
        <v>179</v>
      </c>
      <c r="B179" s="555" t="s">
        <v>738</v>
      </c>
      <c r="C179" s="157"/>
      <c r="D179" s="560" t="s">
        <v>254</v>
      </c>
      <c r="E179" s="565" t="s">
        <v>454</v>
      </c>
      <c r="F179" s="557" t="s">
        <v>646</v>
      </c>
      <c r="G179" s="164" t="s">
        <v>330</v>
      </c>
      <c r="H179" s="557" t="s">
        <v>331</v>
      </c>
      <c r="I179" s="566">
        <v>69.040000000000006</v>
      </c>
      <c r="J179" s="567" t="s">
        <v>401</v>
      </c>
      <c r="K179" s="516"/>
      <c r="L179" s="516"/>
      <c r="M179" s="516">
        <v>1</v>
      </c>
      <c r="N179" s="516">
        <v>1</v>
      </c>
      <c r="O179" s="159">
        <v>2</v>
      </c>
      <c r="P179" s="159"/>
      <c r="Q179" s="159"/>
      <c r="R179" s="159"/>
      <c r="S179" s="160"/>
      <c r="T179" s="160"/>
      <c r="U179" s="160">
        <f t="shared" si="21"/>
        <v>0</v>
      </c>
      <c r="V179" s="160">
        <f t="shared" si="22"/>
        <v>0</v>
      </c>
      <c r="W179" s="546"/>
      <c r="X179" s="161"/>
      <c r="Y179" s="161"/>
      <c r="Z179" s="161">
        <f t="shared" si="17"/>
        <v>0</v>
      </c>
      <c r="AA179" s="161">
        <f t="shared" si="23"/>
        <v>0</v>
      </c>
      <c r="AB179" s="161" t="s">
        <v>780</v>
      </c>
      <c r="AC179" s="162" t="s">
        <v>785</v>
      </c>
      <c r="AE179" s="125"/>
    </row>
    <row r="180" spans="1:31" ht="14.1" customHeight="1">
      <c r="A180" s="137">
        <v>180</v>
      </c>
      <c r="B180" s="555" t="s">
        <v>738</v>
      </c>
      <c r="C180" s="157"/>
      <c r="D180" s="560" t="s">
        <v>254</v>
      </c>
      <c r="E180" s="565" t="s">
        <v>455</v>
      </c>
      <c r="F180" s="557" t="s">
        <v>646</v>
      </c>
      <c r="G180" s="165" t="s">
        <v>330</v>
      </c>
      <c r="H180" s="557" t="s">
        <v>331</v>
      </c>
      <c r="I180" s="566">
        <v>29.16</v>
      </c>
      <c r="J180" s="567" t="s">
        <v>401</v>
      </c>
      <c r="K180" s="516"/>
      <c r="L180" s="516"/>
      <c r="M180" s="516">
        <v>1</v>
      </c>
      <c r="N180" s="516">
        <v>1</v>
      </c>
      <c r="O180" s="159">
        <v>2</v>
      </c>
      <c r="P180" s="159"/>
      <c r="Q180" s="159"/>
      <c r="R180" s="159"/>
      <c r="S180" s="160"/>
      <c r="T180" s="160"/>
      <c r="U180" s="160">
        <f t="shared" si="21"/>
        <v>0</v>
      </c>
      <c r="V180" s="160">
        <f t="shared" si="22"/>
        <v>0</v>
      </c>
      <c r="W180" s="546"/>
      <c r="X180" s="161"/>
      <c r="Y180" s="161"/>
      <c r="Z180" s="161">
        <f t="shared" si="17"/>
        <v>0</v>
      </c>
      <c r="AA180" s="161">
        <f t="shared" si="23"/>
        <v>0</v>
      </c>
      <c r="AB180" s="161" t="s">
        <v>780</v>
      </c>
      <c r="AC180" s="162" t="s">
        <v>785</v>
      </c>
      <c r="AE180" s="125"/>
    </row>
    <row r="181" spans="1:31" ht="14.1" customHeight="1">
      <c r="A181" s="137">
        <v>181</v>
      </c>
      <c r="B181" s="555" t="s">
        <v>738</v>
      </c>
      <c r="C181" s="157"/>
      <c r="D181" s="560" t="s">
        <v>254</v>
      </c>
      <c r="E181" s="565" t="s">
        <v>456</v>
      </c>
      <c r="F181" s="557" t="s">
        <v>646</v>
      </c>
      <c r="G181" s="167" t="s">
        <v>330</v>
      </c>
      <c r="H181" s="557" t="s">
        <v>331</v>
      </c>
      <c r="I181" s="566">
        <v>8</v>
      </c>
      <c r="J181" s="567" t="s">
        <v>401</v>
      </c>
      <c r="K181" s="516"/>
      <c r="L181" s="516"/>
      <c r="M181" s="516">
        <v>1</v>
      </c>
      <c r="N181" s="516">
        <v>1</v>
      </c>
      <c r="O181" s="159">
        <v>2</v>
      </c>
      <c r="P181" s="159"/>
      <c r="Q181" s="159"/>
      <c r="R181" s="159"/>
      <c r="S181" s="160"/>
      <c r="T181" s="160"/>
      <c r="U181" s="160">
        <f t="shared" si="21"/>
        <v>0</v>
      </c>
      <c r="V181" s="160">
        <f t="shared" si="22"/>
        <v>0</v>
      </c>
      <c r="W181" s="546"/>
      <c r="X181" s="161"/>
      <c r="Y181" s="161"/>
      <c r="Z181" s="161">
        <f t="shared" si="17"/>
        <v>0</v>
      </c>
      <c r="AA181" s="161">
        <f t="shared" si="23"/>
        <v>0</v>
      </c>
      <c r="AB181" s="161" t="s">
        <v>780</v>
      </c>
      <c r="AC181" s="162" t="s">
        <v>785</v>
      </c>
      <c r="AE181" s="125"/>
    </row>
    <row r="182" spans="1:31" ht="14.1" customHeight="1">
      <c r="A182" s="137">
        <v>182</v>
      </c>
      <c r="B182" s="555" t="s">
        <v>738</v>
      </c>
      <c r="C182" s="157"/>
      <c r="D182" s="560" t="s">
        <v>254</v>
      </c>
      <c r="E182" s="565" t="s">
        <v>457</v>
      </c>
      <c r="F182" s="557" t="s">
        <v>635</v>
      </c>
      <c r="G182" s="157" t="s">
        <v>781</v>
      </c>
      <c r="H182" s="557" t="s">
        <v>331</v>
      </c>
      <c r="I182" s="566">
        <v>2.4300000000000002</v>
      </c>
      <c r="J182" s="567" t="s">
        <v>780</v>
      </c>
      <c r="K182" s="516"/>
      <c r="L182" s="516"/>
      <c r="M182" s="516">
        <v>1</v>
      </c>
      <c r="N182" s="516">
        <v>1</v>
      </c>
      <c r="O182" s="159" t="s">
        <v>781</v>
      </c>
      <c r="P182" s="159"/>
      <c r="Q182" s="159"/>
      <c r="R182" s="159"/>
      <c r="S182" s="160">
        <f t="shared" si="19"/>
        <v>0</v>
      </c>
      <c r="T182" s="160">
        <f t="shared" si="20"/>
        <v>0</v>
      </c>
      <c r="U182" s="160">
        <f t="shared" si="21"/>
        <v>0</v>
      </c>
      <c r="V182" s="160">
        <f t="shared" si="22"/>
        <v>0</v>
      </c>
      <c r="W182" s="546"/>
      <c r="X182" s="161">
        <f>IF(O182="nio",0,IF(O182&gt;0,VLOOKUP(G182,'2-Productie normen'!A:L,VLOOKUP(O182,'2-Productie normen'!L:M,2,FALSE),FALSE)))</f>
        <v>0</v>
      </c>
      <c r="Y182" s="161">
        <f t="shared" si="16"/>
        <v>0</v>
      </c>
      <c r="Z182" s="161">
        <f t="shared" si="17"/>
        <v>0</v>
      </c>
      <c r="AA182" s="161">
        <f t="shared" si="23"/>
        <v>0</v>
      </c>
      <c r="AB182" s="161">
        <f>VLOOKUP(G182,'2-Productie normen'!A:L,6,FALSE)</f>
        <v>0</v>
      </c>
      <c r="AC182" s="162"/>
      <c r="AE182" s="125">
        <f t="shared" si="18"/>
        <v>0</v>
      </c>
    </row>
    <row r="183" spans="1:31" ht="14.1" customHeight="1">
      <c r="A183" s="137">
        <v>183</v>
      </c>
      <c r="B183" s="555" t="s">
        <v>738</v>
      </c>
      <c r="C183" s="157"/>
      <c r="D183" s="560" t="s">
        <v>254</v>
      </c>
      <c r="E183" s="565" t="s">
        <v>458</v>
      </c>
      <c r="F183" s="557" t="s">
        <v>647</v>
      </c>
      <c r="G183" s="157" t="s">
        <v>781</v>
      </c>
      <c r="H183" s="557" t="s">
        <v>331</v>
      </c>
      <c r="I183" s="566">
        <v>7.29</v>
      </c>
      <c r="J183" s="567" t="s">
        <v>780</v>
      </c>
      <c r="K183" s="516"/>
      <c r="L183" s="516"/>
      <c r="M183" s="516">
        <v>1</v>
      </c>
      <c r="N183" s="516">
        <v>1</v>
      </c>
      <c r="O183" s="159" t="s">
        <v>781</v>
      </c>
      <c r="P183" s="159"/>
      <c r="Q183" s="159"/>
      <c r="R183" s="159"/>
      <c r="S183" s="160">
        <f t="shared" si="19"/>
        <v>0</v>
      </c>
      <c r="T183" s="160">
        <f t="shared" si="20"/>
        <v>0</v>
      </c>
      <c r="U183" s="160">
        <f t="shared" si="21"/>
        <v>0</v>
      </c>
      <c r="V183" s="160">
        <f t="shared" si="22"/>
        <v>0</v>
      </c>
      <c r="W183" s="546"/>
      <c r="X183" s="161">
        <f>IF(O183="nio",0,IF(O183&gt;0,VLOOKUP(G183,'2-Productie normen'!A:L,VLOOKUP(O183,'2-Productie normen'!L:M,2,FALSE),FALSE)))</f>
        <v>0</v>
      </c>
      <c r="Y183" s="161">
        <f t="shared" si="16"/>
        <v>0</v>
      </c>
      <c r="Z183" s="161">
        <f t="shared" si="17"/>
        <v>0</v>
      </c>
      <c r="AA183" s="161">
        <f t="shared" si="23"/>
        <v>0</v>
      </c>
      <c r="AB183" s="161">
        <f>VLOOKUP(G183,'2-Productie normen'!A:L,6,FALSE)</f>
        <v>0</v>
      </c>
      <c r="AC183" s="162"/>
      <c r="AE183" s="125">
        <f t="shared" si="18"/>
        <v>0</v>
      </c>
    </row>
    <row r="184" spans="1:31" ht="14.1" customHeight="1">
      <c r="A184" s="137">
        <v>184</v>
      </c>
      <c r="B184" s="555" t="s">
        <v>738</v>
      </c>
      <c r="C184" s="157"/>
      <c r="D184" s="560" t="s">
        <v>254</v>
      </c>
      <c r="E184" s="565" t="s">
        <v>459</v>
      </c>
      <c r="F184" s="557" t="s">
        <v>648</v>
      </c>
      <c r="G184" s="157" t="s">
        <v>781</v>
      </c>
      <c r="H184" s="557" t="s">
        <v>331</v>
      </c>
      <c r="I184" s="566">
        <v>4.8600000000000003</v>
      </c>
      <c r="J184" s="567" t="s">
        <v>780</v>
      </c>
      <c r="K184" s="516"/>
      <c r="L184" s="516"/>
      <c r="M184" s="516">
        <v>1</v>
      </c>
      <c r="N184" s="516">
        <v>1</v>
      </c>
      <c r="O184" s="159" t="s">
        <v>781</v>
      </c>
      <c r="P184" s="159"/>
      <c r="Q184" s="159"/>
      <c r="R184" s="159"/>
      <c r="S184" s="160">
        <f t="shared" si="19"/>
        <v>0</v>
      </c>
      <c r="T184" s="160">
        <f t="shared" si="20"/>
        <v>0</v>
      </c>
      <c r="U184" s="160">
        <f t="shared" si="21"/>
        <v>0</v>
      </c>
      <c r="V184" s="160">
        <f t="shared" si="22"/>
        <v>0</v>
      </c>
      <c r="W184" s="546"/>
      <c r="X184" s="161">
        <f>IF(O184="nio",0,IF(O184&gt;0,VLOOKUP(G184,'2-Productie normen'!A:L,VLOOKUP(O184,'2-Productie normen'!L:M,2,FALSE),FALSE)))</f>
        <v>0</v>
      </c>
      <c r="Y184" s="161">
        <f t="shared" si="16"/>
        <v>0</v>
      </c>
      <c r="Z184" s="161">
        <f t="shared" si="17"/>
        <v>0</v>
      </c>
      <c r="AA184" s="161">
        <f t="shared" si="23"/>
        <v>0</v>
      </c>
      <c r="AB184" s="161">
        <f>VLOOKUP(G184,'2-Productie normen'!A:L,6,FALSE)</f>
        <v>0</v>
      </c>
      <c r="AC184" s="162"/>
      <c r="AE184" s="125">
        <f t="shared" si="18"/>
        <v>0</v>
      </c>
    </row>
    <row r="185" spans="1:31" ht="14.1" customHeight="1">
      <c r="A185" s="137">
        <v>185</v>
      </c>
      <c r="B185" s="555" t="s">
        <v>738</v>
      </c>
      <c r="C185" s="157"/>
      <c r="D185" s="560" t="s">
        <v>254</v>
      </c>
      <c r="E185" s="565" t="s">
        <v>460</v>
      </c>
      <c r="F185" s="557" t="s">
        <v>649</v>
      </c>
      <c r="G185" s="157" t="s">
        <v>781</v>
      </c>
      <c r="H185" s="557" t="s">
        <v>331</v>
      </c>
      <c r="I185" s="566">
        <v>1.62</v>
      </c>
      <c r="J185" s="567" t="s">
        <v>780</v>
      </c>
      <c r="K185" s="516"/>
      <c r="L185" s="516"/>
      <c r="M185" s="516">
        <v>1</v>
      </c>
      <c r="N185" s="516">
        <v>1</v>
      </c>
      <c r="O185" s="159" t="s">
        <v>781</v>
      </c>
      <c r="P185" s="159"/>
      <c r="Q185" s="159"/>
      <c r="R185" s="159"/>
      <c r="S185" s="160">
        <f t="shared" si="19"/>
        <v>0</v>
      </c>
      <c r="T185" s="160">
        <f t="shared" si="20"/>
        <v>0</v>
      </c>
      <c r="U185" s="160">
        <f t="shared" si="21"/>
        <v>0</v>
      </c>
      <c r="V185" s="160">
        <f t="shared" si="22"/>
        <v>0</v>
      </c>
      <c r="W185" s="546"/>
      <c r="X185" s="161">
        <f>IF(O185="nio",0,IF(O185&gt;0,VLOOKUP(G185,'2-Productie normen'!A:L,VLOOKUP(O185,'2-Productie normen'!L:M,2,FALSE),FALSE)))</f>
        <v>0</v>
      </c>
      <c r="Y185" s="161">
        <f t="shared" si="16"/>
        <v>0</v>
      </c>
      <c r="Z185" s="161">
        <f t="shared" si="17"/>
        <v>0</v>
      </c>
      <c r="AA185" s="161">
        <f t="shared" si="23"/>
        <v>0</v>
      </c>
      <c r="AB185" s="161">
        <f>VLOOKUP(G185,'2-Productie normen'!A:L,6,FALSE)</f>
        <v>0</v>
      </c>
      <c r="AC185" s="162"/>
      <c r="AE185" s="125">
        <f t="shared" si="18"/>
        <v>0</v>
      </c>
    </row>
    <row r="186" spans="1:31" ht="14.1" customHeight="1">
      <c r="A186" s="137">
        <v>186</v>
      </c>
      <c r="B186" s="555" t="s">
        <v>738</v>
      </c>
      <c r="C186" s="157"/>
      <c r="D186" s="560" t="s">
        <v>254</v>
      </c>
      <c r="E186" s="565" t="s">
        <v>461</v>
      </c>
      <c r="F186" s="557" t="s">
        <v>650</v>
      </c>
      <c r="G186" s="158" t="s">
        <v>228</v>
      </c>
      <c r="H186" s="557" t="s">
        <v>331</v>
      </c>
      <c r="I186" s="566">
        <v>48.6</v>
      </c>
      <c r="J186" s="567" t="s">
        <v>773</v>
      </c>
      <c r="K186" s="516"/>
      <c r="L186" s="516"/>
      <c r="M186" s="516">
        <v>1</v>
      </c>
      <c r="N186" s="516">
        <v>1</v>
      </c>
      <c r="O186" s="159">
        <v>240</v>
      </c>
      <c r="P186" s="159"/>
      <c r="Q186" s="159"/>
      <c r="R186" s="159"/>
      <c r="S186" s="160" t="e">
        <f t="shared" si="19"/>
        <v>#DIV/0!</v>
      </c>
      <c r="T186" s="160">
        <f t="shared" si="20"/>
        <v>0</v>
      </c>
      <c r="U186" s="160">
        <f t="shared" si="21"/>
        <v>0</v>
      </c>
      <c r="V186" s="160">
        <f t="shared" si="22"/>
        <v>0</v>
      </c>
      <c r="W186" s="546"/>
      <c r="X186" s="161">
        <f>IF(O186="nio",0,IF(O186&gt;0,VLOOKUP(G186,'2-Productie normen'!A:L,VLOOKUP(O186,'2-Productie normen'!L:M,2,FALSE),FALSE)))</f>
        <v>0</v>
      </c>
      <c r="Y186" s="161">
        <f t="shared" si="16"/>
        <v>0</v>
      </c>
      <c r="Z186" s="161">
        <f t="shared" si="17"/>
        <v>0</v>
      </c>
      <c r="AA186" s="161">
        <f t="shared" si="23"/>
        <v>0</v>
      </c>
      <c r="AB186" s="161">
        <f>VLOOKUP(G186,'2-Productie normen'!A:L,6,FALSE)</f>
        <v>1</v>
      </c>
      <c r="AC186" s="162"/>
      <c r="AE186" s="125">
        <f t="shared" si="18"/>
        <v>11664</v>
      </c>
    </row>
    <row r="187" spans="1:31" ht="14.1" customHeight="1">
      <c r="A187" s="137">
        <v>187</v>
      </c>
      <c r="B187" s="555" t="s">
        <v>738</v>
      </c>
      <c r="C187" s="157"/>
      <c r="D187" s="560" t="s">
        <v>254</v>
      </c>
      <c r="E187" s="565" t="s">
        <v>462</v>
      </c>
      <c r="F187" s="557" t="s">
        <v>651</v>
      </c>
      <c r="G187" s="158" t="s">
        <v>330</v>
      </c>
      <c r="H187" s="557" t="s">
        <v>331</v>
      </c>
      <c r="I187" s="566">
        <v>48.6</v>
      </c>
      <c r="J187" s="567" t="s">
        <v>401</v>
      </c>
      <c r="K187" s="516"/>
      <c r="L187" s="516"/>
      <c r="M187" s="516">
        <v>1</v>
      </c>
      <c r="N187" s="516">
        <v>1</v>
      </c>
      <c r="O187" s="159">
        <v>2</v>
      </c>
      <c r="P187" s="159"/>
      <c r="Q187" s="159"/>
      <c r="R187" s="159"/>
      <c r="S187" s="160"/>
      <c r="T187" s="160"/>
      <c r="U187" s="160">
        <f t="shared" si="21"/>
        <v>0</v>
      </c>
      <c r="V187" s="160">
        <f t="shared" si="22"/>
        <v>0</v>
      </c>
      <c r="W187" s="546"/>
      <c r="X187" s="161"/>
      <c r="Y187" s="161"/>
      <c r="Z187" s="161">
        <f t="shared" si="17"/>
        <v>0</v>
      </c>
      <c r="AA187" s="161">
        <f t="shared" si="23"/>
        <v>0</v>
      </c>
      <c r="AB187" s="161" t="s">
        <v>780</v>
      </c>
      <c r="AC187" s="162" t="s">
        <v>785</v>
      </c>
      <c r="AE187" s="125"/>
    </row>
    <row r="188" spans="1:31" ht="14.1" customHeight="1">
      <c r="A188" s="137">
        <v>188</v>
      </c>
      <c r="B188" s="555" t="s">
        <v>738</v>
      </c>
      <c r="C188" s="157"/>
      <c r="D188" s="560" t="s">
        <v>254</v>
      </c>
      <c r="E188" s="565" t="s">
        <v>451</v>
      </c>
      <c r="F188" s="557" t="s">
        <v>652</v>
      </c>
      <c r="G188" s="158" t="s">
        <v>330</v>
      </c>
      <c r="H188" s="557" t="s">
        <v>331</v>
      </c>
      <c r="I188" s="566">
        <v>48.6</v>
      </c>
      <c r="J188" s="567" t="s">
        <v>401</v>
      </c>
      <c r="K188" s="516"/>
      <c r="L188" s="516"/>
      <c r="M188" s="516">
        <v>1</v>
      </c>
      <c r="N188" s="516">
        <v>1</v>
      </c>
      <c r="O188" s="159">
        <v>2</v>
      </c>
      <c r="P188" s="159"/>
      <c r="Q188" s="159"/>
      <c r="R188" s="159"/>
      <c r="S188" s="160"/>
      <c r="T188" s="160"/>
      <c r="U188" s="160">
        <f t="shared" si="21"/>
        <v>0</v>
      </c>
      <c r="V188" s="160">
        <f t="shared" si="22"/>
        <v>0</v>
      </c>
      <c r="W188" s="546"/>
      <c r="X188" s="161"/>
      <c r="Y188" s="161"/>
      <c r="Z188" s="161">
        <f t="shared" si="17"/>
        <v>0</v>
      </c>
      <c r="AA188" s="161">
        <f t="shared" si="23"/>
        <v>0</v>
      </c>
      <c r="AB188" s="161" t="s">
        <v>780</v>
      </c>
      <c r="AC188" s="162" t="s">
        <v>785</v>
      </c>
      <c r="AE188" s="125"/>
    </row>
    <row r="189" spans="1:31" ht="14.1" customHeight="1">
      <c r="A189" s="137">
        <v>189</v>
      </c>
      <c r="B189" s="555" t="s">
        <v>738</v>
      </c>
      <c r="C189" s="157"/>
      <c r="D189" s="556" t="s">
        <v>255</v>
      </c>
      <c r="E189" s="563" t="s">
        <v>463</v>
      </c>
      <c r="F189" s="555" t="s">
        <v>327</v>
      </c>
      <c r="G189" s="158" t="s">
        <v>329</v>
      </c>
      <c r="H189" s="555" t="s">
        <v>704</v>
      </c>
      <c r="I189" s="558">
        <v>22.68</v>
      </c>
      <c r="J189" s="559" t="s">
        <v>776</v>
      </c>
      <c r="K189" s="516"/>
      <c r="L189" s="516"/>
      <c r="M189" s="516">
        <v>1</v>
      </c>
      <c r="N189" s="516">
        <v>1</v>
      </c>
      <c r="O189" s="159">
        <v>240</v>
      </c>
      <c r="P189" s="159"/>
      <c r="Q189" s="159"/>
      <c r="R189" s="159"/>
      <c r="S189" s="160" t="e">
        <f t="shared" si="19"/>
        <v>#DIV/0!</v>
      </c>
      <c r="T189" s="160">
        <f t="shared" si="20"/>
        <v>0</v>
      </c>
      <c r="U189" s="160">
        <f t="shared" si="21"/>
        <v>0</v>
      </c>
      <c r="V189" s="160">
        <f t="shared" si="22"/>
        <v>0</v>
      </c>
      <c r="W189" s="546"/>
      <c r="X189" s="161">
        <f>IF(O189="nio",0,IF(O189&gt;0,VLOOKUP(G189,'2-Productie normen'!A:L,VLOOKUP(O189,'2-Productie normen'!L:M,2,FALSE),FALSE)))</f>
        <v>0</v>
      </c>
      <c r="Y189" s="161">
        <f t="shared" si="16"/>
        <v>0</v>
      </c>
      <c r="Z189" s="161">
        <f t="shared" si="17"/>
        <v>0</v>
      </c>
      <c r="AA189" s="161">
        <f t="shared" si="23"/>
        <v>0</v>
      </c>
      <c r="AB189" s="161">
        <f>VLOOKUP(G189,'2-Productie normen'!A:L,6,FALSE)</f>
        <v>6</v>
      </c>
      <c r="AC189" s="162"/>
      <c r="AE189" s="125">
        <f t="shared" si="18"/>
        <v>5443.2</v>
      </c>
    </row>
    <row r="190" spans="1:31" ht="14.1" customHeight="1">
      <c r="A190" s="137">
        <v>190</v>
      </c>
      <c r="B190" s="555" t="s">
        <v>738</v>
      </c>
      <c r="C190" s="157"/>
      <c r="D190" s="556" t="s">
        <v>255</v>
      </c>
      <c r="E190" s="563" t="s">
        <v>464</v>
      </c>
      <c r="F190" s="555" t="s">
        <v>327</v>
      </c>
      <c r="G190" s="164" t="s">
        <v>329</v>
      </c>
      <c r="H190" s="555" t="s">
        <v>704</v>
      </c>
      <c r="I190" s="558">
        <v>22.68</v>
      </c>
      <c r="J190" s="559" t="s">
        <v>776</v>
      </c>
      <c r="K190" s="516"/>
      <c r="L190" s="516"/>
      <c r="M190" s="516">
        <v>1</v>
      </c>
      <c r="N190" s="516">
        <v>1</v>
      </c>
      <c r="O190" s="159">
        <v>240</v>
      </c>
      <c r="P190" s="159"/>
      <c r="Q190" s="159"/>
      <c r="R190" s="159"/>
      <c r="S190" s="160" t="e">
        <f t="shared" si="19"/>
        <v>#DIV/0!</v>
      </c>
      <c r="T190" s="160">
        <f t="shared" si="20"/>
        <v>0</v>
      </c>
      <c r="U190" s="160">
        <f t="shared" si="21"/>
        <v>0</v>
      </c>
      <c r="V190" s="160">
        <f t="shared" si="22"/>
        <v>0</v>
      </c>
      <c r="W190" s="546"/>
      <c r="X190" s="161">
        <f>IF(O190="nio",0,IF(O190&gt;0,VLOOKUP(G190,'2-Productie normen'!A:L,VLOOKUP(O190,'2-Productie normen'!L:M,2,FALSE),FALSE)))</f>
        <v>0</v>
      </c>
      <c r="Y190" s="161">
        <f t="shared" si="16"/>
        <v>0</v>
      </c>
      <c r="Z190" s="161">
        <f t="shared" si="17"/>
        <v>0</v>
      </c>
      <c r="AA190" s="161">
        <f t="shared" si="23"/>
        <v>0</v>
      </c>
      <c r="AB190" s="161">
        <f>VLOOKUP(G190,'2-Productie normen'!A:L,6,FALSE)</f>
        <v>6</v>
      </c>
      <c r="AC190" s="162"/>
      <c r="AE190" s="125">
        <f t="shared" si="18"/>
        <v>5443.2</v>
      </c>
    </row>
    <row r="191" spans="1:31" ht="14.1" customHeight="1">
      <c r="A191" s="137">
        <v>191</v>
      </c>
      <c r="B191" s="555" t="s">
        <v>738</v>
      </c>
      <c r="C191" s="157"/>
      <c r="D191" s="556" t="s">
        <v>255</v>
      </c>
      <c r="E191" s="563" t="s">
        <v>465</v>
      </c>
      <c r="F191" s="555" t="s">
        <v>300</v>
      </c>
      <c r="G191" s="165" t="s">
        <v>17</v>
      </c>
      <c r="H191" s="555" t="s">
        <v>332</v>
      </c>
      <c r="I191" s="558">
        <v>2.1</v>
      </c>
      <c r="J191" s="559" t="s">
        <v>774</v>
      </c>
      <c r="K191" s="516"/>
      <c r="L191" s="516"/>
      <c r="M191" s="516">
        <v>1</v>
      </c>
      <c r="N191" s="516">
        <v>1</v>
      </c>
      <c r="O191" s="159">
        <v>240</v>
      </c>
      <c r="P191" s="159">
        <v>240</v>
      </c>
      <c r="Q191" s="159"/>
      <c r="R191" s="159"/>
      <c r="S191" s="160" t="e">
        <f t="shared" si="19"/>
        <v>#DIV/0!</v>
      </c>
      <c r="T191" s="160" t="e">
        <f t="shared" si="20"/>
        <v>#DIV/0!</v>
      </c>
      <c r="U191" s="160">
        <f t="shared" si="21"/>
        <v>0</v>
      </c>
      <c r="V191" s="160">
        <f t="shared" si="22"/>
        <v>0</v>
      </c>
      <c r="W191" s="546"/>
      <c r="X191" s="161">
        <f>IF(O191="nio",0,IF(O191&gt;0,VLOOKUP(G191,'2-Productie normen'!A:L,VLOOKUP(O191,'2-Productie normen'!L:M,2,FALSE),FALSE)))</f>
        <v>0</v>
      </c>
      <c r="Y191" s="161">
        <f t="shared" si="16"/>
        <v>0</v>
      </c>
      <c r="Z191" s="161">
        <f t="shared" si="17"/>
        <v>0</v>
      </c>
      <c r="AA191" s="161">
        <f t="shared" si="23"/>
        <v>0</v>
      </c>
      <c r="AB191" s="161">
        <f>VLOOKUP(G191,'2-Productie normen'!A:L,6,FALSE)</f>
        <v>4</v>
      </c>
      <c r="AC191" s="162"/>
      <c r="AE191" s="125">
        <f t="shared" si="18"/>
        <v>1008</v>
      </c>
    </row>
    <row r="192" spans="1:31" ht="14.1" customHeight="1">
      <c r="A192" s="137">
        <v>192</v>
      </c>
      <c r="B192" s="555" t="s">
        <v>738</v>
      </c>
      <c r="C192" s="157"/>
      <c r="D192" s="556" t="s">
        <v>255</v>
      </c>
      <c r="E192" s="563" t="s">
        <v>466</v>
      </c>
      <c r="F192" s="555" t="s">
        <v>300</v>
      </c>
      <c r="G192" s="157" t="s">
        <v>17</v>
      </c>
      <c r="H192" s="555" t="s">
        <v>332</v>
      </c>
      <c r="I192" s="558">
        <v>2.1</v>
      </c>
      <c r="J192" s="559" t="s">
        <v>774</v>
      </c>
      <c r="K192" s="516"/>
      <c r="L192" s="516"/>
      <c r="M192" s="516">
        <v>1</v>
      </c>
      <c r="N192" s="516">
        <v>1</v>
      </c>
      <c r="O192" s="159">
        <v>240</v>
      </c>
      <c r="P192" s="159">
        <v>240</v>
      </c>
      <c r="Q192" s="159"/>
      <c r="R192" s="159"/>
      <c r="S192" s="160" t="e">
        <f t="shared" si="19"/>
        <v>#DIV/0!</v>
      </c>
      <c r="T192" s="160" t="e">
        <f t="shared" si="20"/>
        <v>#DIV/0!</v>
      </c>
      <c r="U192" s="160">
        <f t="shared" si="21"/>
        <v>0</v>
      </c>
      <c r="V192" s="160">
        <f t="shared" si="22"/>
        <v>0</v>
      </c>
      <c r="W192" s="546"/>
      <c r="X192" s="161">
        <f>IF(O192="nio",0,IF(O192&gt;0,VLOOKUP(G192,'2-Productie normen'!A:L,VLOOKUP(O192,'2-Productie normen'!L:M,2,FALSE),FALSE)))</f>
        <v>0</v>
      </c>
      <c r="Y192" s="161">
        <f t="shared" si="16"/>
        <v>0</v>
      </c>
      <c r="Z192" s="161">
        <f t="shared" si="17"/>
        <v>0</v>
      </c>
      <c r="AA192" s="161">
        <f t="shared" si="23"/>
        <v>0</v>
      </c>
      <c r="AB192" s="161">
        <f>VLOOKUP(G192,'2-Productie normen'!A:L,6,FALSE)</f>
        <v>4</v>
      </c>
      <c r="AC192" s="162"/>
      <c r="AE192" s="125">
        <f t="shared" si="18"/>
        <v>1008</v>
      </c>
    </row>
    <row r="193" spans="1:31" ht="14.1" customHeight="1">
      <c r="A193" s="137">
        <v>193</v>
      </c>
      <c r="B193" s="555" t="s">
        <v>738</v>
      </c>
      <c r="C193" s="157"/>
      <c r="D193" s="556" t="s">
        <v>255</v>
      </c>
      <c r="E193" s="563" t="s">
        <v>467</v>
      </c>
      <c r="F193" s="555" t="s">
        <v>630</v>
      </c>
      <c r="G193" s="157" t="s">
        <v>17</v>
      </c>
      <c r="H193" s="555" t="s">
        <v>332</v>
      </c>
      <c r="I193" s="558">
        <v>2.4300000000000002</v>
      </c>
      <c r="J193" s="559" t="s">
        <v>774</v>
      </c>
      <c r="K193" s="516"/>
      <c r="L193" s="516"/>
      <c r="M193" s="516">
        <v>1</v>
      </c>
      <c r="N193" s="516">
        <v>1</v>
      </c>
      <c r="O193" s="159">
        <v>240</v>
      </c>
      <c r="P193" s="159">
        <v>240</v>
      </c>
      <c r="Q193" s="159"/>
      <c r="R193" s="159"/>
      <c r="S193" s="160" t="e">
        <f t="shared" si="19"/>
        <v>#DIV/0!</v>
      </c>
      <c r="T193" s="160" t="e">
        <f t="shared" si="20"/>
        <v>#DIV/0!</v>
      </c>
      <c r="U193" s="160">
        <f t="shared" si="21"/>
        <v>0</v>
      </c>
      <c r="V193" s="160">
        <f t="shared" si="22"/>
        <v>0</v>
      </c>
      <c r="W193" s="546"/>
      <c r="X193" s="161">
        <f>IF(O193="nio",0,IF(O193&gt;0,VLOOKUP(G193,'2-Productie normen'!A:L,VLOOKUP(O193,'2-Productie normen'!L:M,2,FALSE),FALSE)))</f>
        <v>0</v>
      </c>
      <c r="Y193" s="161">
        <f t="shared" si="16"/>
        <v>0</v>
      </c>
      <c r="Z193" s="161">
        <f t="shared" si="17"/>
        <v>0</v>
      </c>
      <c r="AA193" s="161">
        <f t="shared" si="23"/>
        <v>0</v>
      </c>
      <c r="AB193" s="161">
        <f>VLOOKUP(G193,'2-Productie normen'!A:L,6,FALSE)</f>
        <v>4</v>
      </c>
      <c r="AC193" s="162"/>
      <c r="AE193" s="125">
        <f t="shared" si="18"/>
        <v>1166.4000000000001</v>
      </c>
    </row>
    <row r="194" spans="1:31" ht="14.1" customHeight="1">
      <c r="A194" s="137">
        <v>194</v>
      </c>
      <c r="B194" s="555" t="s">
        <v>738</v>
      </c>
      <c r="C194" s="157"/>
      <c r="D194" s="556" t="s">
        <v>255</v>
      </c>
      <c r="E194" s="563" t="s">
        <v>468</v>
      </c>
      <c r="F194" s="555" t="s">
        <v>631</v>
      </c>
      <c r="G194" s="157" t="s">
        <v>17</v>
      </c>
      <c r="H194" s="555" t="s">
        <v>332</v>
      </c>
      <c r="I194" s="558">
        <v>1.5</v>
      </c>
      <c r="J194" s="559" t="s">
        <v>774</v>
      </c>
      <c r="K194" s="516"/>
      <c r="L194" s="516"/>
      <c r="M194" s="516">
        <v>1</v>
      </c>
      <c r="N194" s="516">
        <v>1</v>
      </c>
      <c r="O194" s="159">
        <v>240</v>
      </c>
      <c r="P194" s="159">
        <v>240</v>
      </c>
      <c r="Q194" s="159"/>
      <c r="R194" s="159"/>
      <c r="S194" s="160" t="e">
        <f t="shared" si="19"/>
        <v>#DIV/0!</v>
      </c>
      <c r="T194" s="160" t="e">
        <f t="shared" si="20"/>
        <v>#DIV/0!</v>
      </c>
      <c r="U194" s="160">
        <f t="shared" si="21"/>
        <v>0</v>
      </c>
      <c r="V194" s="160">
        <f t="shared" si="22"/>
        <v>0</v>
      </c>
      <c r="W194" s="546"/>
      <c r="X194" s="161">
        <f>IF(O194="nio",0,IF(O194&gt;0,VLOOKUP(G194,'2-Productie normen'!A:L,VLOOKUP(O194,'2-Productie normen'!L:M,2,FALSE),FALSE)))</f>
        <v>0</v>
      </c>
      <c r="Y194" s="161">
        <f t="shared" si="16"/>
        <v>0</v>
      </c>
      <c r="Z194" s="161">
        <f t="shared" si="17"/>
        <v>0</v>
      </c>
      <c r="AA194" s="161">
        <f t="shared" si="23"/>
        <v>0</v>
      </c>
      <c r="AB194" s="161">
        <f>VLOOKUP(G194,'2-Productie normen'!A:L,6,FALSE)</f>
        <v>4</v>
      </c>
      <c r="AC194" s="162"/>
      <c r="AE194" s="125">
        <f t="shared" si="18"/>
        <v>720</v>
      </c>
    </row>
    <row r="195" spans="1:31" ht="14.1" customHeight="1">
      <c r="A195" s="137">
        <v>195</v>
      </c>
      <c r="B195" s="555" t="s">
        <v>738</v>
      </c>
      <c r="C195" s="157"/>
      <c r="D195" s="556" t="s">
        <v>255</v>
      </c>
      <c r="E195" s="563" t="s">
        <v>469</v>
      </c>
      <c r="F195" s="555" t="s">
        <v>631</v>
      </c>
      <c r="G195" s="158" t="s">
        <v>17</v>
      </c>
      <c r="H195" s="555" t="s">
        <v>332</v>
      </c>
      <c r="I195" s="558">
        <v>1.5</v>
      </c>
      <c r="J195" s="559" t="s">
        <v>774</v>
      </c>
      <c r="K195" s="516"/>
      <c r="L195" s="516"/>
      <c r="M195" s="516">
        <v>1</v>
      </c>
      <c r="N195" s="516">
        <v>1</v>
      </c>
      <c r="O195" s="159">
        <v>240</v>
      </c>
      <c r="P195" s="159">
        <v>240</v>
      </c>
      <c r="Q195" s="159"/>
      <c r="R195" s="159"/>
      <c r="S195" s="160" t="e">
        <f t="shared" si="19"/>
        <v>#DIV/0!</v>
      </c>
      <c r="T195" s="160" t="e">
        <f t="shared" si="20"/>
        <v>#DIV/0!</v>
      </c>
      <c r="U195" s="160">
        <f t="shared" si="21"/>
        <v>0</v>
      </c>
      <c r="V195" s="160">
        <f t="shared" si="22"/>
        <v>0</v>
      </c>
      <c r="W195" s="546"/>
      <c r="X195" s="161">
        <f>IF(O195="nio",0,IF(O195&gt;0,VLOOKUP(G195,'2-Productie normen'!A:L,VLOOKUP(O195,'2-Productie normen'!L:M,2,FALSE),FALSE)))</f>
        <v>0</v>
      </c>
      <c r="Y195" s="161">
        <f t="shared" si="16"/>
        <v>0</v>
      </c>
      <c r="Z195" s="161">
        <f t="shared" si="17"/>
        <v>0</v>
      </c>
      <c r="AA195" s="161">
        <f t="shared" si="23"/>
        <v>0</v>
      </c>
      <c r="AB195" s="161">
        <f>VLOOKUP(G195,'2-Productie normen'!A:L,6,FALSE)</f>
        <v>4</v>
      </c>
      <c r="AC195" s="162"/>
      <c r="AE195" s="125">
        <f t="shared" si="18"/>
        <v>720</v>
      </c>
    </row>
    <row r="196" spans="1:31" ht="14.1" customHeight="1">
      <c r="A196" s="137">
        <v>196</v>
      </c>
      <c r="B196" s="555" t="s">
        <v>738</v>
      </c>
      <c r="C196" s="157"/>
      <c r="D196" s="560" t="s">
        <v>255</v>
      </c>
      <c r="E196" s="565" t="s">
        <v>470</v>
      </c>
      <c r="F196" s="557" t="s">
        <v>642</v>
      </c>
      <c r="G196" s="157" t="s">
        <v>781</v>
      </c>
      <c r="H196" s="557" t="s">
        <v>331</v>
      </c>
      <c r="I196" s="566">
        <v>6.48</v>
      </c>
      <c r="J196" s="567" t="s">
        <v>780</v>
      </c>
      <c r="K196" s="516"/>
      <c r="L196" s="516"/>
      <c r="M196" s="516">
        <v>1</v>
      </c>
      <c r="N196" s="516">
        <v>1</v>
      </c>
      <c r="O196" s="159" t="s">
        <v>781</v>
      </c>
      <c r="P196" s="159"/>
      <c r="Q196" s="159"/>
      <c r="R196" s="159"/>
      <c r="S196" s="160">
        <f t="shared" si="19"/>
        <v>0</v>
      </c>
      <c r="T196" s="160">
        <f t="shared" si="20"/>
        <v>0</v>
      </c>
      <c r="U196" s="160">
        <f t="shared" si="21"/>
        <v>0</v>
      </c>
      <c r="V196" s="160">
        <f t="shared" si="22"/>
        <v>0</v>
      </c>
      <c r="W196" s="546"/>
      <c r="X196" s="161">
        <f>IF(O196="nio",0,IF(O196&gt;0,VLOOKUP(G196,'2-Productie normen'!A:L,VLOOKUP(O196,'2-Productie normen'!L:M,2,FALSE),FALSE)))</f>
        <v>0</v>
      </c>
      <c r="Y196" s="161">
        <f t="shared" si="16"/>
        <v>0</v>
      </c>
      <c r="Z196" s="161">
        <f t="shared" si="17"/>
        <v>0</v>
      </c>
      <c r="AA196" s="161">
        <f t="shared" si="23"/>
        <v>0</v>
      </c>
      <c r="AB196" s="161">
        <f>VLOOKUP(G196,'2-Productie normen'!A:L,6,FALSE)</f>
        <v>0</v>
      </c>
      <c r="AC196" s="162"/>
      <c r="AE196" s="125">
        <f t="shared" si="18"/>
        <v>0</v>
      </c>
    </row>
    <row r="197" spans="1:31" ht="14.1" customHeight="1">
      <c r="A197" s="137">
        <v>197</v>
      </c>
      <c r="B197" s="555" t="s">
        <v>738</v>
      </c>
      <c r="C197" s="157"/>
      <c r="D197" s="560" t="s">
        <v>255</v>
      </c>
      <c r="E197" s="565" t="s">
        <v>471</v>
      </c>
      <c r="F197" s="557" t="s">
        <v>632</v>
      </c>
      <c r="G197" s="157" t="s">
        <v>781</v>
      </c>
      <c r="H197" s="557" t="s">
        <v>331</v>
      </c>
      <c r="I197" s="566">
        <v>1.62</v>
      </c>
      <c r="J197" s="567" t="s">
        <v>780</v>
      </c>
      <c r="K197" s="516"/>
      <c r="L197" s="516"/>
      <c r="M197" s="516">
        <v>1</v>
      </c>
      <c r="N197" s="516">
        <v>1</v>
      </c>
      <c r="O197" s="159" t="s">
        <v>781</v>
      </c>
      <c r="P197" s="159"/>
      <c r="Q197" s="159"/>
      <c r="R197" s="159"/>
      <c r="S197" s="160">
        <f t="shared" si="19"/>
        <v>0</v>
      </c>
      <c r="T197" s="160">
        <f t="shared" si="20"/>
        <v>0</v>
      </c>
      <c r="U197" s="160">
        <f t="shared" si="21"/>
        <v>0</v>
      </c>
      <c r="V197" s="160">
        <f t="shared" si="22"/>
        <v>0</v>
      </c>
      <c r="W197" s="546"/>
      <c r="X197" s="161">
        <f>IF(O197="nio",0,IF(O197&gt;0,VLOOKUP(G197,'2-Productie normen'!A:L,VLOOKUP(O197,'2-Productie normen'!L:M,2,FALSE),FALSE)))</f>
        <v>0</v>
      </c>
      <c r="Y197" s="161">
        <f t="shared" si="16"/>
        <v>0</v>
      </c>
      <c r="Z197" s="161">
        <f t="shared" si="17"/>
        <v>0</v>
      </c>
      <c r="AA197" s="161">
        <f t="shared" si="23"/>
        <v>0</v>
      </c>
      <c r="AB197" s="161">
        <f>VLOOKUP(G197,'2-Productie normen'!A:L,6,FALSE)</f>
        <v>0</v>
      </c>
      <c r="AC197" s="162"/>
      <c r="AE197" s="125">
        <f t="shared" si="18"/>
        <v>0</v>
      </c>
    </row>
    <row r="198" spans="1:31" ht="14.1" customHeight="1">
      <c r="A198" s="137">
        <v>198</v>
      </c>
      <c r="B198" s="555" t="s">
        <v>738</v>
      </c>
      <c r="C198" s="157"/>
      <c r="D198" s="560" t="s">
        <v>255</v>
      </c>
      <c r="E198" s="565" t="s">
        <v>472</v>
      </c>
      <c r="F198" s="557" t="s">
        <v>642</v>
      </c>
      <c r="G198" s="157" t="s">
        <v>781</v>
      </c>
      <c r="H198" s="557" t="s">
        <v>331</v>
      </c>
      <c r="I198" s="566">
        <v>0.81</v>
      </c>
      <c r="J198" s="567" t="s">
        <v>780</v>
      </c>
      <c r="K198" s="516"/>
      <c r="L198" s="516"/>
      <c r="M198" s="516">
        <v>1</v>
      </c>
      <c r="N198" s="516">
        <v>1</v>
      </c>
      <c r="O198" s="159" t="s">
        <v>781</v>
      </c>
      <c r="P198" s="159"/>
      <c r="Q198" s="159"/>
      <c r="R198" s="159"/>
      <c r="S198" s="160">
        <f t="shared" si="19"/>
        <v>0</v>
      </c>
      <c r="T198" s="160">
        <f t="shared" si="20"/>
        <v>0</v>
      </c>
      <c r="U198" s="160">
        <f t="shared" si="21"/>
        <v>0</v>
      </c>
      <c r="V198" s="160">
        <f t="shared" si="22"/>
        <v>0</v>
      </c>
      <c r="W198" s="546"/>
      <c r="X198" s="161">
        <f>IF(O198="nio",0,IF(O198&gt;0,VLOOKUP(G198,'2-Productie normen'!A:L,VLOOKUP(O198,'2-Productie normen'!L:M,2,FALSE),FALSE)))</f>
        <v>0</v>
      </c>
      <c r="Y198" s="161">
        <f t="shared" si="16"/>
        <v>0</v>
      </c>
      <c r="Z198" s="161">
        <f t="shared" si="17"/>
        <v>0</v>
      </c>
      <c r="AA198" s="161">
        <f t="shared" si="23"/>
        <v>0</v>
      </c>
      <c r="AB198" s="161">
        <f>VLOOKUP(G198,'2-Productie normen'!A:L,6,FALSE)</f>
        <v>0</v>
      </c>
      <c r="AC198" s="162"/>
      <c r="AE198" s="125">
        <f t="shared" si="18"/>
        <v>0</v>
      </c>
    </row>
    <row r="199" spans="1:31" ht="14.1" customHeight="1">
      <c r="A199" s="137">
        <v>199</v>
      </c>
      <c r="B199" s="555" t="s">
        <v>738</v>
      </c>
      <c r="C199" s="157"/>
      <c r="D199" s="560" t="s">
        <v>255</v>
      </c>
      <c r="E199" s="565" t="s">
        <v>473</v>
      </c>
      <c r="F199" s="557" t="s">
        <v>642</v>
      </c>
      <c r="G199" s="157" t="s">
        <v>781</v>
      </c>
      <c r="H199" s="557" t="s">
        <v>331</v>
      </c>
      <c r="I199" s="566">
        <v>4.05</v>
      </c>
      <c r="J199" s="567" t="s">
        <v>780</v>
      </c>
      <c r="K199" s="516"/>
      <c r="L199" s="516"/>
      <c r="M199" s="516">
        <v>1</v>
      </c>
      <c r="N199" s="516">
        <v>1</v>
      </c>
      <c r="O199" s="159" t="s">
        <v>781</v>
      </c>
      <c r="P199" s="159"/>
      <c r="Q199" s="159"/>
      <c r="R199" s="159"/>
      <c r="S199" s="160">
        <f t="shared" si="19"/>
        <v>0</v>
      </c>
      <c r="T199" s="160">
        <f t="shared" si="20"/>
        <v>0</v>
      </c>
      <c r="U199" s="160">
        <f t="shared" si="21"/>
        <v>0</v>
      </c>
      <c r="V199" s="160">
        <f t="shared" si="22"/>
        <v>0</v>
      </c>
      <c r="W199" s="546"/>
      <c r="X199" s="161">
        <f>IF(O199="nio",0,IF(O199&gt;0,VLOOKUP(G199,'2-Productie normen'!A:L,VLOOKUP(O199,'2-Productie normen'!L:M,2,FALSE),FALSE)))</f>
        <v>0</v>
      </c>
      <c r="Y199" s="161">
        <f t="shared" si="16"/>
        <v>0</v>
      </c>
      <c r="Z199" s="161">
        <f t="shared" si="17"/>
        <v>0</v>
      </c>
      <c r="AA199" s="161">
        <f t="shared" si="23"/>
        <v>0</v>
      </c>
      <c r="AB199" s="161">
        <f>VLOOKUP(G199,'2-Productie normen'!A:L,6,FALSE)</f>
        <v>0</v>
      </c>
      <c r="AC199" s="162"/>
      <c r="AE199" s="125">
        <f t="shared" si="18"/>
        <v>0</v>
      </c>
    </row>
    <row r="200" spans="1:31" ht="14.1" customHeight="1">
      <c r="A200" s="137">
        <v>200</v>
      </c>
      <c r="B200" s="555" t="s">
        <v>738</v>
      </c>
      <c r="C200" s="157"/>
      <c r="D200" s="560" t="s">
        <v>255</v>
      </c>
      <c r="E200" s="565" t="s">
        <v>474</v>
      </c>
      <c r="F200" s="557" t="s">
        <v>266</v>
      </c>
      <c r="G200" s="165" t="s">
        <v>395</v>
      </c>
      <c r="H200" s="557" t="s">
        <v>331</v>
      </c>
      <c r="I200" s="566">
        <v>1.62</v>
      </c>
      <c r="J200" s="567" t="s">
        <v>400</v>
      </c>
      <c r="K200" s="516"/>
      <c r="L200" s="516"/>
      <c r="M200" s="516">
        <v>1</v>
      </c>
      <c r="N200" s="516">
        <v>1</v>
      </c>
      <c r="O200" s="159">
        <v>2</v>
      </c>
      <c r="P200" s="159"/>
      <c r="Q200" s="159"/>
      <c r="R200" s="159"/>
      <c r="S200" s="160"/>
      <c r="T200" s="160"/>
      <c r="U200" s="160">
        <f t="shared" si="21"/>
        <v>0</v>
      </c>
      <c r="V200" s="160">
        <f t="shared" si="22"/>
        <v>0</v>
      </c>
      <c r="W200" s="546"/>
      <c r="X200" s="161"/>
      <c r="Y200" s="161"/>
      <c r="Z200" s="161">
        <f t="shared" si="17"/>
        <v>0</v>
      </c>
      <c r="AA200" s="161">
        <f t="shared" si="23"/>
        <v>0</v>
      </c>
      <c r="AB200" s="161" t="s">
        <v>780</v>
      </c>
      <c r="AC200" s="162" t="s">
        <v>785</v>
      </c>
      <c r="AE200" s="125"/>
    </row>
    <row r="201" spans="1:31" ht="14.1" customHeight="1">
      <c r="A201" s="137">
        <v>201</v>
      </c>
      <c r="B201" s="555" t="s">
        <v>738</v>
      </c>
      <c r="C201" s="157"/>
      <c r="D201" s="560" t="s">
        <v>255</v>
      </c>
      <c r="E201" s="565" t="s">
        <v>475</v>
      </c>
      <c r="F201" s="557" t="s">
        <v>653</v>
      </c>
      <c r="G201" s="167" t="s">
        <v>395</v>
      </c>
      <c r="H201" s="557" t="s">
        <v>331</v>
      </c>
      <c r="I201" s="566">
        <v>14</v>
      </c>
      <c r="J201" s="567" t="s">
        <v>400</v>
      </c>
      <c r="K201" s="516"/>
      <c r="L201" s="516"/>
      <c r="M201" s="516">
        <v>1</v>
      </c>
      <c r="N201" s="516">
        <v>1</v>
      </c>
      <c r="O201" s="159">
        <v>2</v>
      </c>
      <c r="P201" s="159"/>
      <c r="Q201" s="159"/>
      <c r="R201" s="159"/>
      <c r="S201" s="160"/>
      <c r="T201" s="160"/>
      <c r="U201" s="160">
        <f t="shared" si="21"/>
        <v>0</v>
      </c>
      <c r="V201" s="160">
        <f t="shared" si="22"/>
        <v>0</v>
      </c>
      <c r="W201" s="546"/>
      <c r="X201" s="161"/>
      <c r="Y201" s="161"/>
      <c r="Z201" s="161">
        <f t="shared" ref="Z201:Z264" si="24">IF(Q201&gt;0,X201*$Z$8,0)</f>
        <v>0</v>
      </c>
      <c r="AA201" s="161">
        <f t="shared" si="23"/>
        <v>0</v>
      </c>
      <c r="AB201" s="161" t="s">
        <v>780</v>
      </c>
      <c r="AC201" s="162" t="s">
        <v>785</v>
      </c>
      <c r="AE201" s="125"/>
    </row>
    <row r="202" spans="1:31" ht="14.1" customHeight="1">
      <c r="A202" s="137">
        <v>202</v>
      </c>
      <c r="B202" s="555" t="s">
        <v>738</v>
      </c>
      <c r="C202" s="157"/>
      <c r="D202" s="560" t="s">
        <v>255</v>
      </c>
      <c r="E202" s="565" t="s">
        <v>476</v>
      </c>
      <c r="F202" s="560" t="s">
        <v>654</v>
      </c>
      <c r="G202" s="158" t="s">
        <v>398</v>
      </c>
      <c r="H202" s="557" t="s">
        <v>331</v>
      </c>
      <c r="I202" s="566">
        <v>185.5</v>
      </c>
      <c r="J202" s="567" t="s">
        <v>779</v>
      </c>
      <c r="K202" s="516"/>
      <c r="L202" s="516"/>
      <c r="M202" s="516">
        <v>1</v>
      </c>
      <c r="N202" s="516">
        <v>1</v>
      </c>
      <c r="O202" s="159">
        <v>240</v>
      </c>
      <c r="P202" s="159"/>
      <c r="Q202" s="159"/>
      <c r="R202" s="159"/>
      <c r="S202" s="160" t="e">
        <f t="shared" ref="S202:S265" si="25">IF(O202="nio",0,IF(O202&gt;0,O202*I202/X202,0))*K202</f>
        <v>#DIV/0!</v>
      </c>
      <c r="T202" s="160">
        <f t="shared" ref="T202:T265" si="26">IF(P202&gt;0,P202*I202/Y202,0)*L202</f>
        <v>0</v>
      </c>
      <c r="U202" s="160">
        <f t="shared" ref="U202:U265" si="27">IF(Q202&gt;0,Q202*I202/Z202,0)*M202</f>
        <v>0</v>
      </c>
      <c r="V202" s="160">
        <f t="shared" ref="V202:V265" si="28">IF(R202&gt;0,R202*I202/AA202,0)*N202</f>
        <v>0</v>
      </c>
      <c r="W202" s="546"/>
      <c r="X202" s="161">
        <f>IF(O202="nio",0,IF(O202&gt;0,VLOOKUP(G202,'2-Productie normen'!A:L,VLOOKUP(O202,'2-Productie normen'!L:M,2,FALSE),FALSE)))</f>
        <v>0</v>
      </c>
      <c r="Y202" s="161">
        <f t="shared" ref="Y202:Y264" si="29">IF(P202&gt;0,X202*$Y$8,0)</f>
        <v>0</v>
      </c>
      <c r="Z202" s="161">
        <f t="shared" si="24"/>
        <v>0</v>
      </c>
      <c r="AA202" s="161">
        <f t="shared" ref="AA202:AA265" si="30">IF(R202&gt;0,X202*$AA$8,0)</f>
        <v>0</v>
      </c>
      <c r="AB202" s="161">
        <f>VLOOKUP(G202,'2-Productie normen'!A:L,6,FALSE)</f>
        <v>3</v>
      </c>
      <c r="AC202" s="162"/>
      <c r="AE202" s="125">
        <f t="shared" ref="AE202:AE264" si="31">SUM(O202:Q202)*I202</f>
        <v>44520</v>
      </c>
    </row>
    <row r="203" spans="1:31" ht="14.1" customHeight="1">
      <c r="A203" s="137">
        <v>203</v>
      </c>
      <c r="B203" s="555" t="s">
        <v>738</v>
      </c>
      <c r="C203" s="157"/>
      <c r="D203" s="560" t="s">
        <v>255</v>
      </c>
      <c r="E203" s="565" t="s">
        <v>477</v>
      </c>
      <c r="F203" s="560" t="s">
        <v>261</v>
      </c>
      <c r="G203" s="157" t="s">
        <v>395</v>
      </c>
      <c r="H203" s="560" t="s">
        <v>331</v>
      </c>
      <c r="I203" s="566">
        <v>6.48</v>
      </c>
      <c r="J203" s="567" t="s">
        <v>400</v>
      </c>
      <c r="K203" s="516"/>
      <c r="L203" s="516"/>
      <c r="M203" s="516">
        <v>1</v>
      </c>
      <c r="N203" s="516">
        <v>1</v>
      </c>
      <c r="O203" s="159">
        <v>2</v>
      </c>
      <c r="P203" s="159"/>
      <c r="Q203" s="159"/>
      <c r="R203" s="159"/>
      <c r="S203" s="160"/>
      <c r="T203" s="160"/>
      <c r="U203" s="160">
        <f t="shared" si="27"/>
        <v>0</v>
      </c>
      <c r="V203" s="160">
        <f t="shared" si="28"/>
        <v>0</v>
      </c>
      <c r="W203" s="546"/>
      <c r="X203" s="161"/>
      <c r="Y203" s="161"/>
      <c r="Z203" s="161">
        <f t="shared" si="24"/>
        <v>0</v>
      </c>
      <c r="AA203" s="161">
        <f t="shared" si="30"/>
        <v>0</v>
      </c>
      <c r="AB203" s="161" t="s">
        <v>780</v>
      </c>
      <c r="AC203" s="162" t="s">
        <v>785</v>
      </c>
      <c r="AE203" s="125"/>
    </row>
    <row r="204" spans="1:31" ht="14.1" customHeight="1">
      <c r="A204" s="137">
        <v>204</v>
      </c>
      <c r="B204" s="555" t="s">
        <v>738</v>
      </c>
      <c r="C204" s="157"/>
      <c r="D204" s="560" t="s">
        <v>255</v>
      </c>
      <c r="E204" s="565" t="s">
        <v>478</v>
      </c>
      <c r="F204" s="557" t="s">
        <v>261</v>
      </c>
      <c r="G204" s="157" t="s">
        <v>395</v>
      </c>
      <c r="H204" s="557" t="s">
        <v>331</v>
      </c>
      <c r="I204" s="566">
        <v>6.48</v>
      </c>
      <c r="J204" s="567" t="s">
        <v>400</v>
      </c>
      <c r="K204" s="516"/>
      <c r="L204" s="516"/>
      <c r="M204" s="516">
        <v>1</v>
      </c>
      <c r="N204" s="516">
        <v>1</v>
      </c>
      <c r="O204" s="159">
        <v>2</v>
      </c>
      <c r="P204" s="159"/>
      <c r="Q204" s="159"/>
      <c r="R204" s="159"/>
      <c r="S204" s="160"/>
      <c r="T204" s="160"/>
      <c r="U204" s="160">
        <f t="shared" si="27"/>
        <v>0</v>
      </c>
      <c r="V204" s="160">
        <f t="shared" si="28"/>
        <v>0</v>
      </c>
      <c r="W204" s="546"/>
      <c r="X204" s="161"/>
      <c r="Y204" s="161"/>
      <c r="Z204" s="161">
        <f t="shared" si="24"/>
        <v>0</v>
      </c>
      <c r="AA204" s="161">
        <f t="shared" si="30"/>
        <v>0</v>
      </c>
      <c r="AB204" s="161" t="s">
        <v>780</v>
      </c>
      <c r="AC204" s="162" t="s">
        <v>785</v>
      </c>
      <c r="AE204" s="125"/>
    </row>
    <row r="205" spans="1:31" ht="14.1" customHeight="1">
      <c r="A205" s="137">
        <v>205</v>
      </c>
      <c r="B205" s="555" t="s">
        <v>738</v>
      </c>
      <c r="C205" s="157"/>
      <c r="D205" s="560" t="s">
        <v>255</v>
      </c>
      <c r="E205" s="565" t="s">
        <v>479</v>
      </c>
      <c r="F205" s="557" t="s">
        <v>259</v>
      </c>
      <c r="G205" s="157" t="s">
        <v>394</v>
      </c>
      <c r="H205" s="557" t="s">
        <v>331</v>
      </c>
      <c r="I205" s="566">
        <v>63.04</v>
      </c>
      <c r="J205" s="559" t="s">
        <v>775</v>
      </c>
      <c r="K205" s="516"/>
      <c r="L205" s="516"/>
      <c r="M205" s="516">
        <v>1</v>
      </c>
      <c r="N205" s="516">
        <v>1</v>
      </c>
      <c r="O205" s="159">
        <v>240</v>
      </c>
      <c r="P205" s="159"/>
      <c r="Q205" s="159"/>
      <c r="R205" s="159"/>
      <c r="S205" s="160" t="e">
        <f t="shared" si="25"/>
        <v>#DIV/0!</v>
      </c>
      <c r="T205" s="160">
        <f t="shared" si="26"/>
        <v>0</v>
      </c>
      <c r="U205" s="160">
        <f t="shared" si="27"/>
        <v>0</v>
      </c>
      <c r="V205" s="160">
        <f t="shared" si="28"/>
        <v>0</v>
      </c>
      <c r="W205" s="546"/>
      <c r="X205" s="161">
        <f>IF(O205="nio",0,IF(O205&gt;0,VLOOKUP(G205,'2-Productie normen'!A:L,VLOOKUP(O205,'2-Productie normen'!L:M,2,FALSE),FALSE)))</f>
        <v>0</v>
      </c>
      <c r="Y205" s="161">
        <f t="shared" si="29"/>
        <v>0</v>
      </c>
      <c r="Z205" s="161">
        <f t="shared" si="24"/>
        <v>0</v>
      </c>
      <c r="AA205" s="161">
        <f t="shared" si="30"/>
        <v>0</v>
      </c>
      <c r="AB205" s="161">
        <f>VLOOKUP(G205,'2-Productie normen'!A:L,6,FALSE)</f>
        <v>6</v>
      </c>
      <c r="AC205" s="162"/>
      <c r="AE205" s="125">
        <f t="shared" si="31"/>
        <v>15129.6</v>
      </c>
    </row>
    <row r="206" spans="1:31" ht="14.1" customHeight="1">
      <c r="A206" s="137">
        <v>206</v>
      </c>
      <c r="B206" s="555" t="s">
        <v>738</v>
      </c>
      <c r="C206" s="157"/>
      <c r="D206" s="560" t="s">
        <v>255</v>
      </c>
      <c r="E206" s="565" t="s">
        <v>480</v>
      </c>
      <c r="F206" s="557" t="s">
        <v>655</v>
      </c>
      <c r="G206" s="158" t="s">
        <v>228</v>
      </c>
      <c r="H206" s="557" t="s">
        <v>331</v>
      </c>
      <c r="I206" s="566">
        <v>20</v>
      </c>
      <c r="J206" s="567" t="s">
        <v>773</v>
      </c>
      <c r="K206" s="516"/>
      <c r="L206" s="516"/>
      <c r="M206" s="516">
        <v>1</v>
      </c>
      <c r="N206" s="516">
        <v>1</v>
      </c>
      <c r="O206" s="159">
        <v>240</v>
      </c>
      <c r="P206" s="159"/>
      <c r="Q206" s="159"/>
      <c r="R206" s="159"/>
      <c r="S206" s="160" t="e">
        <f t="shared" si="25"/>
        <v>#DIV/0!</v>
      </c>
      <c r="T206" s="160">
        <f t="shared" si="26"/>
        <v>0</v>
      </c>
      <c r="U206" s="160">
        <f t="shared" si="27"/>
        <v>0</v>
      </c>
      <c r="V206" s="160">
        <f t="shared" si="28"/>
        <v>0</v>
      </c>
      <c r="W206" s="546"/>
      <c r="X206" s="161">
        <f>IF(O206="nio",0,IF(O206&gt;0,VLOOKUP(G206,'2-Productie normen'!A:L,VLOOKUP(O206,'2-Productie normen'!L:M,2,FALSE),FALSE)))</f>
        <v>0</v>
      </c>
      <c r="Y206" s="161">
        <f t="shared" si="29"/>
        <v>0</v>
      </c>
      <c r="Z206" s="161">
        <f t="shared" si="24"/>
        <v>0</v>
      </c>
      <c r="AA206" s="161">
        <f t="shared" si="30"/>
        <v>0</v>
      </c>
      <c r="AB206" s="161">
        <f>VLOOKUP(G206,'2-Productie normen'!A:L,6,FALSE)</f>
        <v>1</v>
      </c>
      <c r="AC206" s="162"/>
      <c r="AE206" s="125">
        <f t="shared" si="31"/>
        <v>4800</v>
      </c>
    </row>
    <row r="207" spans="1:31" ht="14.1" customHeight="1">
      <c r="A207" s="137">
        <v>207</v>
      </c>
      <c r="B207" s="555" t="s">
        <v>738</v>
      </c>
      <c r="C207" s="157"/>
      <c r="D207" s="560" t="s">
        <v>255</v>
      </c>
      <c r="E207" s="565" t="s">
        <v>481</v>
      </c>
      <c r="F207" s="557" t="s">
        <v>656</v>
      </c>
      <c r="G207" s="158" t="s">
        <v>228</v>
      </c>
      <c r="H207" s="557" t="s">
        <v>331</v>
      </c>
      <c r="I207" s="566">
        <v>32.700000000000003</v>
      </c>
      <c r="J207" s="567" t="s">
        <v>773</v>
      </c>
      <c r="K207" s="516"/>
      <c r="L207" s="516"/>
      <c r="M207" s="516">
        <v>1</v>
      </c>
      <c r="N207" s="516">
        <v>1</v>
      </c>
      <c r="O207" s="159">
        <v>240</v>
      </c>
      <c r="P207" s="159"/>
      <c r="Q207" s="159"/>
      <c r="R207" s="159"/>
      <c r="S207" s="160" t="e">
        <f t="shared" si="25"/>
        <v>#DIV/0!</v>
      </c>
      <c r="T207" s="160">
        <f t="shared" si="26"/>
        <v>0</v>
      </c>
      <c r="U207" s="160">
        <f t="shared" si="27"/>
        <v>0</v>
      </c>
      <c r="V207" s="160">
        <f t="shared" si="28"/>
        <v>0</v>
      </c>
      <c r="W207" s="546"/>
      <c r="X207" s="161">
        <f>IF(O207="nio",0,IF(O207&gt;0,VLOOKUP(G207,'2-Productie normen'!A:L,VLOOKUP(O207,'2-Productie normen'!L:M,2,FALSE),FALSE)))</f>
        <v>0</v>
      </c>
      <c r="Y207" s="161">
        <f t="shared" si="29"/>
        <v>0</v>
      </c>
      <c r="Z207" s="161">
        <f t="shared" si="24"/>
        <v>0</v>
      </c>
      <c r="AA207" s="161">
        <f t="shared" si="30"/>
        <v>0</v>
      </c>
      <c r="AB207" s="161">
        <f>VLOOKUP(G207,'2-Productie normen'!A:L,6,FALSE)</f>
        <v>1</v>
      </c>
      <c r="AC207" s="162"/>
      <c r="AE207" s="125">
        <f t="shared" si="31"/>
        <v>7848.0000000000009</v>
      </c>
    </row>
    <row r="208" spans="1:31" ht="14.1" customHeight="1">
      <c r="A208" s="137">
        <v>208</v>
      </c>
      <c r="B208" s="555" t="s">
        <v>738</v>
      </c>
      <c r="C208" s="157"/>
      <c r="D208" s="560" t="s">
        <v>255</v>
      </c>
      <c r="E208" s="565" t="s">
        <v>482</v>
      </c>
      <c r="F208" s="557" t="s">
        <v>657</v>
      </c>
      <c r="G208" s="158" t="s">
        <v>228</v>
      </c>
      <c r="H208" s="557" t="s">
        <v>331</v>
      </c>
      <c r="I208" s="566">
        <v>19.440000000000001</v>
      </c>
      <c r="J208" s="567" t="s">
        <v>773</v>
      </c>
      <c r="K208" s="516"/>
      <c r="L208" s="516"/>
      <c r="M208" s="516">
        <v>1</v>
      </c>
      <c r="N208" s="516">
        <v>1</v>
      </c>
      <c r="O208" s="159">
        <v>240</v>
      </c>
      <c r="P208" s="159"/>
      <c r="Q208" s="159"/>
      <c r="R208" s="159"/>
      <c r="S208" s="160" t="e">
        <f t="shared" si="25"/>
        <v>#DIV/0!</v>
      </c>
      <c r="T208" s="160">
        <f t="shared" si="26"/>
        <v>0</v>
      </c>
      <c r="U208" s="160">
        <f t="shared" si="27"/>
        <v>0</v>
      </c>
      <c r="V208" s="160">
        <f t="shared" si="28"/>
        <v>0</v>
      </c>
      <c r="W208" s="546"/>
      <c r="X208" s="161">
        <f>IF(O208="nio",0,IF(O208&gt;0,VLOOKUP(G208,'2-Productie normen'!A:L,VLOOKUP(O208,'2-Productie normen'!L:M,2,FALSE),FALSE)))</f>
        <v>0</v>
      </c>
      <c r="Y208" s="161">
        <f t="shared" si="29"/>
        <v>0</v>
      </c>
      <c r="Z208" s="161">
        <f t="shared" si="24"/>
        <v>0</v>
      </c>
      <c r="AA208" s="161">
        <f t="shared" si="30"/>
        <v>0</v>
      </c>
      <c r="AB208" s="161">
        <f>VLOOKUP(G208,'2-Productie normen'!A:L,6,FALSE)</f>
        <v>1</v>
      </c>
      <c r="AC208" s="162"/>
      <c r="AE208" s="125">
        <f t="shared" si="31"/>
        <v>4665.6000000000004</v>
      </c>
    </row>
    <row r="209" spans="1:31" ht="14.1" customHeight="1">
      <c r="A209" s="137">
        <v>209</v>
      </c>
      <c r="B209" s="555" t="s">
        <v>738</v>
      </c>
      <c r="C209" s="157"/>
      <c r="D209" s="560" t="s">
        <v>255</v>
      </c>
      <c r="E209" s="565" t="s">
        <v>483</v>
      </c>
      <c r="F209" s="557" t="s">
        <v>658</v>
      </c>
      <c r="G209" s="158" t="s">
        <v>228</v>
      </c>
      <c r="H209" s="557" t="s">
        <v>331</v>
      </c>
      <c r="I209" s="566">
        <v>19.440000000000001</v>
      </c>
      <c r="J209" s="567" t="s">
        <v>773</v>
      </c>
      <c r="K209" s="516"/>
      <c r="L209" s="516"/>
      <c r="M209" s="516">
        <v>1</v>
      </c>
      <c r="N209" s="516">
        <v>1</v>
      </c>
      <c r="O209" s="159">
        <v>240</v>
      </c>
      <c r="P209" s="159"/>
      <c r="Q209" s="159"/>
      <c r="R209" s="159"/>
      <c r="S209" s="160" t="e">
        <f t="shared" si="25"/>
        <v>#DIV/0!</v>
      </c>
      <c r="T209" s="160">
        <f t="shared" si="26"/>
        <v>0</v>
      </c>
      <c r="U209" s="160">
        <f t="shared" si="27"/>
        <v>0</v>
      </c>
      <c r="V209" s="160">
        <f t="shared" si="28"/>
        <v>0</v>
      </c>
      <c r="W209" s="546"/>
      <c r="X209" s="161">
        <f>IF(O209="nio",0,IF(O209&gt;0,VLOOKUP(G209,'2-Productie normen'!A:L,VLOOKUP(O209,'2-Productie normen'!L:M,2,FALSE),FALSE)))</f>
        <v>0</v>
      </c>
      <c r="Y209" s="161">
        <f t="shared" si="29"/>
        <v>0</v>
      </c>
      <c r="Z209" s="161">
        <f t="shared" si="24"/>
        <v>0</v>
      </c>
      <c r="AA209" s="161">
        <f t="shared" si="30"/>
        <v>0</v>
      </c>
      <c r="AB209" s="161">
        <f>VLOOKUP(G209,'2-Productie normen'!A:L,6,FALSE)</f>
        <v>1</v>
      </c>
      <c r="AC209" s="162"/>
      <c r="AE209" s="125">
        <f t="shared" si="31"/>
        <v>4665.6000000000004</v>
      </c>
    </row>
    <row r="210" spans="1:31" ht="14.1" customHeight="1">
      <c r="A210" s="137">
        <v>210</v>
      </c>
      <c r="B210" s="555" t="s">
        <v>738</v>
      </c>
      <c r="C210" s="157"/>
      <c r="D210" s="560" t="s">
        <v>255</v>
      </c>
      <c r="E210" s="565" t="s">
        <v>484</v>
      </c>
      <c r="F210" s="557" t="s">
        <v>659</v>
      </c>
      <c r="G210" s="157" t="s">
        <v>228</v>
      </c>
      <c r="H210" s="557" t="s">
        <v>331</v>
      </c>
      <c r="I210" s="566">
        <v>28</v>
      </c>
      <c r="J210" s="567" t="s">
        <v>773</v>
      </c>
      <c r="K210" s="516"/>
      <c r="L210" s="516"/>
      <c r="M210" s="516">
        <v>1</v>
      </c>
      <c r="N210" s="516">
        <v>1</v>
      </c>
      <c r="O210" s="159">
        <v>240</v>
      </c>
      <c r="P210" s="159"/>
      <c r="Q210" s="159"/>
      <c r="R210" s="159"/>
      <c r="S210" s="160" t="e">
        <f t="shared" si="25"/>
        <v>#DIV/0!</v>
      </c>
      <c r="T210" s="160">
        <f t="shared" si="26"/>
        <v>0</v>
      </c>
      <c r="U210" s="160">
        <f t="shared" si="27"/>
        <v>0</v>
      </c>
      <c r="V210" s="160">
        <f t="shared" si="28"/>
        <v>0</v>
      </c>
      <c r="W210" s="546"/>
      <c r="X210" s="161">
        <f>IF(O210="nio",0,IF(O210&gt;0,VLOOKUP(G210,'2-Productie normen'!A:L,VLOOKUP(O210,'2-Productie normen'!L:M,2,FALSE),FALSE)))</f>
        <v>0</v>
      </c>
      <c r="Y210" s="161">
        <f t="shared" si="29"/>
        <v>0</v>
      </c>
      <c r="Z210" s="161">
        <f t="shared" si="24"/>
        <v>0</v>
      </c>
      <c r="AA210" s="161">
        <f t="shared" si="30"/>
        <v>0</v>
      </c>
      <c r="AB210" s="161">
        <f>VLOOKUP(G210,'2-Productie normen'!A:L,6,FALSE)</f>
        <v>1</v>
      </c>
      <c r="AC210" s="162"/>
      <c r="AE210" s="125">
        <f t="shared" si="31"/>
        <v>6720</v>
      </c>
    </row>
    <row r="211" spans="1:31" ht="14.1" customHeight="1">
      <c r="A211" s="137">
        <v>211</v>
      </c>
      <c r="B211" s="555" t="s">
        <v>738</v>
      </c>
      <c r="C211" s="157"/>
      <c r="D211" s="560" t="s">
        <v>255</v>
      </c>
      <c r="E211" s="565" t="s">
        <v>485</v>
      </c>
      <c r="F211" s="557" t="s">
        <v>660</v>
      </c>
      <c r="G211" s="157" t="s">
        <v>228</v>
      </c>
      <c r="H211" s="557" t="s">
        <v>331</v>
      </c>
      <c r="I211" s="566">
        <v>28</v>
      </c>
      <c r="J211" s="567" t="s">
        <v>773</v>
      </c>
      <c r="K211" s="516"/>
      <c r="L211" s="516"/>
      <c r="M211" s="516">
        <v>1</v>
      </c>
      <c r="N211" s="516">
        <v>1</v>
      </c>
      <c r="O211" s="159">
        <v>240</v>
      </c>
      <c r="P211" s="159"/>
      <c r="Q211" s="159"/>
      <c r="R211" s="159"/>
      <c r="S211" s="160" t="e">
        <f t="shared" si="25"/>
        <v>#DIV/0!</v>
      </c>
      <c r="T211" s="160">
        <f t="shared" si="26"/>
        <v>0</v>
      </c>
      <c r="U211" s="160">
        <f t="shared" si="27"/>
        <v>0</v>
      </c>
      <c r="V211" s="160">
        <f t="shared" si="28"/>
        <v>0</v>
      </c>
      <c r="W211" s="546"/>
      <c r="X211" s="161">
        <f>IF(O211="nio",0,IF(O211&gt;0,VLOOKUP(G211,'2-Productie normen'!A:L,VLOOKUP(O211,'2-Productie normen'!L:M,2,FALSE),FALSE)))</f>
        <v>0</v>
      </c>
      <c r="Y211" s="161">
        <f t="shared" si="29"/>
        <v>0</v>
      </c>
      <c r="Z211" s="161">
        <f t="shared" si="24"/>
        <v>0</v>
      </c>
      <c r="AA211" s="161">
        <f t="shared" si="30"/>
        <v>0</v>
      </c>
      <c r="AB211" s="161">
        <f>VLOOKUP(G211,'2-Productie normen'!A:L,6,FALSE)</f>
        <v>1</v>
      </c>
      <c r="AC211" s="162"/>
      <c r="AE211" s="125">
        <f t="shared" si="31"/>
        <v>6720</v>
      </c>
    </row>
    <row r="212" spans="1:31" ht="14.1" customHeight="1">
      <c r="A212" s="137">
        <v>212</v>
      </c>
      <c r="B212" s="555" t="s">
        <v>738</v>
      </c>
      <c r="C212" s="157"/>
      <c r="D212" s="560" t="s">
        <v>255</v>
      </c>
      <c r="E212" s="565" t="s">
        <v>486</v>
      </c>
      <c r="F212" s="557" t="s">
        <v>661</v>
      </c>
      <c r="G212" s="157" t="s">
        <v>228</v>
      </c>
      <c r="H212" s="557" t="s">
        <v>331</v>
      </c>
      <c r="I212" s="566">
        <v>28</v>
      </c>
      <c r="J212" s="567" t="s">
        <v>773</v>
      </c>
      <c r="K212" s="516"/>
      <c r="L212" s="516"/>
      <c r="M212" s="516">
        <v>1</v>
      </c>
      <c r="N212" s="516">
        <v>1</v>
      </c>
      <c r="O212" s="159">
        <v>240</v>
      </c>
      <c r="P212" s="159"/>
      <c r="Q212" s="159"/>
      <c r="R212" s="159"/>
      <c r="S212" s="160" t="e">
        <f t="shared" si="25"/>
        <v>#DIV/0!</v>
      </c>
      <c r="T212" s="160">
        <f t="shared" si="26"/>
        <v>0</v>
      </c>
      <c r="U212" s="160">
        <f t="shared" si="27"/>
        <v>0</v>
      </c>
      <c r="V212" s="160">
        <f t="shared" si="28"/>
        <v>0</v>
      </c>
      <c r="W212" s="546"/>
      <c r="X212" s="161">
        <f>IF(O212="nio",0,IF(O212&gt;0,VLOOKUP(G212,'2-Productie normen'!A:L,VLOOKUP(O212,'2-Productie normen'!L:M,2,FALSE),FALSE)))</f>
        <v>0</v>
      </c>
      <c r="Y212" s="161">
        <f t="shared" si="29"/>
        <v>0</v>
      </c>
      <c r="Z212" s="161">
        <f t="shared" si="24"/>
        <v>0</v>
      </c>
      <c r="AA212" s="161">
        <f t="shared" si="30"/>
        <v>0</v>
      </c>
      <c r="AB212" s="161">
        <f>VLOOKUP(G212,'2-Productie normen'!A:L,6,FALSE)</f>
        <v>1</v>
      </c>
      <c r="AC212" s="162"/>
      <c r="AE212" s="125">
        <f t="shared" si="31"/>
        <v>6720</v>
      </c>
    </row>
    <row r="213" spans="1:31" ht="14.1" customHeight="1">
      <c r="A213" s="137">
        <v>213</v>
      </c>
      <c r="B213" s="555" t="s">
        <v>738</v>
      </c>
      <c r="C213" s="157"/>
      <c r="D213" s="560" t="s">
        <v>255</v>
      </c>
      <c r="E213" s="565" t="s">
        <v>487</v>
      </c>
      <c r="F213" s="557" t="s">
        <v>662</v>
      </c>
      <c r="G213" s="158" t="s">
        <v>228</v>
      </c>
      <c r="H213" s="557" t="s">
        <v>331</v>
      </c>
      <c r="I213" s="566">
        <v>23.74</v>
      </c>
      <c r="J213" s="567" t="s">
        <v>773</v>
      </c>
      <c r="K213" s="516"/>
      <c r="L213" s="516"/>
      <c r="M213" s="516">
        <v>1</v>
      </c>
      <c r="N213" s="516">
        <v>1</v>
      </c>
      <c r="O213" s="159">
        <v>240</v>
      </c>
      <c r="P213" s="159"/>
      <c r="Q213" s="159"/>
      <c r="R213" s="159"/>
      <c r="S213" s="160" t="e">
        <f t="shared" si="25"/>
        <v>#DIV/0!</v>
      </c>
      <c r="T213" s="160">
        <f t="shared" si="26"/>
        <v>0</v>
      </c>
      <c r="U213" s="160">
        <f t="shared" si="27"/>
        <v>0</v>
      </c>
      <c r="V213" s="160">
        <f t="shared" si="28"/>
        <v>0</v>
      </c>
      <c r="W213" s="546"/>
      <c r="X213" s="161">
        <f>IF(O213="nio",0,IF(O213&gt;0,VLOOKUP(G213,'2-Productie normen'!A:L,VLOOKUP(O213,'2-Productie normen'!L:M,2,FALSE),FALSE)))</f>
        <v>0</v>
      </c>
      <c r="Y213" s="161">
        <f t="shared" si="29"/>
        <v>0</v>
      </c>
      <c r="Z213" s="161">
        <f t="shared" si="24"/>
        <v>0</v>
      </c>
      <c r="AA213" s="161">
        <f t="shared" si="30"/>
        <v>0</v>
      </c>
      <c r="AB213" s="161">
        <f>VLOOKUP(G213,'2-Productie normen'!A:L,6,FALSE)</f>
        <v>1</v>
      </c>
      <c r="AC213" s="162"/>
      <c r="AE213" s="125">
        <f t="shared" si="31"/>
        <v>5697.5999999999995</v>
      </c>
    </row>
    <row r="214" spans="1:31" ht="14.1" customHeight="1">
      <c r="A214" s="137">
        <v>214</v>
      </c>
      <c r="B214" s="555" t="s">
        <v>738</v>
      </c>
      <c r="C214" s="157"/>
      <c r="D214" s="560" t="s">
        <v>255</v>
      </c>
      <c r="E214" s="565" t="s">
        <v>488</v>
      </c>
      <c r="F214" s="557" t="s">
        <v>663</v>
      </c>
      <c r="G214" s="158" t="s">
        <v>228</v>
      </c>
      <c r="H214" s="557" t="s">
        <v>331</v>
      </c>
      <c r="I214" s="566">
        <v>28</v>
      </c>
      <c r="J214" s="567" t="s">
        <v>773</v>
      </c>
      <c r="K214" s="516"/>
      <c r="L214" s="516"/>
      <c r="M214" s="516">
        <v>1</v>
      </c>
      <c r="N214" s="516">
        <v>1</v>
      </c>
      <c r="O214" s="159">
        <v>240</v>
      </c>
      <c r="P214" s="159"/>
      <c r="Q214" s="159"/>
      <c r="R214" s="159"/>
      <c r="S214" s="160" t="e">
        <f t="shared" si="25"/>
        <v>#DIV/0!</v>
      </c>
      <c r="T214" s="160">
        <f t="shared" si="26"/>
        <v>0</v>
      </c>
      <c r="U214" s="160">
        <f t="shared" si="27"/>
        <v>0</v>
      </c>
      <c r="V214" s="160">
        <f t="shared" si="28"/>
        <v>0</v>
      </c>
      <c r="W214" s="546"/>
      <c r="X214" s="161">
        <f>IF(O214="nio",0,IF(O214&gt;0,VLOOKUP(G214,'2-Productie normen'!A:L,VLOOKUP(O214,'2-Productie normen'!L:M,2,FALSE),FALSE)))</f>
        <v>0</v>
      </c>
      <c r="Y214" s="161">
        <f t="shared" si="29"/>
        <v>0</v>
      </c>
      <c r="Z214" s="161">
        <f t="shared" si="24"/>
        <v>0</v>
      </c>
      <c r="AA214" s="161">
        <f t="shared" si="30"/>
        <v>0</v>
      </c>
      <c r="AB214" s="161">
        <f>VLOOKUP(G214,'2-Productie normen'!A:L,6,FALSE)</f>
        <v>1</v>
      </c>
      <c r="AC214" s="162"/>
      <c r="AE214" s="125">
        <f t="shared" si="31"/>
        <v>6720</v>
      </c>
    </row>
    <row r="215" spans="1:31" ht="14.1" customHeight="1">
      <c r="A215" s="137">
        <v>215</v>
      </c>
      <c r="B215" s="555" t="s">
        <v>738</v>
      </c>
      <c r="C215" s="157"/>
      <c r="D215" s="560" t="s">
        <v>255</v>
      </c>
      <c r="E215" s="565" t="s">
        <v>489</v>
      </c>
      <c r="F215" s="557" t="s">
        <v>664</v>
      </c>
      <c r="G215" s="158" t="s">
        <v>228</v>
      </c>
      <c r="H215" s="557" t="s">
        <v>331</v>
      </c>
      <c r="I215" s="566">
        <v>71</v>
      </c>
      <c r="J215" s="567" t="s">
        <v>773</v>
      </c>
      <c r="K215" s="516"/>
      <c r="L215" s="516"/>
      <c r="M215" s="516">
        <v>1</v>
      </c>
      <c r="N215" s="516">
        <v>1</v>
      </c>
      <c r="O215" s="159">
        <v>240</v>
      </c>
      <c r="P215" s="159"/>
      <c r="Q215" s="159"/>
      <c r="R215" s="159"/>
      <c r="S215" s="160" t="e">
        <f t="shared" si="25"/>
        <v>#DIV/0!</v>
      </c>
      <c r="T215" s="160">
        <f t="shared" si="26"/>
        <v>0</v>
      </c>
      <c r="U215" s="160">
        <f t="shared" si="27"/>
        <v>0</v>
      </c>
      <c r="V215" s="160">
        <f t="shared" si="28"/>
        <v>0</v>
      </c>
      <c r="W215" s="546"/>
      <c r="X215" s="161">
        <f>IF(O215="nio",0,IF(O215&gt;0,VLOOKUP(G215,'2-Productie normen'!A:L,VLOOKUP(O215,'2-Productie normen'!L:M,2,FALSE),FALSE)))</f>
        <v>0</v>
      </c>
      <c r="Y215" s="161">
        <f t="shared" si="29"/>
        <v>0</v>
      </c>
      <c r="Z215" s="161">
        <f t="shared" si="24"/>
        <v>0</v>
      </c>
      <c r="AA215" s="161">
        <f t="shared" si="30"/>
        <v>0</v>
      </c>
      <c r="AB215" s="161">
        <f>VLOOKUP(G215,'2-Productie normen'!A:L,6,FALSE)</f>
        <v>1</v>
      </c>
      <c r="AC215" s="162"/>
      <c r="AE215" s="125">
        <f t="shared" si="31"/>
        <v>17040</v>
      </c>
    </row>
    <row r="216" spans="1:31" ht="14.1" customHeight="1">
      <c r="A216" s="137">
        <v>216</v>
      </c>
      <c r="B216" s="555" t="s">
        <v>738</v>
      </c>
      <c r="C216" s="157"/>
      <c r="D216" s="560" t="s">
        <v>255</v>
      </c>
      <c r="E216" s="565" t="s">
        <v>490</v>
      </c>
      <c r="F216" s="557" t="s">
        <v>665</v>
      </c>
      <c r="G216" s="158" t="s">
        <v>228</v>
      </c>
      <c r="H216" s="557" t="s">
        <v>331</v>
      </c>
      <c r="I216" s="566">
        <v>27.56</v>
      </c>
      <c r="J216" s="567" t="s">
        <v>773</v>
      </c>
      <c r="K216" s="516"/>
      <c r="L216" s="516"/>
      <c r="M216" s="516">
        <v>1</v>
      </c>
      <c r="N216" s="516">
        <v>1</v>
      </c>
      <c r="O216" s="159">
        <v>240</v>
      </c>
      <c r="P216" s="159"/>
      <c r="Q216" s="159"/>
      <c r="R216" s="159"/>
      <c r="S216" s="160" t="e">
        <f t="shared" si="25"/>
        <v>#DIV/0!</v>
      </c>
      <c r="T216" s="160">
        <f t="shared" si="26"/>
        <v>0</v>
      </c>
      <c r="U216" s="160">
        <f t="shared" si="27"/>
        <v>0</v>
      </c>
      <c r="V216" s="160">
        <f t="shared" si="28"/>
        <v>0</v>
      </c>
      <c r="W216" s="546"/>
      <c r="X216" s="161">
        <f>IF(O216="nio",0,IF(O216&gt;0,VLOOKUP(G216,'2-Productie normen'!A:L,VLOOKUP(O216,'2-Productie normen'!L:M,2,FALSE),FALSE)))</f>
        <v>0</v>
      </c>
      <c r="Y216" s="161">
        <f t="shared" si="29"/>
        <v>0</v>
      </c>
      <c r="Z216" s="161">
        <f t="shared" si="24"/>
        <v>0</v>
      </c>
      <c r="AA216" s="161">
        <f t="shared" si="30"/>
        <v>0</v>
      </c>
      <c r="AB216" s="161">
        <f>VLOOKUP(G216,'2-Productie normen'!A:L,6,FALSE)</f>
        <v>1</v>
      </c>
      <c r="AC216" s="162"/>
      <c r="AE216" s="125">
        <f t="shared" si="31"/>
        <v>6614.4</v>
      </c>
    </row>
    <row r="217" spans="1:31" ht="14.1" customHeight="1">
      <c r="A217" s="137">
        <v>217</v>
      </c>
      <c r="B217" s="555" t="s">
        <v>738</v>
      </c>
      <c r="C217" s="157"/>
      <c r="D217" s="560" t="s">
        <v>256</v>
      </c>
      <c r="E217" s="565" t="s">
        <v>491</v>
      </c>
      <c r="F217" s="560" t="s">
        <v>327</v>
      </c>
      <c r="G217" s="164" t="s">
        <v>329</v>
      </c>
      <c r="H217" s="557" t="s">
        <v>704</v>
      </c>
      <c r="I217" s="566">
        <v>22.68</v>
      </c>
      <c r="J217" s="559" t="s">
        <v>776</v>
      </c>
      <c r="K217" s="516"/>
      <c r="L217" s="516"/>
      <c r="M217" s="516">
        <v>1</v>
      </c>
      <c r="N217" s="516">
        <v>1</v>
      </c>
      <c r="O217" s="159">
        <v>240</v>
      </c>
      <c r="P217" s="159"/>
      <c r="Q217" s="159"/>
      <c r="R217" s="159"/>
      <c r="S217" s="160" t="e">
        <f t="shared" si="25"/>
        <v>#DIV/0!</v>
      </c>
      <c r="T217" s="160">
        <f t="shared" si="26"/>
        <v>0</v>
      </c>
      <c r="U217" s="160">
        <f t="shared" si="27"/>
        <v>0</v>
      </c>
      <c r="V217" s="160">
        <f t="shared" si="28"/>
        <v>0</v>
      </c>
      <c r="W217" s="546"/>
      <c r="X217" s="161">
        <f>IF(O217="nio",0,IF(O217&gt;0,VLOOKUP(G217,'2-Productie normen'!A:L,VLOOKUP(O217,'2-Productie normen'!L:M,2,FALSE),FALSE)))</f>
        <v>0</v>
      </c>
      <c r="Y217" s="161">
        <f t="shared" si="29"/>
        <v>0</v>
      </c>
      <c r="Z217" s="161">
        <f t="shared" si="24"/>
        <v>0</v>
      </c>
      <c r="AA217" s="161">
        <f t="shared" si="30"/>
        <v>0</v>
      </c>
      <c r="AB217" s="161">
        <f>VLOOKUP(G217,'2-Productie normen'!A:L,6,FALSE)</f>
        <v>6</v>
      </c>
      <c r="AC217" s="162"/>
      <c r="AE217" s="125">
        <f t="shared" si="31"/>
        <v>5443.2</v>
      </c>
    </row>
    <row r="218" spans="1:31" ht="14.1" customHeight="1">
      <c r="A218" s="137">
        <v>218</v>
      </c>
      <c r="B218" s="555" t="s">
        <v>738</v>
      </c>
      <c r="C218" s="157"/>
      <c r="D218" s="560" t="s">
        <v>256</v>
      </c>
      <c r="E218" s="565" t="s">
        <v>492</v>
      </c>
      <c r="F218" s="560" t="s">
        <v>327</v>
      </c>
      <c r="G218" s="165" t="s">
        <v>329</v>
      </c>
      <c r="H218" s="557" t="s">
        <v>704</v>
      </c>
      <c r="I218" s="566">
        <v>22.68</v>
      </c>
      <c r="J218" s="559" t="s">
        <v>776</v>
      </c>
      <c r="K218" s="516"/>
      <c r="L218" s="516"/>
      <c r="M218" s="516">
        <v>1</v>
      </c>
      <c r="N218" s="516">
        <v>1</v>
      </c>
      <c r="O218" s="159">
        <v>24</v>
      </c>
      <c r="P218" s="159"/>
      <c r="Q218" s="159"/>
      <c r="R218" s="159"/>
      <c r="S218" s="160" t="e">
        <f t="shared" si="25"/>
        <v>#DIV/0!</v>
      </c>
      <c r="T218" s="160">
        <f t="shared" si="26"/>
        <v>0</v>
      </c>
      <c r="U218" s="160">
        <f t="shared" si="27"/>
        <v>0</v>
      </c>
      <c r="V218" s="160">
        <f t="shared" si="28"/>
        <v>0</v>
      </c>
      <c r="W218" s="546"/>
      <c r="X218" s="161">
        <f>IF(O218="nio",0,IF(O218&gt;0,VLOOKUP(G218,'2-Productie normen'!A:L,VLOOKUP(O218,'2-Productie normen'!L:M,2,FALSE),FALSE)))</f>
        <v>0</v>
      </c>
      <c r="Y218" s="161">
        <f t="shared" si="29"/>
        <v>0</v>
      </c>
      <c r="Z218" s="161">
        <f t="shared" si="24"/>
        <v>0</v>
      </c>
      <c r="AA218" s="161">
        <f t="shared" si="30"/>
        <v>0</v>
      </c>
      <c r="AB218" s="161">
        <f>VLOOKUP(G218,'2-Productie normen'!A:L,6,FALSE)</f>
        <v>6</v>
      </c>
      <c r="AC218" s="162"/>
      <c r="AE218" s="125">
        <f t="shared" si="31"/>
        <v>544.31999999999994</v>
      </c>
    </row>
    <row r="219" spans="1:31" ht="14.1" customHeight="1">
      <c r="A219" s="137">
        <v>219</v>
      </c>
      <c r="B219" s="555" t="s">
        <v>738</v>
      </c>
      <c r="C219" s="157"/>
      <c r="D219" s="560" t="s">
        <v>256</v>
      </c>
      <c r="E219" s="565" t="s">
        <v>493</v>
      </c>
      <c r="F219" s="557" t="s">
        <v>666</v>
      </c>
      <c r="G219" s="167" t="s">
        <v>17</v>
      </c>
      <c r="H219" s="557" t="s">
        <v>332</v>
      </c>
      <c r="I219" s="566">
        <v>4.2</v>
      </c>
      <c r="J219" s="559" t="s">
        <v>774</v>
      </c>
      <c r="K219" s="516"/>
      <c r="L219" s="516"/>
      <c r="M219" s="516">
        <v>1</v>
      </c>
      <c r="N219" s="516">
        <v>1</v>
      </c>
      <c r="O219" s="159">
        <v>240</v>
      </c>
      <c r="P219" s="159">
        <v>240</v>
      </c>
      <c r="Q219" s="159"/>
      <c r="R219" s="159"/>
      <c r="S219" s="160" t="e">
        <f t="shared" si="25"/>
        <v>#DIV/0!</v>
      </c>
      <c r="T219" s="160" t="e">
        <f t="shared" si="26"/>
        <v>#DIV/0!</v>
      </c>
      <c r="U219" s="160">
        <f t="shared" si="27"/>
        <v>0</v>
      </c>
      <c r="V219" s="160">
        <f t="shared" si="28"/>
        <v>0</v>
      </c>
      <c r="W219" s="546"/>
      <c r="X219" s="161">
        <f>IF(O219="nio",0,IF(O219&gt;0,VLOOKUP(G219,'2-Productie normen'!A:L,VLOOKUP(O219,'2-Productie normen'!L:M,2,FALSE),FALSE)))</f>
        <v>0</v>
      </c>
      <c r="Y219" s="161">
        <f t="shared" si="29"/>
        <v>0</v>
      </c>
      <c r="Z219" s="161">
        <f t="shared" si="24"/>
        <v>0</v>
      </c>
      <c r="AA219" s="161">
        <f t="shared" si="30"/>
        <v>0</v>
      </c>
      <c r="AB219" s="161">
        <f>VLOOKUP(G219,'2-Productie normen'!A:L,6,FALSE)</f>
        <v>4</v>
      </c>
      <c r="AC219" s="162"/>
      <c r="AE219" s="125">
        <f t="shared" si="31"/>
        <v>2016</v>
      </c>
    </row>
    <row r="220" spans="1:31" ht="14.1" customHeight="1">
      <c r="A220" s="137">
        <v>220</v>
      </c>
      <c r="B220" s="555" t="s">
        <v>738</v>
      </c>
      <c r="C220" s="157"/>
      <c r="D220" s="560" t="s">
        <v>256</v>
      </c>
      <c r="E220" s="565" t="s">
        <v>494</v>
      </c>
      <c r="F220" s="557" t="s">
        <v>630</v>
      </c>
      <c r="G220" s="158" t="s">
        <v>17</v>
      </c>
      <c r="H220" s="557" t="s">
        <v>332</v>
      </c>
      <c r="I220" s="566">
        <v>2.4300000000000002</v>
      </c>
      <c r="J220" s="559" t="s">
        <v>774</v>
      </c>
      <c r="K220" s="516"/>
      <c r="L220" s="516"/>
      <c r="M220" s="516">
        <v>1</v>
      </c>
      <c r="N220" s="516">
        <v>1</v>
      </c>
      <c r="O220" s="159">
        <v>240</v>
      </c>
      <c r="P220" s="159">
        <v>240</v>
      </c>
      <c r="Q220" s="159"/>
      <c r="R220" s="159"/>
      <c r="S220" s="160" t="e">
        <f t="shared" si="25"/>
        <v>#DIV/0!</v>
      </c>
      <c r="T220" s="160" t="e">
        <f t="shared" si="26"/>
        <v>#DIV/0!</v>
      </c>
      <c r="U220" s="160">
        <f t="shared" si="27"/>
        <v>0</v>
      </c>
      <c r="V220" s="160">
        <f t="shared" si="28"/>
        <v>0</v>
      </c>
      <c r="W220" s="546"/>
      <c r="X220" s="161">
        <f>IF(O220="nio",0,IF(O220&gt;0,VLOOKUP(G220,'2-Productie normen'!A:L,VLOOKUP(O220,'2-Productie normen'!L:M,2,FALSE),FALSE)))</f>
        <v>0</v>
      </c>
      <c r="Y220" s="161">
        <f t="shared" si="29"/>
        <v>0</v>
      </c>
      <c r="Z220" s="161">
        <f t="shared" si="24"/>
        <v>0</v>
      </c>
      <c r="AA220" s="161">
        <f t="shared" si="30"/>
        <v>0</v>
      </c>
      <c r="AB220" s="161">
        <f>VLOOKUP(G220,'2-Productie normen'!A:L,6,FALSE)</f>
        <v>4</v>
      </c>
      <c r="AC220" s="162"/>
      <c r="AE220" s="125">
        <f t="shared" si="31"/>
        <v>1166.4000000000001</v>
      </c>
    </row>
    <row r="221" spans="1:31" ht="14.1" customHeight="1">
      <c r="A221" s="137">
        <v>221</v>
      </c>
      <c r="B221" s="555" t="s">
        <v>738</v>
      </c>
      <c r="C221" s="157"/>
      <c r="D221" s="560" t="s">
        <v>256</v>
      </c>
      <c r="E221" s="565" t="s">
        <v>495</v>
      </c>
      <c r="F221" s="560" t="s">
        <v>300</v>
      </c>
      <c r="G221" s="124" t="s">
        <v>17</v>
      </c>
      <c r="H221" s="557" t="s">
        <v>332</v>
      </c>
      <c r="I221" s="566">
        <v>1.5</v>
      </c>
      <c r="J221" s="559" t="s">
        <v>774</v>
      </c>
      <c r="K221" s="516"/>
      <c r="L221" s="516"/>
      <c r="M221" s="516">
        <v>1</v>
      </c>
      <c r="N221" s="516">
        <v>1</v>
      </c>
      <c r="O221" s="159">
        <v>240</v>
      </c>
      <c r="P221" s="159">
        <v>240</v>
      </c>
      <c r="Q221" s="159"/>
      <c r="R221" s="159"/>
      <c r="S221" s="160" t="e">
        <f t="shared" si="25"/>
        <v>#DIV/0!</v>
      </c>
      <c r="T221" s="160" t="e">
        <f t="shared" si="26"/>
        <v>#DIV/0!</v>
      </c>
      <c r="U221" s="160">
        <f t="shared" si="27"/>
        <v>0</v>
      </c>
      <c r="V221" s="160">
        <f t="shared" si="28"/>
        <v>0</v>
      </c>
      <c r="W221" s="546"/>
      <c r="X221" s="161">
        <f>IF(O221="nio",0,IF(O221&gt;0,VLOOKUP(G221,'2-Productie normen'!A:L,VLOOKUP(O221,'2-Productie normen'!L:M,2,FALSE),FALSE)))</f>
        <v>0</v>
      </c>
      <c r="Y221" s="161">
        <f t="shared" si="29"/>
        <v>0</v>
      </c>
      <c r="Z221" s="161">
        <f t="shared" si="24"/>
        <v>0</v>
      </c>
      <c r="AA221" s="161">
        <f t="shared" si="30"/>
        <v>0</v>
      </c>
      <c r="AB221" s="161">
        <f>VLOOKUP(G221,'2-Productie normen'!A:L,6,FALSE)</f>
        <v>4</v>
      </c>
      <c r="AC221" s="162"/>
      <c r="AE221" s="125">
        <f t="shared" si="31"/>
        <v>720</v>
      </c>
    </row>
    <row r="222" spans="1:31" ht="14.1" customHeight="1">
      <c r="A222" s="137">
        <v>222</v>
      </c>
      <c r="B222" s="555" t="s">
        <v>738</v>
      </c>
      <c r="C222" s="157"/>
      <c r="D222" s="560" t="s">
        <v>256</v>
      </c>
      <c r="E222" s="565" t="s">
        <v>496</v>
      </c>
      <c r="F222" s="560" t="s">
        <v>300</v>
      </c>
      <c r="G222" s="124" t="s">
        <v>17</v>
      </c>
      <c r="H222" s="557" t="s">
        <v>332</v>
      </c>
      <c r="I222" s="566">
        <v>1.5</v>
      </c>
      <c r="J222" s="559" t="s">
        <v>774</v>
      </c>
      <c r="K222" s="516"/>
      <c r="L222" s="516"/>
      <c r="M222" s="516">
        <v>1</v>
      </c>
      <c r="N222" s="516">
        <v>1</v>
      </c>
      <c r="O222" s="159">
        <v>240</v>
      </c>
      <c r="P222" s="159">
        <v>240</v>
      </c>
      <c r="Q222" s="159"/>
      <c r="R222" s="159"/>
      <c r="S222" s="160" t="e">
        <f t="shared" si="25"/>
        <v>#DIV/0!</v>
      </c>
      <c r="T222" s="160" t="e">
        <f t="shared" si="26"/>
        <v>#DIV/0!</v>
      </c>
      <c r="U222" s="160">
        <f t="shared" si="27"/>
        <v>0</v>
      </c>
      <c r="V222" s="160">
        <f t="shared" si="28"/>
        <v>0</v>
      </c>
      <c r="W222" s="546"/>
      <c r="X222" s="161">
        <f>IF(O222="nio",0,IF(O222&gt;0,VLOOKUP(G222,'2-Productie normen'!A:L,VLOOKUP(O222,'2-Productie normen'!L:M,2,FALSE),FALSE)))</f>
        <v>0</v>
      </c>
      <c r="Y222" s="161">
        <f t="shared" si="29"/>
        <v>0</v>
      </c>
      <c r="Z222" s="161">
        <f t="shared" si="24"/>
        <v>0</v>
      </c>
      <c r="AA222" s="161">
        <f t="shared" si="30"/>
        <v>0</v>
      </c>
      <c r="AB222" s="161">
        <f>VLOOKUP(G222,'2-Productie normen'!A:L,6,FALSE)</f>
        <v>4</v>
      </c>
      <c r="AC222" s="162"/>
      <c r="AE222" s="125">
        <f t="shared" si="31"/>
        <v>720</v>
      </c>
    </row>
    <row r="223" spans="1:31" ht="14.1" customHeight="1">
      <c r="A223" s="137">
        <v>223</v>
      </c>
      <c r="B223" s="555" t="s">
        <v>738</v>
      </c>
      <c r="C223" s="157"/>
      <c r="D223" s="560" t="s">
        <v>256</v>
      </c>
      <c r="E223" s="565" t="s">
        <v>497</v>
      </c>
      <c r="F223" s="557" t="s">
        <v>266</v>
      </c>
      <c r="G223" s="157" t="s">
        <v>781</v>
      </c>
      <c r="H223" s="557" t="s">
        <v>331</v>
      </c>
      <c r="I223" s="566">
        <v>6.48</v>
      </c>
      <c r="J223" s="567" t="s">
        <v>780</v>
      </c>
      <c r="K223" s="516"/>
      <c r="L223" s="516"/>
      <c r="M223" s="516">
        <v>1</v>
      </c>
      <c r="N223" s="516">
        <v>1</v>
      </c>
      <c r="O223" s="159" t="s">
        <v>781</v>
      </c>
      <c r="P223" s="159"/>
      <c r="Q223" s="159"/>
      <c r="R223" s="159"/>
      <c r="S223" s="160">
        <f t="shared" si="25"/>
        <v>0</v>
      </c>
      <c r="T223" s="160">
        <f t="shared" si="26"/>
        <v>0</v>
      </c>
      <c r="U223" s="160">
        <f t="shared" si="27"/>
        <v>0</v>
      </c>
      <c r="V223" s="160">
        <f t="shared" si="28"/>
        <v>0</v>
      </c>
      <c r="W223" s="546"/>
      <c r="X223" s="161">
        <f>IF(O223="nio",0,IF(O223&gt;0,VLOOKUP(G223,'2-Productie normen'!A:L,VLOOKUP(O223,'2-Productie normen'!L:M,2,FALSE),FALSE)))</f>
        <v>0</v>
      </c>
      <c r="Y223" s="161">
        <f t="shared" si="29"/>
        <v>0</v>
      </c>
      <c r="Z223" s="161">
        <f t="shared" si="24"/>
        <v>0</v>
      </c>
      <c r="AA223" s="161">
        <f t="shared" si="30"/>
        <v>0</v>
      </c>
      <c r="AB223" s="161">
        <f>VLOOKUP(G223,'2-Productie normen'!A:L,6,FALSE)</f>
        <v>0</v>
      </c>
      <c r="AC223" s="162"/>
      <c r="AE223" s="125">
        <f t="shared" si="31"/>
        <v>0</v>
      </c>
    </row>
    <row r="224" spans="1:31" ht="14.1" customHeight="1">
      <c r="A224" s="137">
        <v>224</v>
      </c>
      <c r="B224" s="555" t="s">
        <v>738</v>
      </c>
      <c r="C224" s="157"/>
      <c r="D224" s="560" t="s">
        <v>256</v>
      </c>
      <c r="E224" s="565" t="s">
        <v>498</v>
      </c>
      <c r="F224" s="557" t="s">
        <v>266</v>
      </c>
      <c r="G224" s="124" t="s">
        <v>328</v>
      </c>
      <c r="H224" s="557" t="s">
        <v>331</v>
      </c>
      <c r="I224" s="566">
        <v>1.62</v>
      </c>
      <c r="J224" s="567" t="s">
        <v>400</v>
      </c>
      <c r="K224" s="516"/>
      <c r="L224" s="516"/>
      <c r="M224" s="516">
        <v>1</v>
      </c>
      <c r="N224" s="516">
        <v>1</v>
      </c>
      <c r="O224" s="159">
        <v>2</v>
      </c>
      <c r="P224" s="159"/>
      <c r="Q224" s="159"/>
      <c r="R224" s="159"/>
      <c r="S224" s="160"/>
      <c r="T224" s="160"/>
      <c r="U224" s="160">
        <f t="shared" si="27"/>
        <v>0</v>
      </c>
      <c r="V224" s="160">
        <f t="shared" si="28"/>
        <v>0</v>
      </c>
      <c r="W224" s="546"/>
      <c r="X224" s="161">
        <f>IF(O224="nio",0,IF(O224&gt;0,VLOOKUP(G224,'2-Productie normen'!A:L,VLOOKUP(O224,'2-Productie normen'!L:M,2,FALSE),FALSE)))</f>
        <v>0</v>
      </c>
      <c r="Y224" s="161"/>
      <c r="Z224" s="161">
        <f t="shared" si="24"/>
        <v>0</v>
      </c>
      <c r="AA224" s="161">
        <f t="shared" si="30"/>
        <v>0</v>
      </c>
      <c r="AB224" s="161">
        <f>VLOOKUP(G224,'2-Productie normen'!A:L,6,FALSE)</f>
        <v>2</v>
      </c>
      <c r="AC224" s="162" t="s">
        <v>785</v>
      </c>
      <c r="AE224" s="125"/>
    </row>
    <row r="225" spans="1:31" ht="14.1" customHeight="1">
      <c r="A225" s="137">
        <v>225</v>
      </c>
      <c r="B225" s="555" t="s">
        <v>738</v>
      </c>
      <c r="C225" s="157"/>
      <c r="D225" s="560" t="s">
        <v>256</v>
      </c>
      <c r="E225" s="565" t="s">
        <v>499</v>
      </c>
      <c r="F225" s="557" t="s">
        <v>667</v>
      </c>
      <c r="G225" s="124" t="s">
        <v>328</v>
      </c>
      <c r="H225" s="557" t="s">
        <v>331</v>
      </c>
      <c r="I225" s="566">
        <v>6.48</v>
      </c>
      <c r="J225" s="567" t="s">
        <v>401</v>
      </c>
      <c r="K225" s="516"/>
      <c r="L225" s="516"/>
      <c r="M225" s="516">
        <v>1</v>
      </c>
      <c r="N225" s="516">
        <v>1</v>
      </c>
      <c r="O225" s="159">
        <v>2</v>
      </c>
      <c r="P225" s="159"/>
      <c r="Q225" s="159"/>
      <c r="R225" s="159"/>
      <c r="S225" s="160"/>
      <c r="T225" s="160"/>
      <c r="U225" s="160">
        <f t="shared" si="27"/>
        <v>0</v>
      </c>
      <c r="V225" s="160">
        <f t="shared" si="28"/>
        <v>0</v>
      </c>
      <c r="W225" s="546"/>
      <c r="X225" s="161">
        <f>IF(O225="nio",0,IF(O225&gt;0,VLOOKUP(G225,'2-Productie normen'!A:L,VLOOKUP(O225,'2-Productie normen'!L:M,2,FALSE),FALSE)))</f>
        <v>0</v>
      </c>
      <c r="Y225" s="161"/>
      <c r="Z225" s="161">
        <f t="shared" si="24"/>
        <v>0</v>
      </c>
      <c r="AA225" s="161">
        <f t="shared" si="30"/>
        <v>0</v>
      </c>
      <c r="AB225" s="161">
        <f>VLOOKUP(G225,'2-Productie normen'!A:L,6,FALSE)</f>
        <v>2</v>
      </c>
      <c r="AC225" s="162" t="s">
        <v>785</v>
      </c>
      <c r="AE225" s="125"/>
    </row>
    <row r="226" spans="1:31" ht="14.1" customHeight="1">
      <c r="A226" s="137">
        <v>226</v>
      </c>
      <c r="B226" s="555" t="s">
        <v>738</v>
      </c>
      <c r="C226" s="157"/>
      <c r="D226" s="556" t="s">
        <v>256</v>
      </c>
      <c r="E226" s="563" t="s">
        <v>492</v>
      </c>
      <c r="F226" s="555" t="s">
        <v>259</v>
      </c>
      <c r="G226" s="124" t="s">
        <v>394</v>
      </c>
      <c r="H226" s="555" t="s">
        <v>331</v>
      </c>
      <c r="I226" s="558">
        <v>51</v>
      </c>
      <c r="J226" s="559" t="s">
        <v>775</v>
      </c>
      <c r="K226" s="516"/>
      <c r="L226" s="516"/>
      <c r="M226" s="516">
        <v>1</v>
      </c>
      <c r="N226" s="516">
        <v>1</v>
      </c>
      <c r="O226" s="159">
        <v>240</v>
      </c>
      <c r="P226" s="159"/>
      <c r="Q226" s="159"/>
      <c r="R226" s="159"/>
      <c r="S226" s="160" t="e">
        <f t="shared" si="25"/>
        <v>#DIV/0!</v>
      </c>
      <c r="T226" s="160">
        <f t="shared" si="26"/>
        <v>0</v>
      </c>
      <c r="U226" s="160">
        <f t="shared" si="27"/>
        <v>0</v>
      </c>
      <c r="V226" s="160">
        <f t="shared" si="28"/>
        <v>0</v>
      </c>
      <c r="W226" s="546"/>
      <c r="X226" s="161">
        <f>IF(O226="nio",0,IF(O226&gt;0,VLOOKUP(G226,'2-Productie normen'!A:L,VLOOKUP(O226,'2-Productie normen'!L:M,2,FALSE),FALSE)))</f>
        <v>0</v>
      </c>
      <c r="Y226" s="161">
        <f t="shared" si="29"/>
        <v>0</v>
      </c>
      <c r="Z226" s="161">
        <f t="shared" si="24"/>
        <v>0</v>
      </c>
      <c r="AA226" s="161">
        <f t="shared" si="30"/>
        <v>0</v>
      </c>
      <c r="AB226" s="161">
        <f>VLOOKUP(G226,'2-Productie normen'!A:L,6,FALSE)</f>
        <v>6</v>
      </c>
      <c r="AC226" s="162"/>
      <c r="AE226" s="125">
        <f t="shared" si="31"/>
        <v>12240</v>
      </c>
    </row>
    <row r="227" spans="1:31" ht="14.1" customHeight="1">
      <c r="A227" s="137">
        <v>227</v>
      </c>
      <c r="B227" s="555" t="s">
        <v>738</v>
      </c>
      <c r="C227" s="157"/>
      <c r="D227" s="556" t="s">
        <v>256</v>
      </c>
      <c r="E227" s="563" t="s">
        <v>500</v>
      </c>
      <c r="F227" s="555" t="s">
        <v>667</v>
      </c>
      <c r="G227" s="124" t="s">
        <v>330</v>
      </c>
      <c r="H227" s="555" t="s">
        <v>331</v>
      </c>
      <c r="I227" s="558">
        <v>200</v>
      </c>
      <c r="J227" s="559" t="s">
        <v>401</v>
      </c>
      <c r="K227" s="516"/>
      <c r="L227" s="516"/>
      <c r="M227" s="516">
        <v>1</v>
      </c>
      <c r="N227" s="516">
        <v>1</v>
      </c>
      <c r="O227" s="159">
        <v>2</v>
      </c>
      <c r="P227" s="159"/>
      <c r="Q227" s="159"/>
      <c r="R227" s="159"/>
      <c r="S227" s="160"/>
      <c r="T227" s="160"/>
      <c r="U227" s="160">
        <f t="shared" si="27"/>
        <v>0</v>
      </c>
      <c r="V227" s="160">
        <f t="shared" si="28"/>
        <v>0</v>
      </c>
      <c r="W227" s="546"/>
      <c r="X227" s="161"/>
      <c r="Y227" s="161"/>
      <c r="Z227" s="161">
        <f t="shared" si="24"/>
        <v>0</v>
      </c>
      <c r="AA227" s="161">
        <f t="shared" si="30"/>
        <v>0</v>
      </c>
      <c r="AB227" s="161" t="s">
        <v>780</v>
      </c>
      <c r="AC227" s="162" t="s">
        <v>785</v>
      </c>
      <c r="AE227" s="125"/>
    </row>
    <row r="228" spans="1:31" ht="14.1" customHeight="1">
      <c r="A228" s="137">
        <v>228</v>
      </c>
      <c r="B228" s="555" t="s">
        <v>738</v>
      </c>
      <c r="C228" s="157"/>
      <c r="D228" s="556" t="s">
        <v>256</v>
      </c>
      <c r="E228" s="563" t="s">
        <v>501</v>
      </c>
      <c r="F228" s="555" t="s">
        <v>667</v>
      </c>
      <c r="G228" s="124" t="s">
        <v>330</v>
      </c>
      <c r="H228" s="555" t="s">
        <v>331</v>
      </c>
      <c r="I228" s="558">
        <v>44</v>
      </c>
      <c r="J228" s="559" t="s">
        <v>401</v>
      </c>
      <c r="K228" s="516"/>
      <c r="L228" s="516"/>
      <c r="M228" s="516">
        <v>1</v>
      </c>
      <c r="N228" s="516">
        <v>1</v>
      </c>
      <c r="O228" s="159">
        <v>2</v>
      </c>
      <c r="P228" s="159"/>
      <c r="Q228" s="159"/>
      <c r="R228" s="159"/>
      <c r="S228" s="160"/>
      <c r="T228" s="160"/>
      <c r="U228" s="160">
        <f t="shared" si="27"/>
        <v>0</v>
      </c>
      <c r="V228" s="160">
        <f t="shared" si="28"/>
        <v>0</v>
      </c>
      <c r="W228" s="546"/>
      <c r="X228" s="161"/>
      <c r="Y228" s="161"/>
      <c r="Z228" s="161">
        <f t="shared" si="24"/>
        <v>0</v>
      </c>
      <c r="AA228" s="161">
        <f t="shared" si="30"/>
        <v>0</v>
      </c>
      <c r="AB228" s="161" t="s">
        <v>780</v>
      </c>
      <c r="AC228" s="162" t="s">
        <v>785</v>
      </c>
      <c r="AE228" s="125"/>
    </row>
    <row r="229" spans="1:31" s="47" customFormat="1" ht="14.1" customHeight="1">
      <c r="A229" s="137">
        <v>229</v>
      </c>
      <c r="B229" s="555" t="s">
        <v>738</v>
      </c>
      <c r="C229" s="157"/>
      <c r="D229" s="560" t="s">
        <v>256</v>
      </c>
      <c r="E229" s="565" t="s">
        <v>502</v>
      </c>
      <c r="F229" s="560" t="s">
        <v>668</v>
      </c>
      <c r="G229" s="124" t="s">
        <v>228</v>
      </c>
      <c r="H229" s="557" t="s">
        <v>331</v>
      </c>
      <c r="I229" s="566">
        <v>25</v>
      </c>
      <c r="J229" s="567" t="s">
        <v>773</v>
      </c>
      <c r="K229" s="516"/>
      <c r="L229" s="516"/>
      <c r="M229" s="516">
        <v>1</v>
      </c>
      <c r="N229" s="516">
        <v>1</v>
      </c>
      <c r="O229" s="159">
        <v>240</v>
      </c>
      <c r="P229" s="159"/>
      <c r="Q229" s="159"/>
      <c r="R229" s="159"/>
      <c r="S229" s="160" t="e">
        <f t="shared" si="25"/>
        <v>#DIV/0!</v>
      </c>
      <c r="T229" s="160">
        <f t="shared" si="26"/>
        <v>0</v>
      </c>
      <c r="U229" s="160">
        <f t="shared" si="27"/>
        <v>0</v>
      </c>
      <c r="V229" s="160">
        <f t="shared" si="28"/>
        <v>0</v>
      </c>
      <c r="W229" s="546"/>
      <c r="X229" s="161">
        <f>IF(O229="nio",0,IF(O229&gt;0,VLOOKUP(G229,'2-Productie normen'!A:L,VLOOKUP(O229,'2-Productie normen'!L:M,2,FALSE),FALSE)))</f>
        <v>0</v>
      </c>
      <c r="Y229" s="161">
        <f t="shared" si="29"/>
        <v>0</v>
      </c>
      <c r="Z229" s="161">
        <f t="shared" si="24"/>
        <v>0</v>
      </c>
      <c r="AA229" s="161">
        <f t="shared" si="30"/>
        <v>0</v>
      </c>
      <c r="AB229" s="161">
        <f>VLOOKUP(G229,'2-Productie normen'!A:L,6,FALSE)</f>
        <v>1</v>
      </c>
      <c r="AC229" s="162"/>
      <c r="AD229" s="4"/>
      <c r="AE229" s="125">
        <f t="shared" si="31"/>
        <v>6000</v>
      </c>
    </row>
    <row r="230" spans="1:31" ht="14.1" customHeight="1">
      <c r="A230" s="137">
        <v>230</v>
      </c>
      <c r="B230" s="555" t="s">
        <v>738</v>
      </c>
      <c r="C230" s="157"/>
      <c r="D230" s="560" t="s">
        <v>256</v>
      </c>
      <c r="E230" s="565" t="s">
        <v>503</v>
      </c>
      <c r="F230" s="560" t="s">
        <v>669</v>
      </c>
      <c r="G230" s="124" t="s">
        <v>228</v>
      </c>
      <c r="H230" s="557" t="s">
        <v>331</v>
      </c>
      <c r="I230" s="566">
        <v>25</v>
      </c>
      <c r="J230" s="567" t="s">
        <v>773</v>
      </c>
      <c r="K230" s="516"/>
      <c r="L230" s="516"/>
      <c r="M230" s="516">
        <v>1</v>
      </c>
      <c r="N230" s="516">
        <v>1</v>
      </c>
      <c r="O230" s="159">
        <v>240</v>
      </c>
      <c r="P230" s="159"/>
      <c r="Q230" s="159"/>
      <c r="R230" s="159"/>
      <c r="S230" s="160" t="e">
        <f t="shared" si="25"/>
        <v>#DIV/0!</v>
      </c>
      <c r="T230" s="160">
        <f t="shared" si="26"/>
        <v>0</v>
      </c>
      <c r="U230" s="160">
        <f t="shared" si="27"/>
        <v>0</v>
      </c>
      <c r="V230" s="160">
        <f t="shared" si="28"/>
        <v>0</v>
      </c>
      <c r="W230" s="546"/>
      <c r="X230" s="161">
        <f>IF(O230="nio",0,IF(O230&gt;0,VLOOKUP(G230,'2-Productie normen'!A:L,VLOOKUP(O230,'2-Productie normen'!L:M,2,FALSE),FALSE)))</f>
        <v>0</v>
      </c>
      <c r="Y230" s="161">
        <f t="shared" si="29"/>
        <v>0</v>
      </c>
      <c r="Z230" s="161">
        <f t="shared" si="24"/>
        <v>0</v>
      </c>
      <c r="AA230" s="161">
        <f t="shared" si="30"/>
        <v>0</v>
      </c>
      <c r="AB230" s="161">
        <f>VLOOKUP(G230,'2-Productie normen'!A:L,6,FALSE)</f>
        <v>1</v>
      </c>
      <c r="AC230" s="162"/>
      <c r="AE230" s="125">
        <f t="shared" si="31"/>
        <v>6000</v>
      </c>
    </row>
    <row r="231" spans="1:31" ht="14.1" customHeight="1">
      <c r="A231" s="137">
        <v>231</v>
      </c>
      <c r="B231" s="555" t="s">
        <v>738</v>
      </c>
      <c r="C231" s="157"/>
      <c r="D231" s="560" t="s">
        <v>256</v>
      </c>
      <c r="E231" s="565" t="s">
        <v>504</v>
      </c>
      <c r="F231" s="557" t="s">
        <v>670</v>
      </c>
      <c r="G231" s="157" t="s">
        <v>228</v>
      </c>
      <c r="H231" s="557" t="s">
        <v>331</v>
      </c>
      <c r="I231" s="566">
        <v>22.5</v>
      </c>
      <c r="J231" s="567" t="s">
        <v>773</v>
      </c>
      <c r="K231" s="516"/>
      <c r="L231" s="516"/>
      <c r="M231" s="516">
        <v>1</v>
      </c>
      <c r="N231" s="516">
        <v>1</v>
      </c>
      <c r="O231" s="159">
        <v>240</v>
      </c>
      <c r="P231" s="159"/>
      <c r="Q231" s="159"/>
      <c r="R231" s="159"/>
      <c r="S231" s="160" t="e">
        <f t="shared" si="25"/>
        <v>#DIV/0!</v>
      </c>
      <c r="T231" s="160">
        <f t="shared" si="26"/>
        <v>0</v>
      </c>
      <c r="U231" s="160">
        <f t="shared" si="27"/>
        <v>0</v>
      </c>
      <c r="V231" s="160">
        <f t="shared" si="28"/>
        <v>0</v>
      </c>
      <c r="W231" s="546"/>
      <c r="X231" s="161">
        <f>IF(O231="nio",0,IF(O231&gt;0,VLOOKUP(G231,'2-Productie normen'!A:L,VLOOKUP(O231,'2-Productie normen'!L:M,2,FALSE),FALSE)))</f>
        <v>0</v>
      </c>
      <c r="Y231" s="161">
        <f t="shared" si="29"/>
        <v>0</v>
      </c>
      <c r="Z231" s="161">
        <f t="shared" si="24"/>
        <v>0</v>
      </c>
      <c r="AA231" s="161">
        <f t="shared" si="30"/>
        <v>0</v>
      </c>
      <c r="AB231" s="161">
        <f>VLOOKUP(G231,'2-Productie normen'!A:L,6,FALSE)</f>
        <v>1</v>
      </c>
      <c r="AC231" s="162"/>
      <c r="AE231" s="125">
        <f t="shared" si="31"/>
        <v>5400</v>
      </c>
    </row>
    <row r="232" spans="1:31" ht="14.1" customHeight="1">
      <c r="A232" s="137">
        <v>232</v>
      </c>
      <c r="B232" s="555" t="s">
        <v>738</v>
      </c>
      <c r="C232" s="157"/>
      <c r="D232" s="560" t="s">
        <v>256</v>
      </c>
      <c r="E232" s="565" t="s">
        <v>505</v>
      </c>
      <c r="F232" s="557" t="s">
        <v>671</v>
      </c>
      <c r="G232" s="157" t="s">
        <v>228</v>
      </c>
      <c r="H232" s="557" t="s">
        <v>331</v>
      </c>
      <c r="I232" s="566">
        <v>21.5</v>
      </c>
      <c r="J232" s="567" t="s">
        <v>773</v>
      </c>
      <c r="K232" s="516"/>
      <c r="L232" s="516"/>
      <c r="M232" s="516">
        <v>1</v>
      </c>
      <c r="N232" s="516">
        <v>1</v>
      </c>
      <c r="O232" s="159">
        <v>240</v>
      </c>
      <c r="P232" s="159"/>
      <c r="Q232" s="159"/>
      <c r="R232" s="159"/>
      <c r="S232" s="160" t="e">
        <f t="shared" si="25"/>
        <v>#DIV/0!</v>
      </c>
      <c r="T232" s="160">
        <f t="shared" si="26"/>
        <v>0</v>
      </c>
      <c r="U232" s="160">
        <f t="shared" si="27"/>
        <v>0</v>
      </c>
      <c r="V232" s="160">
        <f t="shared" si="28"/>
        <v>0</v>
      </c>
      <c r="W232" s="546"/>
      <c r="X232" s="161">
        <f>IF(O232="nio",0,IF(O232&gt;0,VLOOKUP(G232,'2-Productie normen'!A:L,VLOOKUP(O232,'2-Productie normen'!L:M,2,FALSE),FALSE)))</f>
        <v>0</v>
      </c>
      <c r="Y232" s="161">
        <f t="shared" si="29"/>
        <v>0</v>
      </c>
      <c r="Z232" s="161">
        <f t="shared" si="24"/>
        <v>0</v>
      </c>
      <c r="AA232" s="161">
        <f t="shared" si="30"/>
        <v>0</v>
      </c>
      <c r="AB232" s="161">
        <f>VLOOKUP(G232,'2-Productie normen'!A:L,6,FALSE)</f>
        <v>1</v>
      </c>
      <c r="AC232" s="162"/>
      <c r="AE232" s="125">
        <f t="shared" si="31"/>
        <v>5160</v>
      </c>
    </row>
    <row r="233" spans="1:31" ht="14.1" customHeight="1">
      <c r="A233" s="137">
        <v>233</v>
      </c>
      <c r="B233" s="555" t="s">
        <v>738</v>
      </c>
      <c r="C233" s="157"/>
      <c r="D233" s="560" t="s">
        <v>256</v>
      </c>
      <c r="E233" s="565" t="s">
        <v>506</v>
      </c>
      <c r="F233" s="557" t="s">
        <v>667</v>
      </c>
      <c r="G233" s="157" t="s">
        <v>330</v>
      </c>
      <c r="H233" s="557" t="s">
        <v>331</v>
      </c>
      <c r="I233" s="566">
        <v>79</v>
      </c>
      <c r="J233" s="567" t="s">
        <v>401</v>
      </c>
      <c r="K233" s="516"/>
      <c r="L233" s="516"/>
      <c r="M233" s="516">
        <v>1</v>
      </c>
      <c r="N233" s="516">
        <v>1</v>
      </c>
      <c r="O233" s="159">
        <v>2</v>
      </c>
      <c r="P233" s="159"/>
      <c r="Q233" s="159"/>
      <c r="R233" s="159"/>
      <c r="S233" s="160"/>
      <c r="T233" s="160"/>
      <c r="U233" s="160">
        <f t="shared" si="27"/>
        <v>0</v>
      </c>
      <c r="V233" s="160">
        <f t="shared" si="28"/>
        <v>0</v>
      </c>
      <c r="W233" s="546"/>
      <c r="X233" s="161"/>
      <c r="Y233" s="161"/>
      <c r="Z233" s="161">
        <f t="shared" si="24"/>
        <v>0</v>
      </c>
      <c r="AA233" s="161">
        <f t="shared" si="30"/>
        <v>0</v>
      </c>
      <c r="AB233" s="161" t="s">
        <v>780</v>
      </c>
      <c r="AC233" s="162" t="s">
        <v>785</v>
      </c>
      <c r="AE233" s="125"/>
    </row>
    <row r="234" spans="1:31" ht="14.1" customHeight="1">
      <c r="A234" s="137">
        <v>234</v>
      </c>
      <c r="B234" s="555" t="s">
        <v>738</v>
      </c>
      <c r="C234" s="157"/>
      <c r="D234" s="560" t="s">
        <v>256</v>
      </c>
      <c r="E234" s="565" t="s">
        <v>507</v>
      </c>
      <c r="F234" s="557" t="s">
        <v>672</v>
      </c>
      <c r="G234" s="124" t="s">
        <v>328</v>
      </c>
      <c r="H234" s="557" t="s">
        <v>331</v>
      </c>
      <c r="I234" s="566">
        <v>6.48</v>
      </c>
      <c r="J234" s="567" t="s">
        <v>401</v>
      </c>
      <c r="K234" s="516"/>
      <c r="L234" s="516"/>
      <c r="M234" s="516">
        <v>1</v>
      </c>
      <c r="N234" s="516">
        <v>1</v>
      </c>
      <c r="O234" s="159">
        <v>2</v>
      </c>
      <c r="P234" s="159"/>
      <c r="Q234" s="159"/>
      <c r="R234" s="159"/>
      <c r="S234" s="160"/>
      <c r="T234" s="160"/>
      <c r="U234" s="160">
        <f t="shared" si="27"/>
        <v>0</v>
      </c>
      <c r="V234" s="160">
        <f t="shared" si="28"/>
        <v>0</v>
      </c>
      <c r="W234" s="546"/>
      <c r="X234" s="161">
        <f>IF(O234="nio",0,IF(O234&gt;0,VLOOKUP(G234,'2-Productie normen'!A:L,VLOOKUP(O234,'2-Productie normen'!L:M,2,FALSE),FALSE)))</f>
        <v>0</v>
      </c>
      <c r="Y234" s="161"/>
      <c r="Z234" s="161">
        <f t="shared" si="24"/>
        <v>0</v>
      </c>
      <c r="AA234" s="161">
        <f t="shared" si="30"/>
        <v>0</v>
      </c>
      <c r="AB234" s="161">
        <f>VLOOKUP(G234,'2-Productie normen'!A:L,6,FALSE)</f>
        <v>2</v>
      </c>
      <c r="AC234" s="162" t="s">
        <v>785</v>
      </c>
      <c r="AE234" s="125"/>
    </row>
    <row r="235" spans="1:31" ht="14.1" customHeight="1">
      <c r="A235" s="137">
        <v>235</v>
      </c>
      <c r="B235" s="555" t="s">
        <v>738</v>
      </c>
      <c r="C235" s="157"/>
      <c r="D235" s="560" t="s">
        <v>256</v>
      </c>
      <c r="E235" s="565" t="s">
        <v>508</v>
      </c>
      <c r="F235" s="557" t="s">
        <v>672</v>
      </c>
      <c r="G235" s="124" t="s">
        <v>328</v>
      </c>
      <c r="H235" s="557" t="s">
        <v>331</v>
      </c>
      <c r="I235" s="566">
        <v>6.48</v>
      </c>
      <c r="J235" s="567" t="s">
        <v>401</v>
      </c>
      <c r="K235" s="516"/>
      <c r="L235" s="516"/>
      <c r="M235" s="516">
        <v>1</v>
      </c>
      <c r="N235" s="516">
        <v>1</v>
      </c>
      <c r="O235" s="159">
        <v>2</v>
      </c>
      <c r="P235" s="159"/>
      <c r="Q235" s="159"/>
      <c r="R235" s="159"/>
      <c r="S235" s="160"/>
      <c r="T235" s="160"/>
      <c r="U235" s="160">
        <f t="shared" si="27"/>
        <v>0</v>
      </c>
      <c r="V235" s="160">
        <f t="shared" si="28"/>
        <v>0</v>
      </c>
      <c r="W235" s="546"/>
      <c r="X235" s="161">
        <f>IF(O235="nio",0,IF(O235&gt;0,VLOOKUP(G235,'2-Productie normen'!A:L,VLOOKUP(O235,'2-Productie normen'!L:M,2,FALSE),FALSE)))</f>
        <v>0</v>
      </c>
      <c r="Y235" s="161"/>
      <c r="Z235" s="161">
        <f t="shared" si="24"/>
        <v>0</v>
      </c>
      <c r="AA235" s="161">
        <f t="shared" si="30"/>
        <v>0</v>
      </c>
      <c r="AB235" s="161">
        <f>VLOOKUP(G235,'2-Productie normen'!A:L,6,FALSE)</f>
        <v>2</v>
      </c>
      <c r="AC235" s="162" t="s">
        <v>785</v>
      </c>
      <c r="AE235" s="125"/>
    </row>
    <row r="236" spans="1:31" ht="14.1" customHeight="1">
      <c r="A236" s="137">
        <v>236</v>
      </c>
      <c r="B236" s="555" t="s">
        <v>738</v>
      </c>
      <c r="C236" s="157"/>
      <c r="D236" s="560" t="s">
        <v>256</v>
      </c>
      <c r="E236" s="565" t="s">
        <v>509</v>
      </c>
      <c r="F236" s="557" t="s">
        <v>672</v>
      </c>
      <c r="G236" s="124" t="s">
        <v>328</v>
      </c>
      <c r="H236" s="557" t="s">
        <v>331</v>
      </c>
      <c r="I236" s="566">
        <v>6.48</v>
      </c>
      <c r="J236" s="567" t="s">
        <v>401</v>
      </c>
      <c r="K236" s="516"/>
      <c r="L236" s="516"/>
      <c r="M236" s="516">
        <v>1</v>
      </c>
      <c r="N236" s="516">
        <v>1</v>
      </c>
      <c r="O236" s="159">
        <v>2</v>
      </c>
      <c r="P236" s="159"/>
      <c r="Q236" s="159"/>
      <c r="R236" s="159"/>
      <c r="S236" s="160"/>
      <c r="T236" s="160"/>
      <c r="U236" s="160">
        <f t="shared" si="27"/>
        <v>0</v>
      </c>
      <c r="V236" s="160">
        <f t="shared" si="28"/>
        <v>0</v>
      </c>
      <c r="W236" s="546"/>
      <c r="X236" s="161">
        <f>IF(O236="nio",0,IF(O236&gt;0,VLOOKUP(G236,'2-Productie normen'!A:L,VLOOKUP(O236,'2-Productie normen'!L:M,2,FALSE),FALSE)))</f>
        <v>0</v>
      </c>
      <c r="Y236" s="161"/>
      <c r="Z236" s="161">
        <f t="shared" si="24"/>
        <v>0</v>
      </c>
      <c r="AA236" s="161">
        <f t="shared" si="30"/>
        <v>0</v>
      </c>
      <c r="AB236" s="161">
        <f>VLOOKUP(G236,'2-Productie normen'!A:L,6,FALSE)</f>
        <v>2</v>
      </c>
      <c r="AC236" s="162" t="s">
        <v>785</v>
      </c>
      <c r="AE236" s="125"/>
    </row>
    <row r="237" spans="1:31" ht="14.1" customHeight="1">
      <c r="A237" s="137">
        <v>237</v>
      </c>
      <c r="B237" s="555" t="s">
        <v>738</v>
      </c>
      <c r="C237" s="157"/>
      <c r="D237" s="560" t="s">
        <v>256</v>
      </c>
      <c r="E237" s="565" t="s">
        <v>510</v>
      </c>
      <c r="F237" s="560" t="s">
        <v>654</v>
      </c>
      <c r="G237" s="158" t="s">
        <v>398</v>
      </c>
      <c r="H237" s="557" t="s">
        <v>331</v>
      </c>
      <c r="I237" s="566">
        <v>85</v>
      </c>
      <c r="J237" s="567" t="s">
        <v>779</v>
      </c>
      <c r="K237" s="516"/>
      <c r="L237" s="516"/>
      <c r="M237" s="516">
        <v>1</v>
      </c>
      <c r="N237" s="516">
        <v>1</v>
      </c>
      <c r="O237" s="159">
        <v>240</v>
      </c>
      <c r="P237" s="159"/>
      <c r="Q237" s="159"/>
      <c r="R237" s="159"/>
      <c r="S237" s="160" t="e">
        <f t="shared" si="25"/>
        <v>#DIV/0!</v>
      </c>
      <c r="T237" s="160">
        <f t="shared" si="26"/>
        <v>0</v>
      </c>
      <c r="U237" s="160">
        <f t="shared" si="27"/>
        <v>0</v>
      </c>
      <c r="V237" s="160">
        <f t="shared" si="28"/>
        <v>0</v>
      </c>
      <c r="W237" s="546"/>
      <c r="X237" s="161">
        <f>IF(O237="nio",0,IF(O237&gt;0,VLOOKUP(G237,'2-Productie normen'!A:L,VLOOKUP(O237,'2-Productie normen'!L:M,2,FALSE),FALSE)))</f>
        <v>0</v>
      </c>
      <c r="Y237" s="161">
        <f t="shared" si="29"/>
        <v>0</v>
      </c>
      <c r="Z237" s="161">
        <f t="shared" si="24"/>
        <v>0</v>
      </c>
      <c r="AA237" s="161">
        <f t="shared" si="30"/>
        <v>0</v>
      </c>
      <c r="AB237" s="161">
        <f>VLOOKUP(G237,'2-Productie normen'!A:L,6,FALSE)</f>
        <v>3</v>
      </c>
      <c r="AC237" s="162"/>
      <c r="AE237" s="125">
        <f t="shared" si="31"/>
        <v>20400</v>
      </c>
    </row>
    <row r="238" spans="1:31" ht="14.1" customHeight="1">
      <c r="A238" s="137">
        <v>238</v>
      </c>
      <c r="B238" s="555" t="s">
        <v>738</v>
      </c>
      <c r="C238" s="157"/>
      <c r="D238" s="560" t="s">
        <v>257</v>
      </c>
      <c r="E238" s="565" t="s">
        <v>511</v>
      </c>
      <c r="F238" s="560" t="s">
        <v>327</v>
      </c>
      <c r="G238" s="168" t="s">
        <v>329</v>
      </c>
      <c r="H238" s="557" t="s">
        <v>704</v>
      </c>
      <c r="I238" s="566">
        <v>22.68</v>
      </c>
      <c r="J238" s="559" t="s">
        <v>776</v>
      </c>
      <c r="K238" s="516"/>
      <c r="L238" s="516"/>
      <c r="M238" s="516">
        <v>1</v>
      </c>
      <c r="N238" s="516">
        <v>1</v>
      </c>
      <c r="O238" s="159">
        <v>240</v>
      </c>
      <c r="P238" s="159"/>
      <c r="Q238" s="159"/>
      <c r="R238" s="159"/>
      <c r="S238" s="160" t="e">
        <f t="shared" si="25"/>
        <v>#DIV/0!</v>
      </c>
      <c r="T238" s="160">
        <f t="shared" si="26"/>
        <v>0</v>
      </c>
      <c r="U238" s="160">
        <f t="shared" si="27"/>
        <v>0</v>
      </c>
      <c r="V238" s="160">
        <f t="shared" si="28"/>
        <v>0</v>
      </c>
      <c r="W238" s="546"/>
      <c r="X238" s="161">
        <f>IF(O238="nio",0,IF(O238&gt;0,VLOOKUP(G238,'2-Productie normen'!A:L,VLOOKUP(O238,'2-Productie normen'!L:M,2,FALSE),FALSE)))</f>
        <v>0</v>
      </c>
      <c r="Y238" s="161">
        <f t="shared" si="29"/>
        <v>0</v>
      </c>
      <c r="Z238" s="161">
        <f t="shared" si="24"/>
        <v>0</v>
      </c>
      <c r="AA238" s="161">
        <f t="shared" si="30"/>
        <v>0</v>
      </c>
      <c r="AB238" s="161">
        <f>VLOOKUP(G238,'2-Productie normen'!A:L,6,FALSE)</f>
        <v>6</v>
      </c>
      <c r="AC238" s="162"/>
      <c r="AE238" s="125">
        <f t="shared" si="31"/>
        <v>5443.2</v>
      </c>
    </row>
    <row r="239" spans="1:31" ht="14.1" customHeight="1">
      <c r="A239" s="137">
        <v>239</v>
      </c>
      <c r="B239" s="555" t="s">
        <v>738</v>
      </c>
      <c r="C239" s="157"/>
      <c r="D239" s="560" t="s">
        <v>257</v>
      </c>
      <c r="E239" s="565" t="s">
        <v>512</v>
      </c>
      <c r="F239" s="557" t="s">
        <v>327</v>
      </c>
      <c r="G239" s="168" t="s">
        <v>329</v>
      </c>
      <c r="H239" s="557" t="s">
        <v>704</v>
      </c>
      <c r="I239" s="566">
        <v>22.68</v>
      </c>
      <c r="J239" s="559" t="s">
        <v>776</v>
      </c>
      <c r="K239" s="516"/>
      <c r="L239" s="516"/>
      <c r="M239" s="516">
        <v>1</v>
      </c>
      <c r="N239" s="516">
        <v>1</v>
      </c>
      <c r="O239" s="159">
        <v>24</v>
      </c>
      <c r="P239" s="159"/>
      <c r="Q239" s="159"/>
      <c r="R239" s="159"/>
      <c r="S239" s="160" t="e">
        <f t="shared" si="25"/>
        <v>#DIV/0!</v>
      </c>
      <c r="T239" s="160">
        <f t="shared" si="26"/>
        <v>0</v>
      </c>
      <c r="U239" s="160">
        <f t="shared" si="27"/>
        <v>0</v>
      </c>
      <c r="V239" s="160">
        <f t="shared" si="28"/>
        <v>0</v>
      </c>
      <c r="W239" s="546"/>
      <c r="X239" s="161">
        <f>IF(O239="nio",0,IF(O239&gt;0,VLOOKUP(G239,'2-Productie normen'!A:L,VLOOKUP(O239,'2-Productie normen'!L:M,2,FALSE),FALSE)))</f>
        <v>0</v>
      </c>
      <c r="Y239" s="161">
        <f t="shared" si="29"/>
        <v>0</v>
      </c>
      <c r="Z239" s="161">
        <f t="shared" si="24"/>
        <v>0</v>
      </c>
      <c r="AA239" s="161">
        <f t="shared" si="30"/>
        <v>0</v>
      </c>
      <c r="AB239" s="161">
        <f>VLOOKUP(G239,'2-Productie normen'!A:L,6,FALSE)</f>
        <v>6</v>
      </c>
      <c r="AC239" s="162"/>
      <c r="AE239" s="125">
        <f t="shared" si="31"/>
        <v>544.31999999999994</v>
      </c>
    </row>
    <row r="240" spans="1:31" ht="14.1" customHeight="1">
      <c r="A240" s="137">
        <v>240</v>
      </c>
      <c r="B240" s="555" t="s">
        <v>738</v>
      </c>
      <c r="C240" s="157"/>
      <c r="D240" s="560" t="s">
        <v>257</v>
      </c>
      <c r="E240" s="565" t="s">
        <v>513</v>
      </c>
      <c r="F240" s="557" t="s">
        <v>300</v>
      </c>
      <c r="G240" s="168" t="s">
        <v>17</v>
      </c>
      <c r="H240" s="557" t="s">
        <v>332</v>
      </c>
      <c r="I240" s="566">
        <v>2.1</v>
      </c>
      <c r="J240" s="559" t="s">
        <v>774</v>
      </c>
      <c r="K240" s="516"/>
      <c r="L240" s="516"/>
      <c r="M240" s="516">
        <v>1</v>
      </c>
      <c r="N240" s="516">
        <v>1</v>
      </c>
      <c r="O240" s="159">
        <v>240</v>
      </c>
      <c r="P240" s="159">
        <v>240</v>
      </c>
      <c r="Q240" s="159"/>
      <c r="R240" s="159"/>
      <c r="S240" s="160" t="e">
        <f t="shared" si="25"/>
        <v>#DIV/0!</v>
      </c>
      <c r="T240" s="160" t="e">
        <f t="shared" si="26"/>
        <v>#DIV/0!</v>
      </c>
      <c r="U240" s="160">
        <f t="shared" si="27"/>
        <v>0</v>
      </c>
      <c r="V240" s="160">
        <f t="shared" si="28"/>
        <v>0</v>
      </c>
      <c r="W240" s="546"/>
      <c r="X240" s="161">
        <f>IF(O240="nio",0,IF(O240&gt;0,VLOOKUP(G240,'2-Productie normen'!A:L,VLOOKUP(O240,'2-Productie normen'!L:M,2,FALSE),FALSE)))</f>
        <v>0</v>
      </c>
      <c r="Y240" s="161">
        <f t="shared" si="29"/>
        <v>0</v>
      </c>
      <c r="Z240" s="161">
        <f t="shared" si="24"/>
        <v>0</v>
      </c>
      <c r="AA240" s="161">
        <f t="shared" si="30"/>
        <v>0</v>
      </c>
      <c r="AB240" s="161">
        <f>VLOOKUP(G240,'2-Productie normen'!A:L,6,FALSE)</f>
        <v>4</v>
      </c>
      <c r="AC240" s="162"/>
      <c r="AE240" s="125">
        <f t="shared" si="31"/>
        <v>1008</v>
      </c>
    </row>
    <row r="241" spans="1:31" ht="14.1" customHeight="1">
      <c r="A241" s="137">
        <v>241</v>
      </c>
      <c r="B241" s="555" t="s">
        <v>738</v>
      </c>
      <c r="C241" s="157"/>
      <c r="D241" s="560" t="s">
        <v>257</v>
      </c>
      <c r="E241" s="565" t="s">
        <v>514</v>
      </c>
      <c r="F241" s="560" t="s">
        <v>300</v>
      </c>
      <c r="G241" s="168" t="s">
        <v>17</v>
      </c>
      <c r="H241" s="557" t="s">
        <v>332</v>
      </c>
      <c r="I241" s="566">
        <v>2.1</v>
      </c>
      <c r="J241" s="559" t="s">
        <v>774</v>
      </c>
      <c r="K241" s="516"/>
      <c r="L241" s="516"/>
      <c r="M241" s="516">
        <v>1</v>
      </c>
      <c r="N241" s="516">
        <v>1</v>
      </c>
      <c r="O241" s="159">
        <v>240</v>
      </c>
      <c r="P241" s="159">
        <v>240</v>
      </c>
      <c r="Q241" s="159"/>
      <c r="R241" s="159"/>
      <c r="S241" s="160" t="e">
        <f t="shared" si="25"/>
        <v>#DIV/0!</v>
      </c>
      <c r="T241" s="160" t="e">
        <f t="shared" si="26"/>
        <v>#DIV/0!</v>
      </c>
      <c r="U241" s="160">
        <f t="shared" si="27"/>
        <v>0</v>
      </c>
      <c r="V241" s="160">
        <f t="shared" si="28"/>
        <v>0</v>
      </c>
      <c r="W241" s="546"/>
      <c r="X241" s="161">
        <f>IF(O241="nio",0,IF(O241&gt;0,VLOOKUP(G241,'2-Productie normen'!A:L,VLOOKUP(O241,'2-Productie normen'!L:M,2,FALSE),FALSE)))</f>
        <v>0</v>
      </c>
      <c r="Y241" s="161">
        <f t="shared" si="29"/>
        <v>0</v>
      </c>
      <c r="Z241" s="161">
        <f t="shared" si="24"/>
        <v>0</v>
      </c>
      <c r="AA241" s="161">
        <f t="shared" si="30"/>
        <v>0</v>
      </c>
      <c r="AB241" s="161">
        <f>VLOOKUP(G241,'2-Productie normen'!A:L,6,FALSE)</f>
        <v>4</v>
      </c>
      <c r="AC241" s="162"/>
      <c r="AE241" s="125">
        <f t="shared" si="31"/>
        <v>1008</v>
      </c>
    </row>
    <row r="242" spans="1:31" ht="14.1" customHeight="1">
      <c r="A242" s="137">
        <v>242</v>
      </c>
      <c r="B242" s="555" t="s">
        <v>738</v>
      </c>
      <c r="C242" s="157"/>
      <c r="D242" s="560" t="s">
        <v>257</v>
      </c>
      <c r="E242" s="565" t="s">
        <v>515</v>
      </c>
      <c r="F242" s="560" t="s">
        <v>630</v>
      </c>
      <c r="G242" s="168" t="s">
        <v>17</v>
      </c>
      <c r="H242" s="557" t="s">
        <v>332</v>
      </c>
      <c r="I242" s="566">
        <v>2.4300000000000002</v>
      </c>
      <c r="J242" s="559" t="s">
        <v>774</v>
      </c>
      <c r="K242" s="516"/>
      <c r="L242" s="516"/>
      <c r="M242" s="516">
        <v>1</v>
      </c>
      <c r="N242" s="516">
        <v>1</v>
      </c>
      <c r="O242" s="159">
        <v>240</v>
      </c>
      <c r="P242" s="159">
        <v>240</v>
      </c>
      <c r="Q242" s="159"/>
      <c r="R242" s="159"/>
      <c r="S242" s="160" t="e">
        <f t="shared" si="25"/>
        <v>#DIV/0!</v>
      </c>
      <c r="T242" s="160" t="e">
        <f t="shared" si="26"/>
        <v>#DIV/0!</v>
      </c>
      <c r="U242" s="160">
        <f t="shared" si="27"/>
        <v>0</v>
      </c>
      <c r="V242" s="160">
        <f t="shared" si="28"/>
        <v>0</v>
      </c>
      <c r="W242" s="546"/>
      <c r="X242" s="161">
        <f>IF(O242="nio",0,IF(O242&gt;0,VLOOKUP(G242,'2-Productie normen'!A:L,VLOOKUP(O242,'2-Productie normen'!L:M,2,FALSE),FALSE)))</f>
        <v>0</v>
      </c>
      <c r="Y242" s="161">
        <f t="shared" si="29"/>
        <v>0</v>
      </c>
      <c r="Z242" s="161">
        <f t="shared" si="24"/>
        <v>0</v>
      </c>
      <c r="AA242" s="161">
        <f t="shared" si="30"/>
        <v>0</v>
      </c>
      <c r="AB242" s="161">
        <f>VLOOKUP(G242,'2-Productie normen'!A:L,6,FALSE)</f>
        <v>4</v>
      </c>
      <c r="AC242" s="162"/>
      <c r="AE242" s="125">
        <f t="shared" si="31"/>
        <v>1166.4000000000001</v>
      </c>
    </row>
    <row r="243" spans="1:31" ht="14.1" customHeight="1">
      <c r="A243" s="137">
        <v>243</v>
      </c>
      <c r="B243" s="555" t="s">
        <v>738</v>
      </c>
      <c r="C243" s="157"/>
      <c r="D243" s="560" t="s">
        <v>257</v>
      </c>
      <c r="E243" s="565" t="s">
        <v>516</v>
      </c>
      <c r="F243" s="560" t="s">
        <v>631</v>
      </c>
      <c r="G243" s="168" t="s">
        <v>17</v>
      </c>
      <c r="H243" s="557" t="s">
        <v>332</v>
      </c>
      <c r="I243" s="566">
        <v>1.5</v>
      </c>
      <c r="J243" s="559" t="s">
        <v>774</v>
      </c>
      <c r="K243" s="516"/>
      <c r="L243" s="516"/>
      <c r="M243" s="516">
        <v>1</v>
      </c>
      <c r="N243" s="516">
        <v>1</v>
      </c>
      <c r="O243" s="159">
        <v>240</v>
      </c>
      <c r="P243" s="159">
        <v>240</v>
      </c>
      <c r="Q243" s="159"/>
      <c r="R243" s="159"/>
      <c r="S243" s="160" t="e">
        <f t="shared" si="25"/>
        <v>#DIV/0!</v>
      </c>
      <c r="T243" s="160" t="e">
        <f t="shared" si="26"/>
        <v>#DIV/0!</v>
      </c>
      <c r="U243" s="160">
        <f t="shared" si="27"/>
        <v>0</v>
      </c>
      <c r="V243" s="160">
        <f t="shared" si="28"/>
        <v>0</v>
      </c>
      <c r="W243" s="546"/>
      <c r="X243" s="161">
        <f>IF(O243="nio",0,IF(O243&gt;0,VLOOKUP(G243,'2-Productie normen'!A:L,VLOOKUP(O243,'2-Productie normen'!L:M,2,FALSE),FALSE)))</f>
        <v>0</v>
      </c>
      <c r="Y243" s="161">
        <f t="shared" si="29"/>
        <v>0</v>
      </c>
      <c r="Z243" s="161">
        <f t="shared" si="24"/>
        <v>0</v>
      </c>
      <c r="AA243" s="161">
        <f t="shared" si="30"/>
        <v>0</v>
      </c>
      <c r="AB243" s="161">
        <f>VLOOKUP(G243,'2-Productie normen'!A:L,6,FALSE)</f>
        <v>4</v>
      </c>
      <c r="AC243" s="162"/>
      <c r="AE243" s="125">
        <f t="shared" si="31"/>
        <v>720</v>
      </c>
    </row>
    <row r="244" spans="1:31" ht="14.1" customHeight="1">
      <c r="A244" s="137">
        <v>244</v>
      </c>
      <c r="B244" s="555" t="s">
        <v>738</v>
      </c>
      <c r="C244" s="157"/>
      <c r="D244" s="560" t="s">
        <v>257</v>
      </c>
      <c r="E244" s="565" t="s">
        <v>517</v>
      </c>
      <c r="F244" s="560" t="s">
        <v>631</v>
      </c>
      <c r="G244" s="168" t="s">
        <v>17</v>
      </c>
      <c r="H244" s="557" t="s">
        <v>332</v>
      </c>
      <c r="I244" s="566">
        <v>1.5</v>
      </c>
      <c r="J244" s="559" t="s">
        <v>774</v>
      </c>
      <c r="K244" s="516"/>
      <c r="L244" s="516"/>
      <c r="M244" s="516">
        <v>1</v>
      </c>
      <c r="N244" s="516">
        <v>1</v>
      </c>
      <c r="O244" s="159">
        <v>240</v>
      </c>
      <c r="P244" s="159">
        <v>240</v>
      </c>
      <c r="Q244" s="159"/>
      <c r="R244" s="159"/>
      <c r="S244" s="160" t="e">
        <f t="shared" si="25"/>
        <v>#DIV/0!</v>
      </c>
      <c r="T244" s="160" t="e">
        <f t="shared" si="26"/>
        <v>#DIV/0!</v>
      </c>
      <c r="U244" s="160">
        <f t="shared" si="27"/>
        <v>0</v>
      </c>
      <c r="V244" s="160">
        <f t="shared" si="28"/>
        <v>0</v>
      </c>
      <c r="W244" s="546"/>
      <c r="X244" s="161">
        <f>IF(O244="nio",0,IF(O244&gt;0,VLOOKUP(G244,'2-Productie normen'!A:L,VLOOKUP(O244,'2-Productie normen'!L:M,2,FALSE),FALSE)))</f>
        <v>0</v>
      </c>
      <c r="Y244" s="161">
        <f t="shared" si="29"/>
        <v>0</v>
      </c>
      <c r="Z244" s="161">
        <f t="shared" si="24"/>
        <v>0</v>
      </c>
      <c r="AA244" s="161">
        <f t="shared" si="30"/>
        <v>0</v>
      </c>
      <c r="AB244" s="161">
        <f>VLOOKUP(G244,'2-Productie normen'!A:L,6,FALSE)</f>
        <v>4</v>
      </c>
      <c r="AC244" s="162"/>
      <c r="AE244" s="125">
        <f t="shared" si="31"/>
        <v>720</v>
      </c>
    </row>
    <row r="245" spans="1:31" ht="14.1" customHeight="1">
      <c r="A245" s="137">
        <v>245</v>
      </c>
      <c r="B245" s="555" t="s">
        <v>738</v>
      </c>
      <c r="C245" s="157"/>
      <c r="D245" s="560" t="s">
        <v>257</v>
      </c>
      <c r="E245" s="565" t="s">
        <v>518</v>
      </c>
      <c r="F245" s="557" t="s">
        <v>642</v>
      </c>
      <c r="G245" s="157" t="s">
        <v>781</v>
      </c>
      <c r="H245" s="557" t="s">
        <v>331</v>
      </c>
      <c r="I245" s="566">
        <v>6.48</v>
      </c>
      <c r="J245" s="567" t="s">
        <v>780</v>
      </c>
      <c r="K245" s="516"/>
      <c r="L245" s="516"/>
      <c r="M245" s="516">
        <v>1</v>
      </c>
      <c r="N245" s="516">
        <v>1</v>
      </c>
      <c r="O245" s="159" t="s">
        <v>781</v>
      </c>
      <c r="P245" s="159"/>
      <c r="Q245" s="159"/>
      <c r="R245" s="159"/>
      <c r="S245" s="160">
        <f t="shared" si="25"/>
        <v>0</v>
      </c>
      <c r="T245" s="160">
        <f t="shared" si="26"/>
        <v>0</v>
      </c>
      <c r="U245" s="160">
        <f t="shared" si="27"/>
        <v>0</v>
      </c>
      <c r="V245" s="160">
        <f t="shared" si="28"/>
        <v>0</v>
      </c>
      <c r="W245" s="546"/>
      <c r="X245" s="161">
        <f>IF(O245="nio",0,IF(O245&gt;0,VLOOKUP(G245,'2-Productie normen'!A:L,VLOOKUP(O245,'2-Productie normen'!L:M,2,FALSE),FALSE)))</f>
        <v>0</v>
      </c>
      <c r="Y245" s="161">
        <f t="shared" si="29"/>
        <v>0</v>
      </c>
      <c r="Z245" s="161">
        <f t="shared" si="24"/>
        <v>0</v>
      </c>
      <c r="AA245" s="161">
        <f t="shared" si="30"/>
        <v>0</v>
      </c>
      <c r="AB245" s="161">
        <f>VLOOKUP(G245,'2-Productie normen'!A:L,6,FALSE)</f>
        <v>0</v>
      </c>
      <c r="AC245" s="162"/>
      <c r="AE245" s="125">
        <f t="shared" si="31"/>
        <v>0</v>
      </c>
    </row>
    <row r="246" spans="1:31" ht="14.1" customHeight="1">
      <c r="A246" s="137">
        <v>246</v>
      </c>
      <c r="B246" s="555" t="s">
        <v>738</v>
      </c>
      <c r="C246" s="157"/>
      <c r="D246" s="560" t="s">
        <v>257</v>
      </c>
      <c r="E246" s="565" t="s">
        <v>519</v>
      </c>
      <c r="F246" s="557" t="s">
        <v>641</v>
      </c>
      <c r="G246" s="168" t="s">
        <v>395</v>
      </c>
      <c r="H246" s="557" t="s">
        <v>331</v>
      </c>
      <c r="I246" s="566">
        <v>1.62</v>
      </c>
      <c r="J246" s="567" t="s">
        <v>400</v>
      </c>
      <c r="K246" s="516"/>
      <c r="L246" s="516"/>
      <c r="M246" s="516">
        <v>1</v>
      </c>
      <c r="N246" s="516">
        <v>1</v>
      </c>
      <c r="O246" s="159">
        <v>2</v>
      </c>
      <c r="P246" s="159"/>
      <c r="Q246" s="159"/>
      <c r="R246" s="159"/>
      <c r="S246" s="160"/>
      <c r="T246" s="160"/>
      <c r="U246" s="160">
        <f t="shared" si="27"/>
        <v>0</v>
      </c>
      <c r="V246" s="160">
        <f t="shared" si="28"/>
        <v>0</v>
      </c>
      <c r="W246" s="546"/>
      <c r="X246" s="161"/>
      <c r="Y246" s="161"/>
      <c r="Z246" s="161">
        <f t="shared" si="24"/>
        <v>0</v>
      </c>
      <c r="AA246" s="161">
        <f t="shared" si="30"/>
        <v>0</v>
      </c>
      <c r="AB246" s="161" t="s">
        <v>780</v>
      </c>
      <c r="AC246" s="162" t="s">
        <v>785</v>
      </c>
      <c r="AE246" s="125"/>
    </row>
    <row r="247" spans="1:31" ht="14.1" customHeight="1">
      <c r="A247" s="137">
        <v>247</v>
      </c>
      <c r="B247" s="555" t="s">
        <v>738</v>
      </c>
      <c r="C247" s="157"/>
      <c r="D247" s="556" t="s">
        <v>257</v>
      </c>
      <c r="E247" s="563" t="s">
        <v>520</v>
      </c>
      <c r="F247" s="555" t="s">
        <v>642</v>
      </c>
      <c r="G247" s="157" t="s">
        <v>781</v>
      </c>
      <c r="H247" s="555" t="s">
        <v>331</v>
      </c>
      <c r="I247" s="558">
        <v>0.81</v>
      </c>
      <c r="J247" s="567" t="s">
        <v>780</v>
      </c>
      <c r="K247" s="516"/>
      <c r="L247" s="516"/>
      <c r="M247" s="516">
        <v>1</v>
      </c>
      <c r="N247" s="516">
        <v>1</v>
      </c>
      <c r="O247" s="159" t="s">
        <v>781</v>
      </c>
      <c r="P247" s="159"/>
      <c r="Q247" s="159"/>
      <c r="R247" s="159"/>
      <c r="S247" s="160">
        <f t="shared" si="25"/>
        <v>0</v>
      </c>
      <c r="T247" s="160">
        <f t="shared" si="26"/>
        <v>0</v>
      </c>
      <c r="U247" s="160">
        <f t="shared" si="27"/>
        <v>0</v>
      </c>
      <c r="V247" s="160">
        <f t="shared" si="28"/>
        <v>0</v>
      </c>
      <c r="W247" s="546"/>
      <c r="X247" s="161">
        <f>IF(O247="nio",0,IF(O247&gt;0,VLOOKUP(G247,'2-Productie normen'!A:L,VLOOKUP(O247,'2-Productie normen'!L:M,2,FALSE),FALSE)))</f>
        <v>0</v>
      </c>
      <c r="Y247" s="161">
        <f t="shared" si="29"/>
        <v>0</v>
      </c>
      <c r="Z247" s="161">
        <f t="shared" si="24"/>
        <v>0</v>
      </c>
      <c r="AA247" s="161">
        <f t="shared" si="30"/>
        <v>0</v>
      </c>
      <c r="AB247" s="161">
        <f>VLOOKUP(G247,'2-Productie normen'!A:L,6,FALSE)</f>
        <v>0</v>
      </c>
      <c r="AC247" s="162"/>
      <c r="AE247" s="125">
        <f t="shared" si="31"/>
        <v>0</v>
      </c>
    </row>
    <row r="248" spans="1:31" ht="14.1" customHeight="1">
      <c r="A248" s="137">
        <v>248</v>
      </c>
      <c r="B248" s="555" t="s">
        <v>738</v>
      </c>
      <c r="C248" s="157"/>
      <c r="D248" s="556" t="s">
        <v>257</v>
      </c>
      <c r="E248" s="563" t="s">
        <v>521</v>
      </c>
      <c r="F248" s="555" t="s">
        <v>642</v>
      </c>
      <c r="G248" s="157" t="s">
        <v>781</v>
      </c>
      <c r="H248" s="555" t="s">
        <v>331</v>
      </c>
      <c r="I248" s="558">
        <v>4.8600000000000003</v>
      </c>
      <c r="J248" s="567" t="s">
        <v>780</v>
      </c>
      <c r="K248" s="516"/>
      <c r="L248" s="516"/>
      <c r="M248" s="516">
        <v>1</v>
      </c>
      <c r="N248" s="516">
        <v>1</v>
      </c>
      <c r="O248" s="159" t="s">
        <v>781</v>
      </c>
      <c r="P248" s="159"/>
      <c r="Q248" s="159"/>
      <c r="R248" s="159"/>
      <c r="S248" s="160">
        <f t="shared" si="25"/>
        <v>0</v>
      </c>
      <c r="T248" s="160">
        <f t="shared" si="26"/>
        <v>0</v>
      </c>
      <c r="U248" s="160">
        <f t="shared" si="27"/>
        <v>0</v>
      </c>
      <c r="V248" s="160">
        <f t="shared" si="28"/>
        <v>0</v>
      </c>
      <c r="W248" s="546"/>
      <c r="X248" s="161">
        <f>IF(O248="nio",0,IF(O248&gt;0,VLOOKUP(G248,'2-Productie normen'!A:L,VLOOKUP(O248,'2-Productie normen'!L:M,2,FALSE),FALSE)))</f>
        <v>0</v>
      </c>
      <c r="Y248" s="161">
        <f t="shared" si="29"/>
        <v>0</v>
      </c>
      <c r="Z248" s="161">
        <f t="shared" si="24"/>
        <v>0</v>
      </c>
      <c r="AA248" s="161">
        <f t="shared" si="30"/>
        <v>0</v>
      </c>
      <c r="AB248" s="161">
        <f>VLOOKUP(G248,'2-Productie normen'!A:L,6,FALSE)</f>
        <v>0</v>
      </c>
      <c r="AC248" s="162"/>
      <c r="AE248" s="125">
        <f t="shared" si="31"/>
        <v>0</v>
      </c>
    </row>
    <row r="249" spans="1:31" ht="14.1" customHeight="1">
      <c r="A249" s="137">
        <v>249</v>
      </c>
      <c r="B249" s="555" t="s">
        <v>738</v>
      </c>
      <c r="C249" s="157"/>
      <c r="D249" s="556" t="s">
        <v>257</v>
      </c>
      <c r="E249" s="563" t="s">
        <v>522</v>
      </c>
      <c r="F249" s="555" t="s">
        <v>266</v>
      </c>
      <c r="G249" s="168" t="s">
        <v>395</v>
      </c>
      <c r="H249" s="555" t="s">
        <v>331</v>
      </c>
      <c r="I249" s="558">
        <v>1.62</v>
      </c>
      <c r="J249" s="559" t="s">
        <v>400</v>
      </c>
      <c r="K249" s="516"/>
      <c r="L249" s="516"/>
      <c r="M249" s="516">
        <v>1</v>
      </c>
      <c r="N249" s="516">
        <v>1</v>
      </c>
      <c r="O249" s="159">
        <v>2</v>
      </c>
      <c r="P249" s="159"/>
      <c r="Q249" s="159"/>
      <c r="R249" s="159"/>
      <c r="S249" s="160"/>
      <c r="T249" s="160"/>
      <c r="U249" s="160">
        <f t="shared" si="27"/>
        <v>0</v>
      </c>
      <c r="V249" s="160">
        <f t="shared" si="28"/>
        <v>0</v>
      </c>
      <c r="W249" s="546"/>
      <c r="X249" s="161"/>
      <c r="Y249" s="161"/>
      <c r="Z249" s="161">
        <f t="shared" si="24"/>
        <v>0</v>
      </c>
      <c r="AA249" s="161">
        <f t="shared" si="30"/>
        <v>0</v>
      </c>
      <c r="AB249" s="161" t="s">
        <v>780</v>
      </c>
      <c r="AC249" s="162" t="s">
        <v>785</v>
      </c>
      <c r="AE249" s="125"/>
    </row>
    <row r="250" spans="1:31" ht="14.1" customHeight="1">
      <c r="A250" s="137">
        <v>250</v>
      </c>
      <c r="B250" s="555" t="s">
        <v>738</v>
      </c>
      <c r="C250" s="157"/>
      <c r="D250" s="556" t="s">
        <v>257</v>
      </c>
      <c r="E250" s="563" t="s">
        <v>523</v>
      </c>
      <c r="F250" s="555" t="s">
        <v>653</v>
      </c>
      <c r="G250" s="168" t="s">
        <v>395</v>
      </c>
      <c r="H250" s="555" t="s">
        <v>331</v>
      </c>
      <c r="I250" s="558">
        <v>4.8600000000000003</v>
      </c>
      <c r="J250" s="559" t="s">
        <v>400</v>
      </c>
      <c r="K250" s="516"/>
      <c r="L250" s="516"/>
      <c r="M250" s="516">
        <v>1</v>
      </c>
      <c r="N250" s="516">
        <v>1</v>
      </c>
      <c r="O250" s="159">
        <v>2</v>
      </c>
      <c r="P250" s="159"/>
      <c r="Q250" s="159"/>
      <c r="R250" s="159"/>
      <c r="S250" s="160"/>
      <c r="T250" s="160"/>
      <c r="U250" s="160">
        <f t="shared" si="27"/>
        <v>0</v>
      </c>
      <c r="V250" s="160">
        <f t="shared" si="28"/>
        <v>0</v>
      </c>
      <c r="W250" s="546"/>
      <c r="X250" s="161"/>
      <c r="Y250" s="161"/>
      <c r="Z250" s="161">
        <f t="shared" si="24"/>
        <v>0</v>
      </c>
      <c r="AA250" s="161">
        <f t="shared" si="30"/>
        <v>0</v>
      </c>
      <c r="AB250" s="161" t="s">
        <v>780</v>
      </c>
      <c r="AC250" s="162" t="s">
        <v>785</v>
      </c>
      <c r="AE250" s="125"/>
    </row>
    <row r="251" spans="1:31" ht="14.1" customHeight="1">
      <c r="A251" s="137">
        <v>251</v>
      </c>
      <c r="B251" s="555" t="s">
        <v>738</v>
      </c>
      <c r="C251" s="157"/>
      <c r="D251" s="556" t="s">
        <v>257</v>
      </c>
      <c r="E251" s="563" t="s">
        <v>524</v>
      </c>
      <c r="F251" s="555" t="s">
        <v>673</v>
      </c>
      <c r="G251" s="124" t="s">
        <v>673</v>
      </c>
      <c r="H251" s="555" t="s">
        <v>331</v>
      </c>
      <c r="I251" s="558">
        <v>6.75</v>
      </c>
      <c r="J251" s="559" t="s">
        <v>774</v>
      </c>
      <c r="K251" s="516"/>
      <c r="L251" s="516"/>
      <c r="M251" s="516">
        <v>1</v>
      </c>
      <c r="N251" s="516">
        <v>1</v>
      </c>
      <c r="O251" s="159">
        <v>240</v>
      </c>
      <c r="P251" s="159"/>
      <c r="Q251" s="159"/>
      <c r="R251" s="159"/>
      <c r="S251" s="160" t="e">
        <f t="shared" si="25"/>
        <v>#DIV/0!</v>
      </c>
      <c r="T251" s="160">
        <f t="shared" si="26"/>
        <v>0</v>
      </c>
      <c r="U251" s="160">
        <f t="shared" si="27"/>
        <v>0</v>
      </c>
      <c r="V251" s="160">
        <f t="shared" si="28"/>
        <v>0</v>
      </c>
      <c r="W251" s="546"/>
      <c r="X251" s="161">
        <f>IF(O251="nio",0,IF(O251&gt;0,VLOOKUP(G251,'2-Productie normen'!A:L,VLOOKUP(O251,'2-Productie normen'!L:M,2,FALSE),FALSE)))</f>
        <v>0</v>
      </c>
      <c r="Y251" s="161">
        <f t="shared" si="29"/>
        <v>0</v>
      </c>
      <c r="Z251" s="161">
        <f t="shared" si="24"/>
        <v>0</v>
      </c>
      <c r="AA251" s="161">
        <f t="shared" si="30"/>
        <v>0</v>
      </c>
      <c r="AB251" s="161">
        <f>VLOOKUP(G251,'2-Productie normen'!A:L,6,FALSE)</f>
        <v>3</v>
      </c>
      <c r="AC251" s="162"/>
      <c r="AE251" s="125">
        <f t="shared" si="31"/>
        <v>1620</v>
      </c>
    </row>
    <row r="252" spans="1:31" ht="14.1" customHeight="1">
      <c r="A252" s="137">
        <v>252</v>
      </c>
      <c r="B252" s="555" t="s">
        <v>738</v>
      </c>
      <c r="C252" s="157"/>
      <c r="D252" s="560" t="s">
        <v>257</v>
      </c>
      <c r="E252" s="565" t="s">
        <v>525</v>
      </c>
      <c r="F252" s="557" t="s">
        <v>655</v>
      </c>
      <c r="G252" s="168" t="s">
        <v>228</v>
      </c>
      <c r="H252" s="557" t="s">
        <v>331</v>
      </c>
      <c r="I252" s="566">
        <v>30</v>
      </c>
      <c r="J252" s="567" t="s">
        <v>773</v>
      </c>
      <c r="K252" s="516"/>
      <c r="L252" s="516"/>
      <c r="M252" s="516">
        <v>1</v>
      </c>
      <c r="N252" s="516">
        <v>1</v>
      </c>
      <c r="O252" s="159">
        <v>240</v>
      </c>
      <c r="P252" s="159"/>
      <c r="Q252" s="159"/>
      <c r="R252" s="159"/>
      <c r="S252" s="160" t="e">
        <f t="shared" si="25"/>
        <v>#DIV/0!</v>
      </c>
      <c r="T252" s="160">
        <f t="shared" si="26"/>
        <v>0</v>
      </c>
      <c r="U252" s="160">
        <f t="shared" si="27"/>
        <v>0</v>
      </c>
      <c r="V252" s="160">
        <f t="shared" si="28"/>
        <v>0</v>
      </c>
      <c r="W252" s="546"/>
      <c r="X252" s="161">
        <f>IF(O252="nio",0,IF(O252&gt;0,VLOOKUP(G252,'2-Productie normen'!A:L,VLOOKUP(O252,'2-Productie normen'!L:M,2,FALSE),FALSE)))</f>
        <v>0</v>
      </c>
      <c r="Y252" s="161">
        <f t="shared" si="29"/>
        <v>0</v>
      </c>
      <c r="Z252" s="161">
        <f t="shared" si="24"/>
        <v>0</v>
      </c>
      <c r="AA252" s="161">
        <f t="shared" si="30"/>
        <v>0</v>
      </c>
      <c r="AB252" s="161">
        <f>VLOOKUP(G252,'2-Productie normen'!A:L,6,FALSE)</f>
        <v>1</v>
      </c>
      <c r="AC252" s="162"/>
      <c r="AE252" s="125">
        <f t="shared" si="31"/>
        <v>7200</v>
      </c>
    </row>
    <row r="253" spans="1:31" ht="14.1" customHeight="1">
      <c r="A253" s="137">
        <v>253</v>
      </c>
      <c r="B253" s="555" t="s">
        <v>738</v>
      </c>
      <c r="C253" s="157"/>
      <c r="D253" s="560" t="s">
        <v>257</v>
      </c>
      <c r="E253" s="565" t="s">
        <v>526</v>
      </c>
      <c r="F253" s="557" t="s">
        <v>674</v>
      </c>
      <c r="G253" s="168" t="s">
        <v>228</v>
      </c>
      <c r="H253" s="557" t="s">
        <v>331</v>
      </c>
      <c r="I253" s="566">
        <v>30</v>
      </c>
      <c r="J253" s="567" t="s">
        <v>773</v>
      </c>
      <c r="K253" s="516"/>
      <c r="L253" s="516"/>
      <c r="M253" s="516">
        <v>1</v>
      </c>
      <c r="N253" s="516">
        <v>1</v>
      </c>
      <c r="O253" s="159">
        <v>240</v>
      </c>
      <c r="P253" s="159"/>
      <c r="Q253" s="159"/>
      <c r="R253" s="159"/>
      <c r="S253" s="160" t="e">
        <f t="shared" si="25"/>
        <v>#DIV/0!</v>
      </c>
      <c r="T253" s="160">
        <f t="shared" si="26"/>
        <v>0</v>
      </c>
      <c r="U253" s="160">
        <f t="shared" si="27"/>
        <v>0</v>
      </c>
      <c r="V253" s="160">
        <f t="shared" si="28"/>
        <v>0</v>
      </c>
      <c r="W253" s="546"/>
      <c r="X253" s="161">
        <f>IF(O253="nio",0,IF(O253&gt;0,VLOOKUP(G253,'2-Productie normen'!A:L,VLOOKUP(O253,'2-Productie normen'!L:M,2,FALSE),FALSE)))</f>
        <v>0</v>
      </c>
      <c r="Y253" s="161">
        <f t="shared" si="29"/>
        <v>0</v>
      </c>
      <c r="Z253" s="161">
        <f t="shared" si="24"/>
        <v>0</v>
      </c>
      <c r="AA253" s="161">
        <f t="shared" si="30"/>
        <v>0</v>
      </c>
      <c r="AB253" s="161">
        <f>VLOOKUP(G253,'2-Productie normen'!A:L,6,FALSE)</f>
        <v>1</v>
      </c>
      <c r="AC253" s="162"/>
      <c r="AE253" s="125">
        <f t="shared" si="31"/>
        <v>7200</v>
      </c>
    </row>
    <row r="254" spans="1:31" ht="14.1" customHeight="1">
      <c r="A254" s="137">
        <v>254</v>
      </c>
      <c r="B254" s="555" t="s">
        <v>738</v>
      </c>
      <c r="C254" s="157"/>
      <c r="D254" s="560" t="s">
        <v>257</v>
      </c>
      <c r="E254" s="565" t="s">
        <v>527</v>
      </c>
      <c r="F254" s="557" t="s">
        <v>675</v>
      </c>
      <c r="G254" s="168" t="s">
        <v>228</v>
      </c>
      <c r="H254" s="557" t="s">
        <v>331</v>
      </c>
      <c r="I254" s="566">
        <v>30</v>
      </c>
      <c r="J254" s="567" t="s">
        <v>773</v>
      </c>
      <c r="K254" s="516"/>
      <c r="L254" s="516"/>
      <c r="M254" s="516">
        <v>1</v>
      </c>
      <c r="N254" s="516">
        <v>1</v>
      </c>
      <c r="O254" s="159">
        <v>240</v>
      </c>
      <c r="P254" s="159"/>
      <c r="Q254" s="159"/>
      <c r="R254" s="159"/>
      <c r="S254" s="160" t="e">
        <f t="shared" si="25"/>
        <v>#DIV/0!</v>
      </c>
      <c r="T254" s="160">
        <f t="shared" si="26"/>
        <v>0</v>
      </c>
      <c r="U254" s="160">
        <f t="shared" si="27"/>
        <v>0</v>
      </c>
      <c r="V254" s="160">
        <f t="shared" si="28"/>
        <v>0</v>
      </c>
      <c r="W254" s="546"/>
      <c r="X254" s="161">
        <f>IF(O254="nio",0,IF(O254&gt;0,VLOOKUP(G254,'2-Productie normen'!A:L,VLOOKUP(O254,'2-Productie normen'!L:M,2,FALSE),FALSE)))</f>
        <v>0</v>
      </c>
      <c r="Y254" s="161">
        <f t="shared" si="29"/>
        <v>0</v>
      </c>
      <c r="Z254" s="161">
        <f t="shared" si="24"/>
        <v>0</v>
      </c>
      <c r="AA254" s="161">
        <f t="shared" si="30"/>
        <v>0</v>
      </c>
      <c r="AB254" s="161">
        <f>VLOOKUP(G254,'2-Productie normen'!A:L,6,FALSE)</f>
        <v>1</v>
      </c>
      <c r="AC254" s="162"/>
      <c r="AE254" s="125">
        <f t="shared" si="31"/>
        <v>7200</v>
      </c>
    </row>
    <row r="255" spans="1:31" ht="14.1" customHeight="1">
      <c r="A255" s="137">
        <v>255</v>
      </c>
      <c r="B255" s="555" t="s">
        <v>738</v>
      </c>
      <c r="C255" s="157"/>
      <c r="D255" s="560" t="s">
        <v>257</v>
      </c>
      <c r="E255" s="565" t="s">
        <v>528</v>
      </c>
      <c r="F255" s="557" t="s">
        <v>259</v>
      </c>
      <c r="G255" s="168" t="s">
        <v>394</v>
      </c>
      <c r="H255" s="557" t="s">
        <v>331</v>
      </c>
      <c r="I255" s="566">
        <v>34</v>
      </c>
      <c r="J255" s="559" t="s">
        <v>775</v>
      </c>
      <c r="K255" s="516"/>
      <c r="L255" s="516"/>
      <c r="M255" s="516">
        <v>1</v>
      </c>
      <c r="N255" s="516">
        <v>1</v>
      </c>
      <c r="O255" s="159">
        <v>240</v>
      </c>
      <c r="P255" s="159"/>
      <c r="Q255" s="159"/>
      <c r="R255" s="159"/>
      <c r="S255" s="160" t="e">
        <f t="shared" si="25"/>
        <v>#DIV/0!</v>
      </c>
      <c r="T255" s="160">
        <f t="shared" si="26"/>
        <v>0</v>
      </c>
      <c r="U255" s="160">
        <f t="shared" si="27"/>
        <v>0</v>
      </c>
      <c r="V255" s="160">
        <f t="shared" si="28"/>
        <v>0</v>
      </c>
      <c r="W255" s="546"/>
      <c r="X255" s="161">
        <f>IF(O255="nio",0,IF(O255&gt;0,VLOOKUP(G255,'2-Productie normen'!A:L,VLOOKUP(O255,'2-Productie normen'!L:M,2,FALSE),FALSE)))</f>
        <v>0</v>
      </c>
      <c r="Y255" s="161">
        <f t="shared" si="29"/>
        <v>0</v>
      </c>
      <c r="Z255" s="161">
        <f t="shared" si="24"/>
        <v>0</v>
      </c>
      <c r="AA255" s="161">
        <f t="shared" si="30"/>
        <v>0</v>
      </c>
      <c r="AB255" s="161">
        <f>VLOOKUP(G255,'2-Productie normen'!A:L,6,FALSE)</f>
        <v>6</v>
      </c>
      <c r="AC255" s="162"/>
      <c r="AE255" s="125">
        <f t="shared" si="31"/>
        <v>8160</v>
      </c>
    </row>
    <row r="256" spans="1:31" ht="14.1" customHeight="1">
      <c r="A256" s="137">
        <v>256</v>
      </c>
      <c r="B256" s="555" t="s">
        <v>738</v>
      </c>
      <c r="C256" s="157"/>
      <c r="D256" s="560" t="s">
        <v>257</v>
      </c>
      <c r="E256" s="565" t="s">
        <v>529</v>
      </c>
      <c r="F256" s="560" t="s">
        <v>676</v>
      </c>
      <c r="G256" s="124" t="s">
        <v>673</v>
      </c>
      <c r="H256" s="557" t="s">
        <v>331</v>
      </c>
      <c r="I256" s="566">
        <v>108</v>
      </c>
      <c r="J256" s="567" t="s">
        <v>774</v>
      </c>
      <c r="K256" s="516"/>
      <c r="L256" s="516"/>
      <c r="M256" s="516">
        <v>1</v>
      </c>
      <c r="N256" s="516">
        <v>1</v>
      </c>
      <c r="O256" s="159">
        <v>240</v>
      </c>
      <c r="P256" s="159"/>
      <c r="Q256" s="159"/>
      <c r="R256" s="159"/>
      <c r="S256" s="160" t="e">
        <f t="shared" si="25"/>
        <v>#DIV/0!</v>
      </c>
      <c r="T256" s="160">
        <f t="shared" si="26"/>
        <v>0</v>
      </c>
      <c r="U256" s="160">
        <f t="shared" si="27"/>
        <v>0</v>
      </c>
      <c r="V256" s="160">
        <f t="shared" si="28"/>
        <v>0</v>
      </c>
      <c r="W256" s="546"/>
      <c r="X256" s="161">
        <f>IF(O256="nio",0,IF(O256&gt;0,VLOOKUP(G256,'2-Productie normen'!A:L,VLOOKUP(O256,'2-Productie normen'!L:M,2,FALSE),FALSE)))</f>
        <v>0</v>
      </c>
      <c r="Y256" s="161">
        <f t="shared" si="29"/>
        <v>0</v>
      </c>
      <c r="Z256" s="161">
        <f t="shared" si="24"/>
        <v>0</v>
      </c>
      <c r="AA256" s="161">
        <f t="shared" si="30"/>
        <v>0</v>
      </c>
      <c r="AB256" s="161">
        <f>VLOOKUP(G256,'2-Productie normen'!A:L,6,FALSE)</f>
        <v>3</v>
      </c>
      <c r="AC256" s="162"/>
      <c r="AE256" s="125">
        <f t="shared" si="31"/>
        <v>25920</v>
      </c>
    </row>
    <row r="257" spans="1:31" ht="14.1" customHeight="1">
      <c r="A257" s="137">
        <v>257</v>
      </c>
      <c r="B257" s="555" t="s">
        <v>738</v>
      </c>
      <c r="C257" s="157"/>
      <c r="D257" s="560" t="s">
        <v>257</v>
      </c>
      <c r="E257" s="565" t="s">
        <v>530</v>
      </c>
      <c r="F257" s="560" t="s">
        <v>677</v>
      </c>
      <c r="G257" s="168" t="s">
        <v>228</v>
      </c>
      <c r="H257" s="557" t="s">
        <v>331</v>
      </c>
      <c r="I257" s="566">
        <v>33</v>
      </c>
      <c r="J257" s="567" t="s">
        <v>773</v>
      </c>
      <c r="K257" s="516"/>
      <c r="L257" s="516"/>
      <c r="M257" s="516">
        <v>1</v>
      </c>
      <c r="N257" s="516">
        <v>1</v>
      </c>
      <c r="O257" s="159">
        <v>240</v>
      </c>
      <c r="P257" s="159"/>
      <c r="Q257" s="159"/>
      <c r="R257" s="159"/>
      <c r="S257" s="160" t="e">
        <f t="shared" si="25"/>
        <v>#DIV/0!</v>
      </c>
      <c r="T257" s="160">
        <f t="shared" si="26"/>
        <v>0</v>
      </c>
      <c r="U257" s="160">
        <f t="shared" si="27"/>
        <v>0</v>
      </c>
      <c r="V257" s="160">
        <f t="shared" si="28"/>
        <v>0</v>
      </c>
      <c r="W257" s="546"/>
      <c r="X257" s="161">
        <f>IF(O257="nio",0,IF(O257&gt;0,VLOOKUP(G257,'2-Productie normen'!A:L,VLOOKUP(O257,'2-Productie normen'!L:M,2,FALSE),FALSE)))</f>
        <v>0</v>
      </c>
      <c r="Y257" s="161">
        <f t="shared" si="29"/>
        <v>0</v>
      </c>
      <c r="Z257" s="161">
        <f t="shared" si="24"/>
        <v>0</v>
      </c>
      <c r="AA257" s="161">
        <f t="shared" si="30"/>
        <v>0</v>
      </c>
      <c r="AB257" s="161">
        <f>VLOOKUP(G257,'2-Productie normen'!A:L,6,FALSE)</f>
        <v>1</v>
      </c>
      <c r="AC257" s="162"/>
      <c r="AE257" s="125">
        <f t="shared" si="31"/>
        <v>7920</v>
      </c>
    </row>
    <row r="258" spans="1:31" ht="14.1" customHeight="1">
      <c r="A258" s="137">
        <v>258</v>
      </c>
      <c r="B258" s="555" t="s">
        <v>738</v>
      </c>
      <c r="C258" s="157"/>
      <c r="D258" s="560" t="s">
        <v>257</v>
      </c>
      <c r="E258" s="565" t="s">
        <v>531</v>
      </c>
      <c r="F258" s="560" t="s">
        <v>678</v>
      </c>
      <c r="G258" s="169" t="s">
        <v>228</v>
      </c>
      <c r="H258" s="560" t="s">
        <v>331</v>
      </c>
      <c r="I258" s="566">
        <v>17</v>
      </c>
      <c r="J258" s="567" t="s">
        <v>773</v>
      </c>
      <c r="K258" s="516"/>
      <c r="L258" s="516"/>
      <c r="M258" s="516">
        <v>1</v>
      </c>
      <c r="N258" s="516">
        <v>1</v>
      </c>
      <c r="O258" s="159">
        <v>240</v>
      </c>
      <c r="P258" s="159"/>
      <c r="Q258" s="159"/>
      <c r="R258" s="159"/>
      <c r="S258" s="160" t="e">
        <f t="shared" si="25"/>
        <v>#DIV/0!</v>
      </c>
      <c r="T258" s="160">
        <f t="shared" si="26"/>
        <v>0</v>
      </c>
      <c r="U258" s="160">
        <f t="shared" si="27"/>
        <v>0</v>
      </c>
      <c r="V258" s="160">
        <f t="shared" si="28"/>
        <v>0</v>
      </c>
      <c r="W258" s="546"/>
      <c r="X258" s="161">
        <f>IF(O258="nio",0,IF(O258&gt;0,VLOOKUP(G258,'2-Productie normen'!A:L,VLOOKUP(O258,'2-Productie normen'!L:M,2,FALSE),FALSE)))</f>
        <v>0</v>
      </c>
      <c r="Y258" s="161">
        <f t="shared" si="29"/>
        <v>0</v>
      </c>
      <c r="Z258" s="161">
        <f t="shared" si="24"/>
        <v>0</v>
      </c>
      <c r="AA258" s="161">
        <f t="shared" si="30"/>
        <v>0</v>
      </c>
      <c r="AB258" s="161">
        <f>VLOOKUP(G258,'2-Productie normen'!A:L,6,FALSE)</f>
        <v>1</v>
      </c>
      <c r="AC258" s="162"/>
      <c r="AE258" s="125">
        <f t="shared" si="31"/>
        <v>4080</v>
      </c>
    </row>
    <row r="259" spans="1:31" ht="14.1" customHeight="1">
      <c r="A259" s="137">
        <v>259</v>
      </c>
      <c r="B259" s="555" t="s">
        <v>738</v>
      </c>
      <c r="C259" s="157"/>
      <c r="D259" s="560" t="s">
        <v>257</v>
      </c>
      <c r="E259" s="565" t="s">
        <v>532</v>
      </c>
      <c r="F259" s="557" t="s">
        <v>679</v>
      </c>
      <c r="G259" s="168" t="s">
        <v>228</v>
      </c>
      <c r="H259" s="557" t="s">
        <v>331</v>
      </c>
      <c r="I259" s="566">
        <v>94</v>
      </c>
      <c r="J259" s="567" t="s">
        <v>773</v>
      </c>
      <c r="K259" s="516"/>
      <c r="L259" s="516"/>
      <c r="M259" s="516">
        <v>1</v>
      </c>
      <c r="N259" s="516">
        <v>1</v>
      </c>
      <c r="O259" s="159">
        <v>240</v>
      </c>
      <c r="P259" s="159"/>
      <c r="Q259" s="159"/>
      <c r="R259" s="159"/>
      <c r="S259" s="160" t="e">
        <f t="shared" si="25"/>
        <v>#DIV/0!</v>
      </c>
      <c r="T259" s="160">
        <f t="shared" si="26"/>
        <v>0</v>
      </c>
      <c r="U259" s="160">
        <f t="shared" si="27"/>
        <v>0</v>
      </c>
      <c r="V259" s="160">
        <f t="shared" si="28"/>
        <v>0</v>
      </c>
      <c r="W259" s="546"/>
      <c r="X259" s="161">
        <f>IF(O259="nio",0,IF(O259&gt;0,VLOOKUP(G259,'2-Productie normen'!A:L,VLOOKUP(O259,'2-Productie normen'!L:M,2,FALSE),FALSE)))</f>
        <v>0</v>
      </c>
      <c r="Y259" s="161">
        <f t="shared" si="29"/>
        <v>0</v>
      </c>
      <c r="Z259" s="161">
        <f t="shared" si="24"/>
        <v>0</v>
      </c>
      <c r="AA259" s="161">
        <f t="shared" si="30"/>
        <v>0</v>
      </c>
      <c r="AB259" s="161">
        <f>VLOOKUP(G259,'2-Productie normen'!A:L,6,FALSE)</f>
        <v>1</v>
      </c>
      <c r="AC259" s="162"/>
      <c r="AE259" s="125">
        <f t="shared" si="31"/>
        <v>22560</v>
      </c>
    </row>
    <row r="260" spans="1:31" ht="14.1" customHeight="1">
      <c r="A260" s="137">
        <v>260</v>
      </c>
      <c r="B260" s="555" t="s">
        <v>738</v>
      </c>
      <c r="C260" s="157"/>
      <c r="D260" s="560" t="s">
        <v>257</v>
      </c>
      <c r="E260" s="565" t="s">
        <v>533</v>
      </c>
      <c r="F260" s="557" t="s">
        <v>672</v>
      </c>
      <c r="G260" s="124" t="s">
        <v>328</v>
      </c>
      <c r="H260" s="557" t="s">
        <v>331</v>
      </c>
      <c r="I260" s="566">
        <v>171</v>
      </c>
      <c r="J260" s="567" t="s">
        <v>401</v>
      </c>
      <c r="K260" s="516"/>
      <c r="L260" s="516"/>
      <c r="M260" s="516">
        <v>1</v>
      </c>
      <c r="N260" s="516">
        <v>1</v>
      </c>
      <c r="O260" s="159">
        <v>2</v>
      </c>
      <c r="P260" s="159"/>
      <c r="Q260" s="159"/>
      <c r="R260" s="159"/>
      <c r="S260" s="160"/>
      <c r="T260" s="160"/>
      <c r="U260" s="160">
        <f t="shared" si="27"/>
        <v>0</v>
      </c>
      <c r="V260" s="160">
        <f t="shared" si="28"/>
        <v>0</v>
      </c>
      <c r="W260" s="546"/>
      <c r="X260" s="161">
        <f>IF(O260="nio",0,IF(O260&gt;0,VLOOKUP(G260,'2-Productie normen'!A:L,VLOOKUP(O260,'2-Productie normen'!L:M,2,FALSE),FALSE)))</f>
        <v>0</v>
      </c>
      <c r="Y260" s="161"/>
      <c r="Z260" s="161">
        <f t="shared" si="24"/>
        <v>0</v>
      </c>
      <c r="AA260" s="161">
        <f t="shared" si="30"/>
        <v>0</v>
      </c>
      <c r="AB260" s="161">
        <f>VLOOKUP(G260,'2-Productie normen'!A:L,6,FALSE)</f>
        <v>2</v>
      </c>
      <c r="AC260" s="162" t="s">
        <v>785</v>
      </c>
      <c r="AE260" s="125"/>
    </row>
    <row r="261" spans="1:31" ht="14.1" customHeight="1">
      <c r="A261" s="137">
        <v>261</v>
      </c>
      <c r="B261" s="555" t="s">
        <v>738</v>
      </c>
      <c r="C261" s="157"/>
      <c r="D261" s="560" t="s">
        <v>405</v>
      </c>
      <c r="E261" s="565" t="s">
        <v>534</v>
      </c>
      <c r="F261" s="560" t="s">
        <v>327</v>
      </c>
      <c r="G261" s="168" t="s">
        <v>329</v>
      </c>
      <c r="H261" s="557" t="s">
        <v>704</v>
      </c>
      <c r="I261" s="566">
        <v>22.68</v>
      </c>
      <c r="J261" s="559" t="s">
        <v>776</v>
      </c>
      <c r="K261" s="516"/>
      <c r="L261" s="516"/>
      <c r="M261" s="516">
        <v>1</v>
      </c>
      <c r="N261" s="516">
        <v>1</v>
      </c>
      <c r="O261" s="159">
        <v>240</v>
      </c>
      <c r="P261" s="159"/>
      <c r="Q261" s="159"/>
      <c r="R261" s="159"/>
      <c r="S261" s="160" t="e">
        <f t="shared" si="25"/>
        <v>#DIV/0!</v>
      </c>
      <c r="T261" s="160">
        <f t="shared" si="26"/>
        <v>0</v>
      </c>
      <c r="U261" s="160">
        <f t="shared" si="27"/>
        <v>0</v>
      </c>
      <c r="V261" s="160">
        <f t="shared" si="28"/>
        <v>0</v>
      </c>
      <c r="W261" s="546"/>
      <c r="X261" s="161">
        <f>IF(O261="nio",0,IF(O261&gt;0,VLOOKUP(G261,'2-Productie normen'!A:L,VLOOKUP(O261,'2-Productie normen'!L:M,2,FALSE),FALSE)))</f>
        <v>0</v>
      </c>
      <c r="Y261" s="161">
        <f t="shared" si="29"/>
        <v>0</v>
      </c>
      <c r="Z261" s="161">
        <f t="shared" si="24"/>
        <v>0</v>
      </c>
      <c r="AA261" s="161">
        <f t="shared" si="30"/>
        <v>0</v>
      </c>
      <c r="AB261" s="161">
        <f>VLOOKUP(G261,'2-Productie normen'!A:L,6,FALSE)</f>
        <v>6</v>
      </c>
      <c r="AC261" s="162"/>
      <c r="AE261" s="125">
        <f t="shared" si="31"/>
        <v>5443.2</v>
      </c>
    </row>
    <row r="262" spans="1:31" ht="14.1" customHeight="1">
      <c r="A262" s="137">
        <v>262</v>
      </c>
      <c r="B262" s="555" t="s">
        <v>738</v>
      </c>
      <c r="C262" s="157"/>
      <c r="D262" s="560" t="s">
        <v>405</v>
      </c>
      <c r="E262" s="565" t="s">
        <v>535</v>
      </c>
      <c r="F262" s="557" t="s">
        <v>327</v>
      </c>
      <c r="G262" s="168" t="s">
        <v>329</v>
      </c>
      <c r="H262" s="557" t="s">
        <v>704</v>
      </c>
      <c r="I262" s="566">
        <v>22.68</v>
      </c>
      <c r="J262" s="559" t="s">
        <v>776</v>
      </c>
      <c r="K262" s="516"/>
      <c r="L262" s="516"/>
      <c r="M262" s="516">
        <v>1</v>
      </c>
      <c r="N262" s="516">
        <v>1</v>
      </c>
      <c r="O262" s="159">
        <v>24</v>
      </c>
      <c r="P262" s="159"/>
      <c r="Q262" s="159"/>
      <c r="R262" s="159"/>
      <c r="S262" s="160" t="e">
        <f t="shared" si="25"/>
        <v>#DIV/0!</v>
      </c>
      <c r="T262" s="160">
        <f t="shared" si="26"/>
        <v>0</v>
      </c>
      <c r="U262" s="160">
        <f t="shared" si="27"/>
        <v>0</v>
      </c>
      <c r="V262" s="160">
        <f t="shared" si="28"/>
        <v>0</v>
      </c>
      <c r="W262" s="546"/>
      <c r="X262" s="161">
        <f>IF(O262="nio",0,IF(O262&gt;0,VLOOKUP(G262,'2-Productie normen'!A:L,VLOOKUP(O262,'2-Productie normen'!L:M,2,FALSE),FALSE)))</f>
        <v>0</v>
      </c>
      <c r="Y262" s="161">
        <f t="shared" si="29"/>
        <v>0</v>
      </c>
      <c r="Z262" s="161">
        <f t="shared" si="24"/>
        <v>0</v>
      </c>
      <c r="AA262" s="161">
        <f t="shared" si="30"/>
        <v>0</v>
      </c>
      <c r="AB262" s="161">
        <f>VLOOKUP(G262,'2-Productie normen'!A:L,6,FALSE)</f>
        <v>6</v>
      </c>
      <c r="AC262" s="162"/>
      <c r="AE262" s="125">
        <f t="shared" si="31"/>
        <v>544.31999999999994</v>
      </c>
    </row>
    <row r="263" spans="1:31" ht="14.1" customHeight="1">
      <c r="A263" s="137">
        <v>263</v>
      </c>
      <c r="B263" s="555" t="s">
        <v>738</v>
      </c>
      <c r="C263" s="157"/>
      <c r="D263" s="560" t="s">
        <v>405</v>
      </c>
      <c r="E263" s="565" t="s">
        <v>536</v>
      </c>
      <c r="F263" s="557" t="s">
        <v>300</v>
      </c>
      <c r="G263" s="168" t="s">
        <v>17</v>
      </c>
      <c r="H263" s="557" t="s">
        <v>332</v>
      </c>
      <c r="I263" s="566">
        <v>2.1</v>
      </c>
      <c r="J263" s="559" t="s">
        <v>774</v>
      </c>
      <c r="K263" s="516"/>
      <c r="L263" s="516"/>
      <c r="M263" s="516">
        <v>1</v>
      </c>
      <c r="N263" s="516">
        <v>1</v>
      </c>
      <c r="O263" s="159">
        <v>240</v>
      </c>
      <c r="P263" s="159">
        <v>240</v>
      </c>
      <c r="Q263" s="159"/>
      <c r="R263" s="159"/>
      <c r="S263" s="160" t="e">
        <f t="shared" si="25"/>
        <v>#DIV/0!</v>
      </c>
      <c r="T263" s="160" t="e">
        <f t="shared" si="26"/>
        <v>#DIV/0!</v>
      </c>
      <c r="U263" s="160">
        <f t="shared" si="27"/>
        <v>0</v>
      </c>
      <c r="V263" s="160">
        <f t="shared" si="28"/>
        <v>0</v>
      </c>
      <c r="W263" s="546"/>
      <c r="X263" s="161">
        <f>IF(O263="nio",0,IF(O263&gt;0,VLOOKUP(G263,'2-Productie normen'!A:L,VLOOKUP(O263,'2-Productie normen'!L:M,2,FALSE),FALSE)))</f>
        <v>0</v>
      </c>
      <c r="Y263" s="161">
        <f t="shared" si="29"/>
        <v>0</v>
      </c>
      <c r="Z263" s="161">
        <f t="shared" si="24"/>
        <v>0</v>
      </c>
      <c r="AA263" s="161">
        <f t="shared" si="30"/>
        <v>0</v>
      </c>
      <c r="AB263" s="161">
        <f>VLOOKUP(G263,'2-Productie normen'!A:L,6,FALSE)</f>
        <v>4</v>
      </c>
      <c r="AC263" s="162"/>
      <c r="AE263" s="125">
        <f t="shared" si="31"/>
        <v>1008</v>
      </c>
    </row>
    <row r="264" spans="1:31" ht="14.1" customHeight="1">
      <c r="A264" s="137">
        <v>264</v>
      </c>
      <c r="B264" s="555" t="s">
        <v>738</v>
      </c>
      <c r="C264" s="157"/>
      <c r="D264" s="560" t="s">
        <v>405</v>
      </c>
      <c r="E264" s="565" t="s">
        <v>537</v>
      </c>
      <c r="F264" s="560" t="s">
        <v>300</v>
      </c>
      <c r="G264" s="168" t="s">
        <v>17</v>
      </c>
      <c r="H264" s="557" t="s">
        <v>332</v>
      </c>
      <c r="I264" s="566">
        <v>2.1</v>
      </c>
      <c r="J264" s="559" t="s">
        <v>774</v>
      </c>
      <c r="K264" s="516"/>
      <c r="L264" s="516"/>
      <c r="M264" s="516">
        <v>1</v>
      </c>
      <c r="N264" s="516">
        <v>1</v>
      </c>
      <c r="O264" s="159">
        <v>240</v>
      </c>
      <c r="P264" s="159">
        <v>240</v>
      </c>
      <c r="Q264" s="159"/>
      <c r="R264" s="159"/>
      <c r="S264" s="160" t="e">
        <f t="shared" si="25"/>
        <v>#DIV/0!</v>
      </c>
      <c r="T264" s="160" t="e">
        <f t="shared" si="26"/>
        <v>#DIV/0!</v>
      </c>
      <c r="U264" s="160">
        <f t="shared" si="27"/>
        <v>0</v>
      </c>
      <c r="V264" s="160">
        <f t="shared" si="28"/>
        <v>0</v>
      </c>
      <c r="W264" s="546"/>
      <c r="X264" s="161">
        <f>IF(O264="nio",0,IF(O264&gt;0,VLOOKUP(G264,'2-Productie normen'!A:L,VLOOKUP(O264,'2-Productie normen'!L:M,2,FALSE),FALSE)))</f>
        <v>0</v>
      </c>
      <c r="Y264" s="161">
        <f t="shared" si="29"/>
        <v>0</v>
      </c>
      <c r="Z264" s="161">
        <f t="shared" si="24"/>
        <v>0</v>
      </c>
      <c r="AA264" s="161">
        <f t="shared" si="30"/>
        <v>0</v>
      </c>
      <c r="AB264" s="161">
        <f>VLOOKUP(G264,'2-Productie normen'!A:L,6,FALSE)</f>
        <v>4</v>
      </c>
      <c r="AC264" s="162"/>
      <c r="AE264" s="125">
        <f t="shared" si="31"/>
        <v>1008</v>
      </c>
    </row>
    <row r="265" spans="1:31" ht="14.1" customHeight="1">
      <c r="A265" s="137">
        <v>265</v>
      </c>
      <c r="B265" s="555" t="s">
        <v>738</v>
      </c>
      <c r="C265" s="157"/>
      <c r="D265" s="560" t="s">
        <v>405</v>
      </c>
      <c r="E265" s="565" t="s">
        <v>538</v>
      </c>
      <c r="F265" s="560" t="s">
        <v>630</v>
      </c>
      <c r="G265" s="168" t="s">
        <v>17</v>
      </c>
      <c r="H265" s="557" t="s">
        <v>332</v>
      </c>
      <c r="I265" s="566">
        <v>2.4300000000000002</v>
      </c>
      <c r="J265" s="559" t="s">
        <v>774</v>
      </c>
      <c r="K265" s="516"/>
      <c r="L265" s="516"/>
      <c r="M265" s="516">
        <v>1</v>
      </c>
      <c r="N265" s="516">
        <v>1</v>
      </c>
      <c r="O265" s="159">
        <v>240</v>
      </c>
      <c r="P265" s="159">
        <v>240</v>
      </c>
      <c r="Q265" s="159"/>
      <c r="R265" s="159"/>
      <c r="S265" s="160" t="e">
        <f t="shared" si="25"/>
        <v>#DIV/0!</v>
      </c>
      <c r="T265" s="160" t="e">
        <f t="shared" si="26"/>
        <v>#DIV/0!</v>
      </c>
      <c r="U265" s="160">
        <f t="shared" si="27"/>
        <v>0</v>
      </c>
      <c r="V265" s="160">
        <f t="shared" si="28"/>
        <v>0</v>
      </c>
      <c r="W265" s="546"/>
      <c r="X265" s="161">
        <f>IF(O265="nio",0,IF(O265&gt;0,VLOOKUP(G265,'2-Productie normen'!A:L,VLOOKUP(O265,'2-Productie normen'!L:M,2,FALSE),FALSE)))</f>
        <v>0</v>
      </c>
      <c r="Y265" s="161">
        <f t="shared" ref="Y265:Y328" si="32">IF(P265&gt;0,X265*$Y$8,0)</f>
        <v>0</v>
      </c>
      <c r="Z265" s="161">
        <f t="shared" ref="Z265:Z328" si="33">IF(Q265&gt;0,X265*$Z$8,0)</f>
        <v>0</v>
      </c>
      <c r="AA265" s="161">
        <f t="shared" si="30"/>
        <v>0</v>
      </c>
      <c r="AB265" s="161">
        <f>VLOOKUP(G265,'2-Productie normen'!A:L,6,FALSE)</f>
        <v>4</v>
      </c>
      <c r="AC265" s="162"/>
      <c r="AE265" s="125">
        <f t="shared" ref="AE265:AE328" si="34">SUM(O265:Q265)*I265</f>
        <v>1166.4000000000001</v>
      </c>
    </row>
    <row r="266" spans="1:31" ht="14.1" customHeight="1">
      <c r="A266" s="137">
        <v>266</v>
      </c>
      <c r="B266" s="555" t="s">
        <v>738</v>
      </c>
      <c r="C266" s="157"/>
      <c r="D266" s="560" t="s">
        <v>405</v>
      </c>
      <c r="E266" s="565" t="s">
        <v>539</v>
      </c>
      <c r="F266" s="560" t="s">
        <v>631</v>
      </c>
      <c r="G266" s="168" t="s">
        <v>17</v>
      </c>
      <c r="H266" s="557" t="s">
        <v>332</v>
      </c>
      <c r="I266" s="566">
        <v>1.5</v>
      </c>
      <c r="J266" s="559" t="s">
        <v>774</v>
      </c>
      <c r="K266" s="516"/>
      <c r="L266" s="516"/>
      <c r="M266" s="516">
        <v>1</v>
      </c>
      <c r="N266" s="516">
        <v>1</v>
      </c>
      <c r="O266" s="159">
        <v>240</v>
      </c>
      <c r="P266" s="159">
        <v>240</v>
      </c>
      <c r="Q266" s="159"/>
      <c r="R266" s="159"/>
      <c r="S266" s="160" t="e">
        <f t="shared" ref="S266:S328" si="35">IF(O266="nio",0,IF(O266&gt;0,O266*I266/X266,0))*K266</f>
        <v>#DIV/0!</v>
      </c>
      <c r="T266" s="160" t="e">
        <f t="shared" ref="T266:T328" si="36">IF(P266&gt;0,P266*I266/Y266,0)*L266</f>
        <v>#DIV/0!</v>
      </c>
      <c r="U266" s="160">
        <f t="shared" ref="U266:U329" si="37">IF(Q266&gt;0,Q266*I266/Z266,0)*M266</f>
        <v>0</v>
      </c>
      <c r="V266" s="160">
        <f t="shared" ref="V266:V329" si="38">IF(R266&gt;0,R266*I266/AA266,0)*N266</f>
        <v>0</v>
      </c>
      <c r="W266" s="546"/>
      <c r="X266" s="161">
        <f>IF(O266="nio",0,IF(O266&gt;0,VLOOKUP(G266,'2-Productie normen'!A:L,VLOOKUP(O266,'2-Productie normen'!L:M,2,FALSE),FALSE)))</f>
        <v>0</v>
      </c>
      <c r="Y266" s="161">
        <f t="shared" si="32"/>
        <v>0</v>
      </c>
      <c r="Z266" s="161">
        <f t="shared" si="33"/>
        <v>0</v>
      </c>
      <c r="AA266" s="161">
        <f t="shared" ref="AA266:AA329" si="39">IF(R266&gt;0,X266*$AA$8,0)</f>
        <v>0</v>
      </c>
      <c r="AB266" s="161">
        <f>VLOOKUP(G266,'2-Productie normen'!A:L,6,FALSE)</f>
        <v>4</v>
      </c>
      <c r="AC266" s="162"/>
      <c r="AE266" s="125">
        <f t="shared" si="34"/>
        <v>720</v>
      </c>
    </row>
    <row r="267" spans="1:31" ht="14.1" customHeight="1">
      <c r="A267" s="137">
        <v>267</v>
      </c>
      <c r="B267" s="555" t="s">
        <v>738</v>
      </c>
      <c r="C267" s="157"/>
      <c r="D267" s="560" t="s">
        <v>405</v>
      </c>
      <c r="E267" s="565" t="s">
        <v>540</v>
      </c>
      <c r="F267" s="560" t="s">
        <v>631</v>
      </c>
      <c r="G267" s="168" t="s">
        <v>17</v>
      </c>
      <c r="H267" s="557" t="s">
        <v>332</v>
      </c>
      <c r="I267" s="566">
        <v>1.5</v>
      </c>
      <c r="J267" s="559" t="s">
        <v>774</v>
      </c>
      <c r="K267" s="516"/>
      <c r="L267" s="516"/>
      <c r="M267" s="516">
        <v>1</v>
      </c>
      <c r="N267" s="516">
        <v>1</v>
      </c>
      <c r="O267" s="159">
        <v>240</v>
      </c>
      <c r="P267" s="159">
        <v>240</v>
      </c>
      <c r="Q267" s="159"/>
      <c r="R267" s="159"/>
      <c r="S267" s="160" t="e">
        <f t="shared" si="35"/>
        <v>#DIV/0!</v>
      </c>
      <c r="T267" s="160" t="e">
        <f t="shared" si="36"/>
        <v>#DIV/0!</v>
      </c>
      <c r="U267" s="160">
        <f t="shared" si="37"/>
        <v>0</v>
      </c>
      <c r="V267" s="160">
        <f t="shared" si="38"/>
        <v>0</v>
      </c>
      <c r="W267" s="546"/>
      <c r="X267" s="161">
        <f>IF(O267="nio",0,IF(O267&gt;0,VLOOKUP(G267,'2-Productie normen'!A:L,VLOOKUP(O267,'2-Productie normen'!L:M,2,FALSE),FALSE)))</f>
        <v>0</v>
      </c>
      <c r="Y267" s="161">
        <f t="shared" si="32"/>
        <v>0</v>
      </c>
      <c r="Z267" s="161">
        <f t="shared" si="33"/>
        <v>0</v>
      </c>
      <c r="AA267" s="161">
        <f t="shared" si="39"/>
        <v>0</v>
      </c>
      <c r="AB267" s="161">
        <f>VLOOKUP(G267,'2-Productie normen'!A:L,6,FALSE)</f>
        <v>4</v>
      </c>
      <c r="AC267" s="162"/>
      <c r="AE267" s="125">
        <f t="shared" si="34"/>
        <v>720</v>
      </c>
    </row>
    <row r="268" spans="1:31" ht="14.1" customHeight="1">
      <c r="A268" s="137">
        <v>268</v>
      </c>
      <c r="B268" s="555" t="s">
        <v>738</v>
      </c>
      <c r="C268" s="157"/>
      <c r="D268" s="560" t="s">
        <v>405</v>
      </c>
      <c r="E268" s="565" t="s">
        <v>541</v>
      </c>
      <c r="F268" s="557" t="s">
        <v>642</v>
      </c>
      <c r="G268" s="157" t="s">
        <v>781</v>
      </c>
      <c r="H268" s="557" t="s">
        <v>331</v>
      </c>
      <c r="I268" s="566">
        <v>6.48</v>
      </c>
      <c r="J268" s="567" t="s">
        <v>780</v>
      </c>
      <c r="K268" s="516"/>
      <c r="L268" s="516"/>
      <c r="M268" s="516">
        <v>1</v>
      </c>
      <c r="N268" s="516">
        <v>1</v>
      </c>
      <c r="O268" s="159" t="s">
        <v>781</v>
      </c>
      <c r="P268" s="159"/>
      <c r="Q268" s="159"/>
      <c r="R268" s="159"/>
      <c r="S268" s="160">
        <f t="shared" si="35"/>
        <v>0</v>
      </c>
      <c r="T268" s="160">
        <f t="shared" si="36"/>
        <v>0</v>
      </c>
      <c r="U268" s="160">
        <f t="shared" si="37"/>
        <v>0</v>
      </c>
      <c r="V268" s="160">
        <f t="shared" si="38"/>
        <v>0</v>
      </c>
      <c r="W268" s="546"/>
      <c r="X268" s="161">
        <f>IF(O268="nio",0,IF(O268&gt;0,VLOOKUP(G268,'2-Productie normen'!A:L,VLOOKUP(O268,'2-Productie normen'!L:M,2,FALSE),FALSE)))</f>
        <v>0</v>
      </c>
      <c r="Y268" s="161">
        <f t="shared" si="32"/>
        <v>0</v>
      </c>
      <c r="Z268" s="161">
        <f t="shared" si="33"/>
        <v>0</v>
      </c>
      <c r="AA268" s="161">
        <f t="shared" si="39"/>
        <v>0</v>
      </c>
      <c r="AB268" s="161">
        <f>VLOOKUP(G268,'2-Productie normen'!A:L,6,FALSE)</f>
        <v>0</v>
      </c>
      <c r="AC268" s="162"/>
      <c r="AE268" s="125">
        <f t="shared" si="34"/>
        <v>0</v>
      </c>
    </row>
    <row r="269" spans="1:31" ht="14.1" customHeight="1">
      <c r="A269" s="137">
        <v>269</v>
      </c>
      <c r="B269" s="555" t="s">
        <v>738</v>
      </c>
      <c r="C269" s="157"/>
      <c r="D269" s="560" t="s">
        <v>405</v>
      </c>
      <c r="E269" s="565" t="s">
        <v>542</v>
      </c>
      <c r="F269" s="557" t="s">
        <v>641</v>
      </c>
      <c r="G269" s="168" t="s">
        <v>395</v>
      </c>
      <c r="H269" s="557" t="s">
        <v>331</v>
      </c>
      <c r="I269" s="566">
        <v>1.62</v>
      </c>
      <c r="J269" s="567" t="s">
        <v>400</v>
      </c>
      <c r="K269" s="516"/>
      <c r="L269" s="516"/>
      <c r="M269" s="516">
        <v>1</v>
      </c>
      <c r="N269" s="516">
        <v>1</v>
      </c>
      <c r="O269" s="159">
        <v>2</v>
      </c>
      <c r="P269" s="159"/>
      <c r="Q269" s="159"/>
      <c r="R269" s="159"/>
      <c r="S269" s="160"/>
      <c r="T269" s="160"/>
      <c r="U269" s="160">
        <f t="shared" si="37"/>
        <v>0</v>
      </c>
      <c r="V269" s="160">
        <f t="shared" si="38"/>
        <v>0</v>
      </c>
      <c r="W269" s="546"/>
      <c r="X269" s="161"/>
      <c r="Y269" s="161"/>
      <c r="Z269" s="161">
        <f t="shared" si="33"/>
        <v>0</v>
      </c>
      <c r="AA269" s="161">
        <f t="shared" si="39"/>
        <v>0</v>
      </c>
      <c r="AB269" s="161" t="s">
        <v>780</v>
      </c>
      <c r="AC269" s="162" t="s">
        <v>785</v>
      </c>
      <c r="AE269" s="125"/>
    </row>
    <row r="270" spans="1:31" ht="14.1" customHeight="1">
      <c r="A270" s="137">
        <v>270</v>
      </c>
      <c r="B270" s="555" t="s">
        <v>738</v>
      </c>
      <c r="C270" s="157"/>
      <c r="D270" s="560" t="s">
        <v>405</v>
      </c>
      <c r="E270" s="565" t="s">
        <v>543</v>
      </c>
      <c r="F270" s="557" t="s">
        <v>642</v>
      </c>
      <c r="G270" s="157" t="s">
        <v>781</v>
      </c>
      <c r="H270" s="557" t="s">
        <v>331</v>
      </c>
      <c r="I270" s="566">
        <v>0.81</v>
      </c>
      <c r="J270" s="567" t="s">
        <v>780</v>
      </c>
      <c r="K270" s="516"/>
      <c r="L270" s="516"/>
      <c r="M270" s="516">
        <v>1</v>
      </c>
      <c r="N270" s="516">
        <v>1</v>
      </c>
      <c r="O270" s="159" t="s">
        <v>781</v>
      </c>
      <c r="P270" s="159"/>
      <c r="Q270" s="159"/>
      <c r="R270" s="159"/>
      <c r="S270" s="160">
        <f t="shared" si="35"/>
        <v>0</v>
      </c>
      <c r="T270" s="160">
        <f t="shared" si="36"/>
        <v>0</v>
      </c>
      <c r="U270" s="160">
        <f t="shared" si="37"/>
        <v>0</v>
      </c>
      <c r="V270" s="160">
        <f t="shared" si="38"/>
        <v>0</v>
      </c>
      <c r="W270" s="546"/>
      <c r="X270" s="161">
        <f>IF(O270="nio",0,IF(O270&gt;0,VLOOKUP(G270,'2-Productie normen'!A:L,VLOOKUP(O270,'2-Productie normen'!L:M,2,FALSE),FALSE)))</f>
        <v>0</v>
      </c>
      <c r="Y270" s="161">
        <f t="shared" si="32"/>
        <v>0</v>
      </c>
      <c r="Z270" s="161">
        <f t="shared" si="33"/>
        <v>0</v>
      </c>
      <c r="AA270" s="161">
        <f t="shared" si="39"/>
        <v>0</v>
      </c>
      <c r="AB270" s="161">
        <f>VLOOKUP(G270,'2-Productie normen'!A:L,6,FALSE)</f>
        <v>0</v>
      </c>
      <c r="AC270" s="162"/>
      <c r="AE270" s="125">
        <f t="shared" si="34"/>
        <v>0</v>
      </c>
    </row>
    <row r="271" spans="1:31" ht="14.1" customHeight="1">
      <c r="A271" s="137">
        <v>271</v>
      </c>
      <c r="B271" s="555" t="s">
        <v>738</v>
      </c>
      <c r="C271" s="157"/>
      <c r="D271" s="560" t="s">
        <v>405</v>
      </c>
      <c r="E271" s="565" t="s">
        <v>544</v>
      </c>
      <c r="F271" s="557" t="s">
        <v>642</v>
      </c>
      <c r="G271" s="157" t="s">
        <v>781</v>
      </c>
      <c r="H271" s="557" t="s">
        <v>331</v>
      </c>
      <c r="I271" s="566">
        <v>4.8600000000000003</v>
      </c>
      <c r="J271" s="567" t="s">
        <v>780</v>
      </c>
      <c r="K271" s="516"/>
      <c r="L271" s="516"/>
      <c r="M271" s="516">
        <v>1</v>
      </c>
      <c r="N271" s="516">
        <v>1</v>
      </c>
      <c r="O271" s="159" t="s">
        <v>781</v>
      </c>
      <c r="P271" s="159"/>
      <c r="Q271" s="159"/>
      <c r="R271" s="159"/>
      <c r="S271" s="160">
        <f t="shared" si="35"/>
        <v>0</v>
      </c>
      <c r="T271" s="160">
        <f t="shared" si="36"/>
        <v>0</v>
      </c>
      <c r="U271" s="160">
        <f t="shared" si="37"/>
        <v>0</v>
      </c>
      <c r="V271" s="160">
        <f t="shared" si="38"/>
        <v>0</v>
      </c>
      <c r="W271" s="546"/>
      <c r="X271" s="161">
        <f>IF(O271="nio",0,IF(O271&gt;0,VLOOKUP(G271,'2-Productie normen'!A:L,VLOOKUP(O271,'2-Productie normen'!L:M,2,FALSE),FALSE)))</f>
        <v>0</v>
      </c>
      <c r="Y271" s="161">
        <f t="shared" si="32"/>
        <v>0</v>
      </c>
      <c r="Z271" s="161">
        <f t="shared" si="33"/>
        <v>0</v>
      </c>
      <c r="AA271" s="161">
        <f t="shared" si="39"/>
        <v>0</v>
      </c>
      <c r="AB271" s="161">
        <f>VLOOKUP(G271,'2-Productie normen'!A:L,6,FALSE)</f>
        <v>0</v>
      </c>
      <c r="AC271" s="162"/>
      <c r="AE271" s="125">
        <f t="shared" si="34"/>
        <v>0</v>
      </c>
    </row>
    <row r="272" spans="1:31" ht="14.1" customHeight="1">
      <c r="A272" s="137">
        <v>272</v>
      </c>
      <c r="B272" s="555" t="s">
        <v>738</v>
      </c>
      <c r="C272" s="157"/>
      <c r="D272" s="560" t="s">
        <v>405</v>
      </c>
      <c r="E272" s="565" t="s">
        <v>545</v>
      </c>
      <c r="F272" s="557" t="s">
        <v>266</v>
      </c>
      <c r="G272" s="168" t="s">
        <v>395</v>
      </c>
      <c r="H272" s="557" t="s">
        <v>331</v>
      </c>
      <c r="I272" s="566">
        <v>1.62</v>
      </c>
      <c r="J272" s="567" t="s">
        <v>400</v>
      </c>
      <c r="K272" s="516"/>
      <c r="L272" s="516"/>
      <c r="M272" s="516">
        <v>1</v>
      </c>
      <c r="N272" s="516">
        <v>1</v>
      </c>
      <c r="O272" s="159">
        <v>2</v>
      </c>
      <c r="P272" s="159"/>
      <c r="Q272" s="159"/>
      <c r="R272" s="159"/>
      <c r="S272" s="160"/>
      <c r="T272" s="160"/>
      <c r="U272" s="160">
        <f t="shared" si="37"/>
        <v>0</v>
      </c>
      <c r="V272" s="160">
        <f t="shared" si="38"/>
        <v>0</v>
      </c>
      <c r="W272" s="546"/>
      <c r="X272" s="161"/>
      <c r="Y272" s="161"/>
      <c r="Z272" s="161">
        <f t="shared" si="33"/>
        <v>0</v>
      </c>
      <c r="AA272" s="161">
        <f t="shared" si="39"/>
        <v>0</v>
      </c>
      <c r="AB272" s="161" t="s">
        <v>780</v>
      </c>
      <c r="AC272" s="162" t="s">
        <v>785</v>
      </c>
      <c r="AE272" s="125"/>
    </row>
    <row r="273" spans="1:31" ht="14.1" customHeight="1">
      <c r="A273" s="137">
        <v>273</v>
      </c>
      <c r="B273" s="555" t="s">
        <v>738</v>
      </c>
      <c r="C273" s="157"/>
      <c r="D273" s="560" t="s">
        <v>405</v>
      </c>
      <c r="E273" s="565" t="s">
        <v>546</v>
      </c>
      <c r="F273" s="557" t="s">
        <v>259</v>
      </c>
      <c r="G273" s="168" t="s">
        <v>394</v>
      </c>
      <c r="H273" s="557" t="s">
        <v>331</v>
      </c>
      <c r="I273" s="566">
        <v>68.040000000000006</v>
      </c>
      <c r="J273" s="559" t="s">
        <v>775</v>
      </c>
      <c r="K273" s="516"/>
      <c r="L273" s="516"/>
      <c r="M273" s="516">
        <v>1</v>
      </c>
      <c r="N273" s="516">
        <v>1</v>
      </c>
      <c r="O273" s="159">
        <v>240</v>
      </c>
      <c r="P273" s="159"/>
      <c r="Q273" s="159"/>
      <c r="R273" s="159"/>
      <c r="S273" s="160" t="e">
        <f t="shared" si="35"/>
        <v>#DIV/0!</v>
      </c>
      <c r="T273" s="160">
        <f t="shared" si="36"/>
        <v>0</v>
      </c>
      <c r="U273" s="160">
        <f t="shared" si="37"/>
        <v>0</v>
      </c>
      <c r="V273" s="160">
        <f t="shared" si="38"/>
        <v>0</v>
      </c>
      <c r="W273" s="546"/>
      <c r="X273" s="161">
        <f>IF(O273="nio",0,IF(O273&gt;0,VLOOKUP(G273,'2-Productie normen'!A:L,VLOOKUP(O273,'2-Productie normen'!L:M,2,FALSE),FALSE)))</f>
        <v>0</v>
      </c>
      <c r="Y273" s="161">
        <f t="shared" si="32"/>
        <v>0</v>
      </c>
      <c r="Z273" s="161">
        <f t="shared" si="33"/>
        <v>0</v>
      </c>
      <c r="AA273" s="161">
        <f t="shared" si="39"/>
        <v>0</v>
      </c>
      <c r="AB273" s="161">
        <f>VLOOKUP(G273,'2-Productie normen'!A:L,6,FALSE)</f>
        <v>6</v>
      </c>
      <c r="AC273" s="162"/>
      <c r="AE273" s="125">
        <f t="shared" si="34"/>
        <v>16329.600000000002</v>
      </c>
    </row>
    <row r="274" spans="1:31" ht="14.1" customHeight="1">
      <c r="A274" s="137">
        <v>274</v>
      </c>
      <c r="B274" s="555" t="s">
        <v>738</v>
      </c>
      <c r="C274" s="157"/>
      <c r="D274" s="560" t="s">
        <v>405</v>
      </c>
      <c r="E274" s="565" t="s">
        <v>547</v>
      </c>
      <c r="F274" s="557" t="s">
        <v>680</v>
      </c>
      <c r="G274" s="168" t="s">
        <v>228</v>
      </c>
      <c r="H274" s="557" t="s">
        <v>331</v>
      </c>
      <c r="I274" s="566">
        <v>6.48</v>
      </c>
      <c r="J274" s="567" t="s">
        <v>773</v>
      </c>
      <c r="K274" s="516"/>
      <c r="L274" s="516"/>
      <c r="M274" s="516">
        <v>1</v>
      </c>
      <c r="N274" s="516">
        <v>1</v>
      </c>
      <c r="O274" s="159">
        <v>240</v>
      </c>
      <c r="P274" s="159"/>
      <c r="Q274" s="159"/>
      <c r="R274" s="159"/>
      <c r="S274" s="160" t="e">
        <f t="shared" si="35"/>
        <v>#DIV/0!</v>
      </c>
      <c r="T274" s="160">
        <f t="shared" si="36"/>
        <v>0</v>
      </c>
      <c r="U274" s="160">
        <f t="shared" si="37"/>
        <v>0</v>
      </c>
      <c r="V274" s="160">
        <f t="shared" si="38"/>
        <v>0</v>
      </c>
      <c r="W274" s="546"/>
      <c r="X274" s="161">
        <f>IF(O274="nio",0,IF(O274&gt;0,VLOOKUP(G274,'2-Productie normen'!A:L,VLOOKUP(O274,'2-Productie normen'!L:M,2,FALSE),FALSE)))</f>
        <v>0</v>
      </c>
      <c r="Y274" s="161">
        <f t="shared" si="32"/>
        <v>0</v>
      </c>
      <c r="Z274" s="161">
        <f t="shared" si="33"/>
        <v>0</v>
      </c>
      <c r="AA274" s="161">
        <f t="shared" si="39"/>
        <v>0</v>
      </c>
      <c r="AB274" s="161">
        <f>VLOOKUP(G274,'2-Productie normen'!A:L,6,FALSE)</f>
        <v>1</v>
      </c>
      <c r="AC274" s="162"/>
      <c r="AE274" s="125">
        <f t="shared" si="34"/>
        <v>1555.2</v>
      </c>
    </row>
    <row r="275" spans="1:31" ht="14.1" customHeight="1">
      <c r="A275" s="137">
        <v>275</v>
      </c>
      <c r="B275" s="555" t="s">
        <v>738</v>
      </c>
      <c r="C275" s="157"/>
      <c r="D275" s="560" t="s">
        <v>405</v>
      </c>
      <c r="E275" s="565" t="s">
        <v>548</v>
      </c>
      <c r="F275" s="557" t="s">
        <v>304</v>
      </c>
      <c r="G275" s="124" t="s">
        <v>328</v>
      </c>
      <c r="H275" s="557" t="s">
        <v>331</v>
      </c>
      <c r="I275" s="566">
        <v>6.48</v>
      </c>
      <c r="J275" s="567" t="s">
        <v>778</v>
      </c>
      <c r="K275" s="516"/>
      <c r="L275" s="516"/>
      <c r="M275" s="516">
        <v>1</v>
      </c>
      <c r="N275" s="516">
        <v>1</v>
      </c>
      <c r="O275" s="159">
        <v>240</v>
      </c>
      <c r="P275" s="159"/>
      <c r="Q275" s="159"/>
      <c r="R275" s="159"/>
      <c r="S275" s="160" t="e">
        <f t="shared" si="35"/>
        <v>#DIV/0!</v>
      </c>
      <c r="T275" s="160">
        <f t="shared" si="36"/>
        <v>0</v>
      </c>
      <c r="U275" s="160">
        <f t="shared" si="37"/>
        <v>0</v>
      </c>
      <c r="V275" s="160">
        <f t="shared" si="38"/>
        <v>0</v>
      </c>
      <c r="W275" s="546"/>
      <c r="X275" s="161">
        <f>IF(O275="nio",0,IF(O275&gt;0,VLOOKUP(G275,'2-Productie normen'!A:L,VLOOKUP(O275,'2-Productie normen'!L:M,2,FALSE),FALSE)))</f>
        <v>0</v>
      </c>
      <c r="Y275" s="161">
        <f t="shared" si="32"/>
        <v>0</v>
      </c>
      <c r="Z275" s="161">
        <f t="shared" si="33"/>
        <v>0</v>
      </c>
      <c r="AA275" s="161">
        <f t="shared" si="39"/>
        <v>0</v>
      </c>
      <c r="AB275" s="161">
        <f>VLOOKUP(G275,'2-Productie normen'!A:L,6,FALSE)</f>
        <v>2</v>
      </c>
      <c r="AC275" s="162"/>
      <c r="AE275" s="125">
        <f t="shared" si="34"/>
        <v>1555.2</v>
      </c>
    </row>
    <row r="276" spans="1:31" ht="14.1" customHeight="1">
      <c r="A276" s="137">
        <v>276</v>
      </c>
      <c r="B276" s="555" t="s">
        <v>738</v>
      </c>
      <c r="C276" s="157"/>
      <c r="D276" s="560" t="s">
        <v>405</v>
      </c>
      <c r="E276" s="565" t="s">
        <v>549</v>
      </c>
      <c r="F276" s="560" t="s">
        <v>681</v>
      </c>
      <c r="G276" s="168" t="s">
        <v>330</v>
      </c>
      <c r="H276" s="557" t="s">
        <v>331</v>
      </c>
      <c r="I276" s="566">
        <v>356.4</v>
      </c>
      <c r="J276" s="567" t="s">
        <v>401</v>
      </c>
      <c r="K276" s="516"/>
      <c r="L276" s="516"/>
      <c r="M276" s="516">
        <v>1</v>
      </c>
      <c r="N276" s="516">
        <v>1</v>
      </c>
      <c r="O276" s="159">
        <v>2</v>
      </c>
      <c r="P276" s="159"/>
      <c r="Q276" s="159"/>
      <c r="R276" s="159"/>
      <c r="S276" s="160"/>
      <c r="T276" s="160"/>
      <c r="U276" s="160">
        <f t="shared" si="37"/>
        <v>0</v>
      </c>
      <c r="V276" s="160">
        <f t="shared" si="38"/>
        <v>0</v>
      </c>
      <c r="W276" s="546"/>
      <c r="X276" s="161"/>
      <c r="Y276" s="161"/>
      <c r="Z276" s="161">
        <f t="shared" si="33"/>
        <v>0</v>
      </c>
      <c r="AA276" s="161">
        <f t="shared" si="39"/>
        <v>0</v>
      </c>
      <c r="AB276" s="161" t="s">
        <v>780</v>
      </c>
      <c r="AC276" s="162" t="s">
        <v>785</v>
      </c>
      <c r="AE276" s="125"/>
    </row>
    <row r="277" spans="1:31" ht="14.1" customHeight="1">
      <c r="A277" s="137">
        <v>277</v>
      </c>
      <c r="B277" s="555" t="s">
        <v>738</v>
      </c>
      <c r="C277" s="157"/>
      <c r="D277" s="560" t="s">
        <v>405</v>
      </c>
      <c r="E277" s="565" t="s">
        <v>550</v>
      </c>
      <c r="F277" s="560" t="s">
        <v>681</v>
      </c>
      <c r="G277" s="168" t="s">
        <v>330</v>
      </c>
      <c r="H277" s="557" t="s">
        <v>331</v>
      </c>
      <c r="I277" s="566">
        <v>356.4</v>
      </c>
      <c r="J277" s="567" t="s">
        <v>401</v>
      </c>
      <c r="K277" s="516"/>
      <c r="L277" s="516"/>
      <c r="M277" s="516">
        <v>1</v>
      </c>
      <c r="N277" s="516">
        <v>1</v>
      </c>
      <c r="O277" s="159">
        <v>2</v>
      </c>
      <c r="P277" s="159"/>
      <c r="Q277" s="159"/>
      <c r="R277" s="159"/>
      <c r="S277" s="160"/>
      <c r="T277" s="160"/>
      <c r="U277" s="160">
        <f t="shared" si="37"/>
        <v>0</v>
      </c>
      <c r="V277" s="160">
        <f t="shared" si="38"/>
        <v>0</v>
      </c>
      <c r="W277" s="546"/>
      <c r="X277" s="161"/>
      <c r="Y277" s="161"/>
      <c r="Z277" s="161">
        <f t="shared" si="33"/>
        <v>0</v>
      </c>
      <c r="AA277" s="161">
        <f t="shared" si="39"/>
        <v>0</v>
      </c>
      <c r="AB277" s="161" t="s">
        <v>780</v>
      </c>
      <c r="AC277" s="162" t="s">
        <v>785</v>
      </c>
      <c r="AE277" s="125"/>
    </row>
    <row r="278" spans="1:31" ht="14.1" customHeight="1">
      <c r="A278" s="137">
        <v>278</v>
      </c>
      <c r="B278" s="555" t="s">
        <v>738</v>
      </c>
      <c r="C278" s="157"/>
      <c r="D278" s="560" t="s">
        <v>405</v>
      </c>
      <c r="E278" s="565" t="s">
        <v>551</v>
      </c>
      <c r="F278" s="560" t="s">
        <v>681</v>
      </c>
      <c r="G278" s="168" t="s">
        <v>330</v>
      </c>
      <c r="H278" s="557" t="s">
        <v>331</v>
      </c>
      <c r="I278" s="566">
        <v>356.4</v>
      </c>
      <c r="J278" s="567" t="s">
        <v>401</v>
      </c>
      <c r="K278" s="516"/>
      <c r="L278" s="516"/>
      <c r="M278" s="516">
        <v>1</v>
      </c>
      <c r="N278" s="516">
        <v>1</v>
      </c>
      <c r="O278" s="159">
        <v>2</v>
      </c>
      <c r="P278" s="159"/>
      <c r="Q278" s="159"/>
      <c r="R278" s="159"/>
      <c r="S278" s="160"/>
      <c r="T278" s="160"/>
      <c r="U278" s="160">
        <f t="shared" si="37"/>
        <v>0</v>
      </c>
      <c r="V278" s="160">
        <f t="shared" si="38"/>
        <v>0</v>
      </c>
      <c r="W278" s="546"/>
      <c r="X278" s="161"/>
      <c r="Y278" s="161"/>
      <c r="Z278" s="161">
        <f t="shared" si="33"/>
        <v>0</v>
      </c>
      <c r="AA278" s="161">
        <f t="shared" si="39"/>
        <v>0</v>
      </c>
      <c r="AB278" s="161" t="s">
        <v>780</v>
      </c>
      <c r="AC278" s="162" t="s">
        <v>785</v>
      </c>
      <c r="AE278" s="125"/>
    </row>
    <row r="279" spans="1:31" ht="14.1" customHeight="1">
      <c r="A279" s="137">
        <v>279</v>
      </c>
      <c r="B279" s="555" t="s">
        <v>738</v>
      </c>
      <c r="C279" s="157"/>
      <c r="D279" s="560" t="s">
        <v>405</v>
      </c>
      <c r="E279" s="565" t="s">
        <v>552</v>
      </c>
      <c r="F279" s="560" t="s">
        <v>680</v>
      </c>
      <c r="G279" s="168" t="s">
        <v>228</v>
      </c>
      <c r="H279" s="560" t="s">
        <v>331</v>
      </c>
      <c r="I279" s="566">
        <v>48.6</v>
      </c>
      <c r="J279" s="567" t="s">
        <v>773</v>
      </c>
      <c r="K279" s="516"/>
      <c r="L279" s="516"/>
      <c r="M279" s="516">
        <v>1</v>
      </c>
      <c r="N279" s="516">
        <v>1</v>
      </c>
      <c r="O279" s="159">
        <v>240</v>
      </c>
      <c r="P279" s="159"/>
      <c r="Q279" s="159"/>
      <c r="R279" s="159"/>
      <c r="S279" s="160" t="e">
        <f t="shared" si="35"/>
        <v>#DIV/0!</v>
      </c>
      <c r="T279" s="160">
        <f t="shared" si="36"/>
        <v>0</v>
      </c>
      <c r="U279" s="160">
        <f t="shared" si="37"/>
        <v>0</v>
      </c>
      <c r="V279" s="160">
        <f t="shared" si="38"/>
        <v>0</v>
      </c>
      <c r="W279" s="546"/>
      <c r="X279" s="161">
        <f>IF(O279="nio",0,IF(O279&gt;0,VLOOKUP(G279,'2-Productie normen'!A:L,VLOOKUP(O279,'2-Productie normen'!L:M,2,FALSE),FALSE)))</f>
        <v>0</v>
      </c>
      <c r="Y279" s="161">
        <f t="shared" si="32"/>
        <v>0</v>
      </c>
      <c r="Z279" s="161">
        <f t="shared" si="33"/>
        <v>0</v>
      </c>
      <c r="AA279" s="161">
        <f t="shared" si="39"/>
        <v>0</v>
      </c>
      <c r="AB279" s="161">
        <f>VLOOKUP(G279,'2-Productie normen'!A:L,6,FALSE)</f>
        <v>1</v>
      </c>
      <c r="AC279" s="162"/>
      <c r="AE279" s="125">
        <f t="shared" si="34"/>
        <v>11664</v>
      </c>
    </row>
    <row r="280" spans="1:31" ht="14.1" customHeight="1">
      <c r="A280" s="137">
        <v>280</v>
      </c>
      <c r="B280" s="555" t="s">
        <v>738</v>
      </c>
      <c r="C280" s="157"/>
      <c r="D280" s="560" t="s">
        <v>405</v>
      </c>
      <c r="E280" s="565" t="s">
        <v>553</v>
      </c>
      <c r="F280" s="560" t="s">
        <v>680</v>
      </c>
      <c r="G280" s="168" t="s">
        <v>228</v>
      </c>
      <c r="H280" s="557" t="s">
        <v>331</v>
      </c>
      <c r="I280" s="566">
        <v>58.32</v>
      </c>
      <c r="J280" s="567" t="s">
        <v>773</v>
      </c>
      <c r="K280" s="516"/>
      <c r="L280" s="516"/>
      <c r="M280" s="516">
        <v>1</v>
      </c>
      <c r="N280" s="516">
        <v>1</v>
      </c>
      <c r="O280" s="159">
        <v>240</v>
      </c>
      <c r="P280" s="159"/>
      <c r="Q280" s="159"/>
      <c r="R280" s="159"/>
      <c r="S280" s="160" t="e">
        <f t="shared" si="35"/>
        <v>#DIV/0!</v>
      </c>
      <c r="T280" s="160">
        <f t="shared" si="36"/>
        <v>0</v>
      </c>
      <c r="U280" s="160">
        <f t="shared" si="37"/>
        <v>0</v>
      </c>
      <c r="V280" s="160">
        <f t="shared" si="38"/>
        <v>0</v>
      </c>
      <c r="W280" s="546"/>
      <c r="X280" s="161">
        <f>IF(O280="nio",0,IF(O280&gt;0,VLOOKUP(G280,'2-Productie normen'!A:L,VLOOKUP(O280,'2-Productie normen'!L:M,2,FALSE),FALSE)))</f>
        <v>0</v>
      </c>
      <c r="Y280" s="161">
        <f t="shared" si="32"/>
        <v>0</v>
      </c>
      <c r="Z280" s="161">
        <f t="shared" si="33"/>
        <v>0</v>
      </c>
      <c r="AA280" s="161">
        <f t="shared" si="39"/>
        <v>0</v>
      </c>
      <c r="AB280" s="161">
        <f>VLOOKUP(G280,'2-Productie normen'!A:L,6,FALSE)</f>
        <v>1</v>
      </c>
      <c r="AC280" s="162"/>
      <c r="AE280" s="125">
        <f t="shared" si="34"/>
        <v>13996.8</v>
      </c>
    </row>
    <row r="281" spans="1:31" ht="14.1" customHeight="1">
      <c r="A281" s="137">
        <v>281</v>
      </c>
      <c r="B281" s="555" t="s">
        <v>738</v>
      </c>
      <c r="C281" s="157"/>
      <c r="D281" s="560" t="s">
        <v>405</v>
      </c>
      <c r="E281" s="565" t="s">
        <v>554</v>
      </c>
      <c r="F281" s="560" t="s">
        <v>681</v>
      </c>
      <c r="G281" s="168" t="s">
        <v>330</v>
      </c>
      <c r="H281" s="557" t="s">
        <v>331</v>
      </c>
      <c r="I281" s="566">
        <v>58.32</v>
      </c>
      <c r="J281" s="567" t="s">
        <v>401</v>
      </c>
      <c r="K281" s="516"/>
      <c r="L281" s="516"/>
      <c r="M281" s="516">
        <v>1</v>
      </c>
      <c r="N281" s="516">
        <v>1</v>
      </c>
      <c r="O281" s="159">
        <v>2</v>
      </c>
      <c r="P281" s="159"/>
      <c r="Q281" s="159"/>
      <c r="R281" s="159"/>
      <c r="S281" s="160"/>
      <c r="T281" s="160"/>
      <c r="U281" s="160">
        <f t="shared" si="37"/>
        <v>0</v>
      </c>
      <c r="V281" s="160">
        <f t="shared" si="38"/>
        <v>0</v>
      </c>
      <c r="W281" s="546"/>
      <c r="X281" s="161"/>
      <c r="Y281" s="161"/>
      <c r="Z281" s="161">
        <f t="shared" si="33"/>
        <v>0</v>
      </c>
      <c r="AA281" s="161">
        <f t="shared" si="39"/>
        <v>0</v>
      </c>
      <c r="AB281" s="161" t="s">
        <v>780</v>
      </c>
      <c r="AC281" s="162" t="s">
        <v>785</v>
      </c>
      <c r="AE281" s="125"/>
    </row>
    <row r="282" spans="1:31" ht="14.1" customHeight="1">
      <c r="A282" s="137">
        <v>282</v>
      </c>
      <c r="B282" s="555" t="s">
        <v>738</v>
      </c>
      <c r="C282" s="157"/>
      <c r="D282" s="560" t="s">
        <v>405</v>
      </c>
      <c r="E282" s="565" t="s">
        <v>555</v>
      </c>
      <c r="F282" s="557" t="s">
        <v>304</v>
      </c>
      <c r="G282" s="124" t="s">
        <v>328</v>
      </c>
      <c r="H282" s="557" t="s">
        <v>331</v>
      </c>
      <c r="I282" s="566">
        <v>58.32</v>
      </c>
      <c r="J282" s="567" t="s">
        <v>778</v>
      </c>
      <c r="K282" s="516"/>
      <c r="L282" s="516"/>
      <c r="M282" s="516">
        <v>1</v>
      </c>
      <c r="N282" s="516">
        <v>1</v>
      </c>
      <c r="O282" s="159">
        <v>240</v>
      </c>
      <c r="P282" s="159"/>
      <c r="Q282" s="159"/>
      <c r="R282" s="159"/>
      <c r="S282" s="160" t="e">
        <f t="shared" si="35"/>
        <v>#DIV/0!</v>
      </c>
      <c r="T282" s="160">
        <f t="shared" si="36"/>
        <v>0</v>
      </c>
      <c r="U282" s="160">
        <f t="shared" si="37"/>
        <v>0</v>
      </c>
      <c r="V282" s="160">
        <f t="shared" si="38"/>
        <v>0</v>
      </c>
      <c r="W282" s="546"/>
      <c r="X282" s="161">
        <f>IF(O282="nio",0,IF(O282&gt;0,VLOOKUP(G282,'2-Productie normen'!A:L,VLOOKUP(O282,'2-Productie normen'!L:M,2,FALSE),FALSE)))</f>
        <v>0</v>
      </c>
      <c r="Y282" s="161">
        <f t="shared" si="32"/>
        <v>0</v>
      </c>
      <c r="Z282" s="161">
        <f t="shared" si="33"/>
        <v>0</v>
      </c>
      <c r="AA282" s="161">
        <f t="shared" si="39"/>
        <v>0</v>
      </c>
      <c r="AB282" s="161">
        <f>VLOOKUP(G282,'2-Productie normen'!A:L,6,FALSE)</f>
        <v>2</v>
      </c>
      <c r="AC282" s="162"/>
      <c r="AE282" s="125">
        <f t="shared" si="34"/>
        <v>13996.8</v>
      </c>
    </row>
    <row r="283" spans="1:31" ht="14.1" customHeight="1">
      <c r="A283" s="137">
        <v>283</v>
      </c>
      <c r="B283" s="555" t="s">
        <v>738</v>
      </c>
      <c r="C283" s="157"/>
      <c r="D283" s="560" t="s">
        <v>405</v>
      </c>
      <c r="E283" s="565" t="s">
        <v>556</v>
      </c>
      <c r="F283" s="557" t="s">
        <v>261</v>
      </c>
      <c r="G283" s="168" t="s">
        <v>395</v>
      </c>
      <c r="H283" s="557" t="s">
        <v>331</v>
      </c>
      <c r="I283" s="566">
        <v>4.8600000000000003</v>
      </c>
      <c r="J283" s="567" t="s">
        <v>400</v>
      </c>
      <c r="K283" s="516"/>
      <c r="L283" s="516"/>
      <c r="M283" s="516">
        <v>1</v>
      </c>
      <c r="N283" s="516">
        <v>1</v>
      </c>
      <c r="O283" s="159">
        <v>2</v>
      </c>
      <c r="P283" s="159"/>
      <c r="Q283" s="159"/>
      <c r="R283" s="159"/>
      <c r="S283" s="160"/>
      <c r="T283" s="160"/>
      <c r="U283" s="160">
        <f t="shared" si="37"/>
        <v>0</v>
      </c>
      <c r="V283" s="160">
        <f t="shared" si="38"/>
        <v>0</v>
      </c>
      <c r="W283" s="546"/>
      <c r="X283" s="161"/>
      <c r="Y283" s="161"/>
      <c r="Z283" s="161">
        <f t="shared" si="33"/>
        <v>0</v>
      </c>
      <c r="AA283" s="161">
        <f t="shared" si="39"/>
        <v>0</v>
      </c>
      <c r="AB283" s="161" t="s">
        <v>780</v>
      </c>
      <c r="AC283" s="162" t="s">
        <v>785</v>
      </c>
      <c r="AE283" s="125"/>
    </row>
    <row r="284" spans="1:31" ht="14.1" customHeight="1">
      <c r="A284" s="137">
        <v>284</v>
      </c>
      <c r="B284" s="555" t="s">
        <v>738</v>
      </c>
      <c r="C284" s="157"/>
      <c r="D284" s="560" t="s">
        <v>405</v>
      </c>
      <c r="E284" s="565" t="s">
        <v>557</v>
      </c>
      <c r="F284" s="560" t="s">
        <v>327</v>
      </c>
      <c r="G284" s="168" t="s">
        <v>329</v>
      </c>
      <c r="H284" s="557" t="s">
        <v>704</v>
      </c>
      <c r="I284" s="566">
        <v>22.68</v>
      </c>
      <c r="J284" s="559" t="s">
        <v>776</v>
      </c>
      <c r="K284" s="516"/>
      <c r="L284" s="516"/>
      <c r="M284" s="516">
        <v>1</v>
      </c>
      <c r="N284" s="516">
        <v>1</v>
      </c>
      <c r="O284" s="159">
        <v>240</v>
      </c>
      <c r="P284" s="159"/>
      <c r="Q284" s="159"/>
      <c r="R284" s="159"/>
      <c r="S284" s="160" t="e">
        <f t="shared" si="35"/>
        <v>#DIV/0!</v>
      </c>
      <c r="T284" s="160">
        <f t="shared" si="36"/>
        <v>0</v>
      </c>
      <c r="U284" s="160">
        <f t="shared" si="37"/>
        <v>0</v>
      </c>
      <c r="V284" s="160">
        <f t="shared" si="38"/>
        <v>0</v>
      </c>
      <c r="W284" s="546"/>
      <c r="X284" s="161">
        <f>IF(O284="nio",0,IF(O284&gt;0,VLOOKUP(G284,'2-Productie normen'!A:L,VLOOKUP(O284,'2-Productie normen'!L:M,2,FALSE),FALSE)))</f>
        <v>0</v>
      </c>
      <c r="Y284" s="161">
        <f t="shared" si="32"/>
        <v>0</v>
      </c>
      <c r="Z284" s="161">
        <f t="shared" si="33"/>
        <v>0</v>
      </c>
      <c r="AA284" s="161">
        <f t="shared" si="39"/>
        <v>0</v>
      </c>
      <c r="AB284" s="161">
        <f>VLOOKUP(G284,'2-Productie normen'!A:L,6,FALSE)</f>
        <v>6</v>
      </c>
      <c r="AC284" s="162"/>
      <c r="AE284" s="125">
        <f t="shared" si="34"/>
        <v>5443.2</v>
      </c>
    </row>
    <row r="285" spans="1:31" ht="14.1" customHeight="1">
      <c r="A285" s="137">
        <v>285</v>
      </c>
      <c r="B285" s="555" t="s">
        <v>738</v>
      </c>
      <c r="C285" s="157"/>
      <c r="D285" s="560" t="s">
        <v>405</v>
      </c>
      <c r="E285" s="565" t="s">
        <v>558</v>
      </c>
      <c r="F285" s="557" t="s">
        <v>327</v>
      </c>
      <c r="G285" s="168" t="s">
        <v>329</v>
      </c>
      <c r="H285" s="557" t="s">
        <v>704</v>
      </c>
      <c r="I285" s="566">
        <v>22.68</v>
      </c>
      <c r="J285" s="559" t="s">
        <v>776</v>
      </c>
      <c r="K285" s="516"/>
      <c r="L285" s="516"/>
      <c r="M285" s="516">
        <v>1</v>
      </c>
      <c r="N285" s="516">
        <v>1</v>
      </c>
      <c r="O285" s="159">
        <v>24</v>
      </c>
      <c r="P285" s="159"/>
      <c r="Q285" s="159"/>
      <c r="R285" s="159"/>
      <c r="S285" s="160" t="e">
        <f t="shared" si="35"/>
        <v>#DIV/0!</v>
      </c>
      <c r="T285" s="160">
        <f t="shared" si="36"/>
        <v>0</v>
      </c>
      <c r="U285" s="160">
        <f t="shared" si="37"/>
        <v>0</v>
      </c>
      <c r="V285" s="160">
        <f t="shared" si="38"/>
        <v>0</v>
      </c>
      <c r="W285" s="546"/>
      <c r="X285" s="161">
        <f>IF(O285="nio",0,IF(O285&gt;0,VLOOKUP(G285,'2-Productie normen'!A:L,VLOOKUP(O285,'2-Productie normen'!L:M,2,FALSE),FALSE)))</f>
        <v>0</v>
      </c>
      <c r="Y285" s="161">
        <f t="shared" si="32"/>
        <v>0</v>
      </c>
      <c r="Z285" s="161">
        <f t="shared" si="33"/>
        <v>0</v>
      </c>
      <c r="AA285" s="161">
        <f t="shared" si="39"/>
        <v>0</v>
      </c>
      <c r="AB285" s="161">
        <f>VLOOKUP(G285,'2-Productie normen'!A:L,6,FALSE)</f>
        <v>6</v>
      </c>
      <c r="AC285" s="162"/>
      <c r="AE285" s="125">
        <f t="shared" si="34"/>
        <v>544.31999999999994</v>
      </c>
    </row>
    <row r="286" spans="1:31" ht="14.1" customHeight="1">
      <c r="A286" s="137">
        <v>286</v>
      </c>
      <c r="B286" s="555" t="s">
        <v>738</v>
      </c>
      <c r="C286" s="157"/>
      <c r="D286" s="560" t="s">
        <v>405</v>
      </c>
      <c r="E286" s="565" t="s">
        <v>559</v>
      </c>
      <c r="F286" s="557" t="s">
        <v>300</v>
      </c>
      <c r="G286" s="168" t="s">
        <v>17</v>
      </c>
      <c r="H286" s="557" t="s">
        <v>332</v>
      </c>
      <c r="I286" s="566">
        <v>2.1</v>
      </c>
      <c r="J286" s="559" t="s">
        <v>774</v>
      </c>
      <c r="K286" s="516"/>
      <c r="L286" s="516"/>
      <c r="M286" s="516">
        <v>1</v>
      </c>
      <c r="N286" s="516">
        <v>1</v>
      </c>
      <c r="O286" s="159">
        <v>240</v>
      </c>
      <c r="P286" s="159">
        <v>240</v>
      </c>
      <c r="Q286" s="159"/>
      <c r="R286" s="159"/>
      <c r="S286" s="160" t="e">
        <f t="shared" si="35"/>
        <v>#DIV/0!</v>
      </c>
      <c r="T286" s="160" t="e">
        <f t="shared" si="36"/>
        <v>#DIV/0!</v>
      </c>
      <c r="U286" s="160">
        <f t="shared" si="37"/>
        <v>0</v>
      </c>
      <c r="V286" s="160">
        <f t="shared" si="38"/>
        <v>0</v>
      </c>
      <c r="W286" s="546"/>
      <c r="X286" s="161">
        <f>IF(O286="nio",0,IF(O286&gt;0,VLOOKUP(G286,'2-Productie normen'!A:L,VLOOKUP(O286,'2-Productie normen'!L:M,2,FALSE),FALSE)))</f>
        <v>0</v>
      </c>
      <c r="Y286" s="161">
        <f t="shared" si="32"/>
        <v>0</v>
      </c>
      <c r="Z286" s="161">
        <f t="shared" si="33"/>
        <v>0</v>
      </c>
      <c r="AA286" s="161">
        <f t="shared" si="39"/>
        <v>0</v>
      </c>
      <c r="AB286" s="161">
        <f>VLOOKUP(G286,'2-Productie normen'!A:L,6,FALSE)</f>
        <v>4</v>
      </c>
      <c r="AC286" s="162"/>
      <c r="AE286" s="125">
        <f t="shared" si="34"/>
        <v>1008</v>
      </c>
    </row>
    <row r="287" spans="1:31" ht="14.1" customHeight="1">
      <c r="A287" s="137">
        <v>287</v>
      </c>
      <c r="B287" s="555" t="s">
        <v>738</v>
      </c>
      <c r="C287" s="157"/>
      <c r="D287" s="560" t="s">
        <v>405</v>
      </c>
      <c r="E287" s="565" t="s">
        <v>560</v>
      </c>
      <c r="F287" s="560" t="s">
        <v>300</v>
      </c>
      <c r="G287" s="168" t="s">
        <v>17</v>
      </c>
      <c r="H287" s="557" t="s">
        <v>332</v>
      </c>
      <c r="I287" s="566">
        <v>2.1</v>
      </c>
      <c r="J287" s="559" t="s">
        <v>774</v>
      </c>
      <c r="K287" s="516"/>
      <c r="L287" s="516"/>
      <c r="M287" s="516">
        <v>1</v>
      </c>
      <c r="N287" s="516">
        <v>1</v>
      </c>
      <c r="O287" s="159">
        <v>240</v>
      </c>
      <c r="P287" s="159">
        <v>240</v>
      </c>
      <c r="Q287" s="159"/>
      <c r="R287" s="159"/>
      <c r="S287" s="160" t="e">
        <f t="shared" si="35"/>
        <v>#DIV/0!</v>
      </c>
      <c r="T287" s="160" t="e">
        <f t="shared" si="36"/>
        <v>#DIV/0!</v>
      </c>
      <c r="U287" s="160">
        <f t="shared" si="37"/>
        <v>0</v>
      </c>
      <c r="V287" s="160">
        <f t="shared" si="38"/>
        <v>0</v>
      </c>
      <c r="W287" s="546"/>
      <c r="X287" s="161">
        <f>IF(O287="nio",0,IF(O287&gt;0,VLOOKUP(G287,'2-Productie normen'!A:L,VLOOKUP(O287,'2-Productie normen'!L:M,2,FALSE),FALSE)))</f>
        <v>0</v>
      </c>
      <c r="Y287" s="161">
        <f t="shared" si="32"/>
        <v>0</v>
      </c>
      <c r="Z287" s="161">
        <f t="shared" si="33"/>
        <v>0</v>
      </c>
      <c r="AA287" s="161">
        <f t="shared" si="39"/>
        <v>0</v>
      </c>
      <c r="AB287" s="161">
        <f>VLOOKUP(G287,'2-Productie normen'!A:L,6,FALSE)</f>
        <v>4</v>
      </c>
      <c r="AC287" s="162"/>
      <c r="AE287" s="125">
        <f t="shared" si="34"/>
        <v>1008</v>
      </c>
    </row>
    <row r="288" spans="1:31" ht="14.1" customHeight="1">
      <c r="A288" s="137">
        <v>288</v>
      </c>
      <c r="B288" s="555" t="s">
        <v>738</v>
      </c>
      <c r="C288" s="157"/>
      <c r="D288" s="560" t="s">
        <v>405</v>
      </c>
      <c r="E288" s="565" t="s">
        <v>561</v>
      </c>
      <c r="F288" s="560" t="s">
        <v>630</v>
      </c>
      <c r="G288" s="168" t="s">
        <v>17</v>
      </c>
      <c r="H288" s="557" t="s">
        <v>332</v>
      </c>
      <c r="I288" s="566">
        <v>2.4300000000000002</v>
      </c>
      <c r="J288" s="559" t="s">
        <v>774</v>
      </c>
      <c r="K288" s="516"/>
      <c r="L288" s="516"/>
      <c r="M288" s="516">
        <v>1</v>
      </c>
      <c r="N288" s="516">
        <v>1</v>
      </c>
      <c r="O288" s="159">
        <v>240</v>
      </c>
      <c r="P288" s="159">
        <v>240</v>
      </c>
      <c r="Q288" s="159"/>
      <c r="R288" s="159"/>
      <c r="S288" s="160" t="e">
        <f t="shared" si="35"/>
        <v>#DIV/0!</v>
      </c>
      <c r="T288" s="160" t="e">
        <f t="shared" si="36"/>
        <v>#DIV/0!</v>
      </c>
      <c r="U288" s="160">
        <f t="shared" si="37"/>
        <v>0</v>
      </c>
      <c r="V288" s="160">
        <f t="shared" si="38"/>
        <v>0</v>
      </c>
      <c r="W288" s="546"/>
      <c r="X288" s="161">
        <f>IF(O288="nio",0,IF(O288&gt;0,VLOOKUP(G288,'2-Productie normen'!A:L,VLOOKUP(O288,'2-Productie normen'!L:M,2,FALSE),FALSE)))</f>
        <v>0</v>
      </c>
      <c r="Y288" s="161">
        <f t="shared" si="32"/>
        <v>0</v>
      </c>
      <c r="Z288" s="161">
        <f t="shared" si="33"/>
        <v>0</v>
      </c>
      <c r="AA288" s="161">
        <f t="shared" si="39"/>
        <v>0</v>
      </c>
      <c r="AB288" s="161">
        <f>VLOOKUP(G288,'2-Productie normen'!A:L,6,FALSE)</f>
        <v>4</v>
      </c>
      <c r="AC288" s="162"/>
      <c r="AE288" s="125">
        <f t="shared" si="34"/>
        <v>1166.4000000000001</v>
      </c>
    </row>
    <row r="289" spans="1:31" ht="14.1" customHeight="1">
      <c r="A289" s="137">
        <v>289</v>
      </c>
      <c r="B289" s="555" t="s">
        <v>738</v>
      </c>
      <c r="C289" s="157"/>
      <c r="D289" s="560" t="s">
        <v>405</v>
      </c>
      <c r="E289" s="565" t="s">
        <v>562</v>
      </c>
      <c r="F289" s="560" t="s">
        <v>631</v>
      </c>
      <c r="G289" s="168" t="s">
        <v>17</v>
      </c>
      <c r="H289" s="557" t="s">
        <v>332</v>
      </c>
      <c r="I289" s="566">
        <v>1.5</v>
      </c>
      <c r="J289" s="559" t="s">
        <v>774</v>
      </c>
      <c r="K289" s="516"/>
      <c r="L289" s="516"/>
      <c r="M289" s="516">
        <v>1</v>
      </c>
      <c r="N289" s="516">
        <v>1</v>
      </c>
      <c r="O289" s="159">
        <v>240</v>
      </c>
      <c r="P289" s="159">
        <v>240</v>
      </c>
      <c r="Q289" s="159"/>
      <c r="R289" s="159"/>
      <c r="S289" s="160" t="e">
        <f t="shared" si="35"/>
        <v>#DIV/0!</v>
      </c>
      <c r="T289" s="160" t="e">
        <f t="shared" si="36"/>
        <v>#DIV/0!</v>
      </c>
      <c r="U289" s="160">
        <f t="shared" si="37"/>
        <v>0</v>
      </c>
      <c r="V289" s="160">
        <f t="shared" si="38"/>
        <v>0</v>
      </c>
      <c r="W289" s="546"/>
      <c r="X289" s="161">
        <f>IF(O289="nio",0,IF(O289&gt;0,VLOOKUP(G289,'2-Productie normen'!A:L,VLOOKUP(O289,'2-Productie normen'!L:M,2,FALSE),FALSE)))</f>
        <v>0</v>
      </c>
      <c r="Y289" s="161">
        <f t="shared" si="32"/>
        <v>0</v>
      </c>
      <c r="Z289" s="161">
        <f t="shared" si="33"/>
        <v>0</v>
      </c>
      <c r="AA289" s="161">
        <f t="shared" si="39"/>
        <v>0</v>
      </c>
      <c r="AB289" s="161">
        <f>VLOOKUP(G289,'2-Productie normen'!A:L,6,FALSE)</f>
        <v>4</v>
      </c>
      <c r="AC289" s="162"/>
      <c r="AE289" s="125">
        <f t="shared" si="34"/>
        <v>720</v>
      </c>
    </row>
    <row r="290" spans="1:31" ht="14.1" customHeight="1">
      <c r="A290" s="137">
        <v>290</v>
      </c>
      <c r="B290" s="555" t="s">
        <v>738</v>
      </c>
      <c r="C290" s="157"/>
      <c r="D290" s="560" t="s">
        <v>405</v>
      </c>
      <c r="E290" s="565" t="s">
        <v>563</v>
      </c>
      <c r="F290" s="560" t="s">
        <v>631</v>
      </c>
      <c r="G290" s="168" t="s">
        <v>17</v>
      </c>
      <c r="H290" s="557" t="s">
        <v>332</v>
      </c>
      <c r="I290" s="566">
        <v>1.5</v>
      </c>
      <c r="J290" s="559" t="s">
        <v>774</v>
      </c>
      <c r="K290" s="516"/>
      <c r="L290" s="516"/>
      <c r="M290" s="516">
        <v>1</v>
      </c>
      <c r="N290" s="516">
        <v>1</v>
      </c>
      <c r="O290" s="159">
        <v>240</v>
      </c>
      <c r="P290" s="159">
        <v>240</v>
      </c>
      <c r="Q290" s="159"/>
      <c r="R290" s="159"/>
      <c r="S290" s="160" t="e">
        <f t="shared" si="35"/>
        <v>#DIV/0!</v>
      </c>
      <c r="T290" s="160" t="e">
        <f t="shared" si="36"/>
        <v>#DIV/0!</v>
      </c>
      <c r="U290" s="160">
        <f t="shared" si="37"/>
        <v>0</v>
      </c>
      <c r="V290" s="160">
        <f t="shared" si="38"/>
        <v>0</v>
      </c>
      <c r="W290" s="546"/>
      <c r="X290" s="161">
        <f>IF(O290="nio",0,IF(O290&gt;0,VLOOKUP(G290,'2-Productie normen'!A:L,VLOOKUP(O290,'2-Productie normen'!L:M,2,FALSE),FALSE)))</f>
        <v>0</v>
      </c>
      <c r="Y290" s="161">
        <f t="shared" si="32"/>
        <v>0</v>
      </c>
      <c r="Z290" s="161">
        <f t="shared" si="33"/>
        <v>0</v>
      </c>
      <c r="AA290" s="161">
        <f t="shared" si="39"/>
        <v>0</v>
      </c>
      <c r="AB290" s="161">
        <f>VLOOKUP(G290,'2-Productie normen'!A:L,6,FALSE)</f>
        <v>4</v>
      </c>
      <c r="AC290" s="162"/>
      <c r="AE290" s="125">
        <f t="shared" si="34"/>
        <v>720</v>
      </c>
    </row>
    <row r="291" spans="1:31" ht="14.1" customHeight="1">
      <c r="A291" s="137">
        <v>291</v>
      </c>
      <c r="B291" s="555" t="s">
        <v>738</v>
      </c>
      <c r="C291" s="157"/>
      <c r="D291" s="560" t="s">
        <v>405</v>
      </c>
      <c r="E291" s="565" t="s">
        <v>564</v>
      </c>
      <c r="F291" s="557" t="s">
        <v>642</v>
      </c>
      <c r="G291" s="157" t="s">
        <v>781</v>
      </c>
      <c r="H291" s="557" t="s">
        <v>331</v>
      </c>
      <c r="I291" s="566">
        <v>6.48</v>
      </c>
      <c r="J291" s="567" t="s">
        <v>780</v>
      </c>
      <c r="K291" s="516"/>
      <c r="L291" s="516"/>
      <c r="M291" s="516">
        <v>1</v>
      </c>
      <c r="N291" s="516">
        <v>1</v>
      </c>
      <c r="O291" s="159" t="s">
        <v>781</v>
      </c>
      <c r="P291" s="159"/>
      <c r="Q291" s="159"/>
      <c r="R291" s="159"/>
      <c r="S291" s="160">
        <f t="shared" si="35"/>
        <v>0</v>
      </c>
      <c r="T291" s="160">
        <f t="shared" si="36"/>
        <v>0</v>
      </c>
      <c r="U291" s="160">
        <f t="shared" si="37"/>
        <v>0</v>
      </c>
      <c r="V291" s="160">
        <f t="shared" si="38"/>
        <v>0</v>
      </c>
      <c r="W291" s="546"/>
      <c r="X291" s="161">
        <f>IF(O291="nio",0,IF(O291&gt;0,VLOOKUP(G291,'2-Productie normen'!A:L,VLOOKUP(O291,'2-Productie normen'!L:M,2,FALSE),FALSE)))</f>
        <v>0</v>
      </c>
      <c r="Y291" s="161">
        <f t="shared" si="32"/>
        <v>0</v>
      </c>
      <c r="Z291" s="161">
        <f t="shared" si="33"/>
        <v>0</v>
      </c>
      <c r="AA291" s="161">
        <f t="shared" si="39"/>
        <v>0</v>
      </c>
      <c r="AB291" s="161">
        <f>VLOOKUP(G291,'2-Productie normen'!A:L,6,FALSE)</f>
        <v>0</v>
      </c>
      <c r="AC291" s="162"/>
      <c r="AE291" s="125">
        <f t="shared" si="34"/>
        <v>0</v>
      </c>
    </row>
    <row r="292" spans="1:31" ht="14.1" customHeight="1">
      <c r="A292" s="137">
        <v>292</v>
      </c>
      <c r="B292" s="555" t="s">
        <v>738</v>
      </c>
      <c r="C292" s="157"/>
      <c r="D292" s="560" t="s">
        <v>405</v>
      </c>
      <c r="E292" s="565" t="s">
        <v>565</v>
      </c>
      <c r="F292" s="557" t="s">
        <v>641</v>
      </c>
      <c r="G292" s="168" t="s">
        <v>395</v>
      </c>
      <c r="H292" s="557" t="s">
        <v>331</v>
      </c>
      <c r="I292" s="566">
        <v>1.62</v>
      </c>
      <c r="J292" s="567" t="s">
        <v>400</v>
      </c>
      <c r="K292" s="516"/>
      <c r="L292" s="516"/>
      <c r="M292" s="516">
        <v>1</v>
      </c>
      <c r="N292" s="516">
        <v>1</v>
      </c>
      <c r="O292" s="159">
        <v>2</v>
      </c>
      <c r="P292" s="159"/>
      <c r="Q292" s="159"/>
      <c r="R292" s="159"/>
      <c r="S292" s="160"/>
      <c r="T292" s="160"/>
      <c r="U292" s="160">
        <f t="shared" si="37"/>
        <v>0</v>
      </c>
      <c r="V292" s="160">
        <f t="shared" si="38"/>
        <v>0</v>
      </c>
      <c r="W292" s="546"/>
      <c r="X292" s="161"/>
      <c r="Y292" s="161"/>
      <c r="Z292" s="161">
        <f t="shared" si="33"/>
        <v>0</v>
      </c>
      <c r="AA292" s="161">
        <f t="shared" si="39"/>
        <v>0</v>
      </c>
      <c r="AB292" s="161" t="s">
        <v>780</v>
      </c>
      <c r="AC292" s="162" t="s">
        <v>785</v>
      </c>
      <c r="AE292" s="125"/>
    </row>
    <row r="293" spans="1:31" ht="14.1" customHeight="1">
      <c r="A293" s="137">
        <v>293</v>
      </c>
      <c r="B293" s="555" t="s">
        <v>738</v>
      </c>
      <c r="C293" s="157"/>
      <c r="D293" s="560" t="s">
        <v>405</v>
      </c>
      <c r="E293" s="565" t="s">
        <v>566</v>
      </c>
      <c r="F293" s="557" t="s">
        <v>642</v>
      </c>
      <c r="G293" s="157" t="s">
        <v>781</v>
      </c>
      <c r="H293" s="557" t="s">
        <v>331</v>
      </c>
      <c r="I293" s="566">
        <v>0.81</v>
      </c>
      <c r="J293" s="567" t="s">
        <v>780</v>
      </c>
      <c r="K293" s="516"/>
      <c r="L293" s="516"/>
      <c r="M293" s="516">
        <v>1</v>
      </c>
      <c r="N293" s="516">
        <v>1</v>
      </c>
      <c r="O293" s="159" t="s">
        <v>781</v>
      </c>
      <c r="P293" s="159"/>
      <c r="Q293" s="159"/>
      <c r="R293" s="159"/>
      <c r="S293" s="160">
        <f t="shared" si="35"/>
        <v>0</v>
      </c>
      <c r="T293" s="160">
        <f t="shared" si="36"/>
        <v>0</v>
      </c>
      <c r="U293" s="160">
        <f t="shared" si="37"/>
        <v>0</v>
      </c>
      <c r="V293" s="160">
        <f t="shared" si="38"/>
        <v>0</v>
      </c>
      <c r="W293" s="546"/>
      <c r="X293" s="161">
        <f>IF(O293="nio",0,IF(O293&gt;0,VLOOKUP(G293,'2-Productie normen'!A:L,VLOOKUP(O293,'2-Productie normen'!L:M,2,FALSE),FALSE)))</f>
        <v>0</v>
      </c>
      <c r="Y293" s="161">
        <f t="shared" si="32"/>
        <v>0</v>
      </c>
      <c r="Z293" s="161">
        <f t="shared" si="33"/>
        <v>0</v>
      </c>
      <c r="AA293" s="161">
        <f t="shared" si="39"/>
        <v>0</v>
      </c>
      <c r="AB293" s="161">
        <f>VLOOKUP(G293,'2-Productie normen'!A:L,6,FALSE)</f>
        <v>0</v>
      </c>
      <c r="AC293" s="162"/>
      <c r="AE293" s="125">
        <f t="shared" si="34"/>
        <v>0</v>
      </c>
    </row>
    <row r="294" spans="1:31" ht="14.1" customHeight="1">
      <c r="A294" s="137">
        <v>294</v>
      </c>
      <c r="B294" s="555" t="s">
        <v>738</v>
      </c>
      <c r="C294" s="157"/>
      <c r="D294" s="560" t="s">
        <v>405</v>
      </c>
      <c r="E294" s="565" t="s">
        <v>567</v>
      </c>
      <c r="F294" s="557" t="s">
        <v>642</v>
      </c>
      <c r="G294" s="157" t="s">
        <v>781</v>
      </c>
      <c r="H294" s="557" t="s">
        <v>331</v>
      </c>
      <c r="I294" s="566">
        <v>4.8600000000000003</v>
      </c>
      <c r="J294" s="567" t="s">
        <v>780</v>
      </c>
      <c r="K294" s="516"/>
      <c r="L294" s="516"/>
      <c r="M294" s="516">
        <v>1</v>
      </c>
      <c r="N294" s="516">
        <v>1</v>
      </c>
      <c r="O294" s="159" t="s">
        <v>781</v>
      </c>
      <c r="P294" s="159"/>
      <c r="Q294" s="159"/>
      <c r="R294" s="159"/>
      <c r="S294" s="160">
        <f t="shared" si="35"/>
        <v>0</v>
      </c>
      <c r="T294" s="160">
        <f t="shared" si="36"/>
        <v>0</v>
      </c>
      <c r="U294" s="160">
        <f t="shared" si="37"/>
        <v>0</v>
      </c>
      <c r="V294" s="160">
        <f t="shared" si="38"/>
        <v>0</v>
      </c>
      <c r="W294" s="546"/>
      <c r="X294" s="161">
        <f>IF(O294="nio",0,IF(O294&gt;0,VLOOKUP(G294,'2-Productie normen'!A:L,VLOOKUP(O294,'2-Productie normen'!L:M,2,FALSE),FALSE)))</f>
        <v>0</v>
      </c>
      <c r="Y294" s="161">
        <f t="shared" si="32"/>
        <v>0</v>
      </c>
      <c r="Z294" s="161">
        <f t="shared" si="33"/>
        <v>0</v>
      </c>
      <c r="AA294" s="161">
        <f t="shared" si="39"/>
        <v>0</v>
      </c>
      <c r="AB294" s="161">
        <f>VLOOKUP(G294,'2-Productie normen'!A:L,6,FALSE)</f>
        <v>0</v>
      </c>
      <c r="AC294" s="162"/>
      <c r="AE294" s="125">
        <f t="shared" si="34"/>
        <v>0</v>
      </c>
    </row>
    <row r="295" spans="1:31" ht="14.1" customHeight="1">
      <c r="A295" s="137">
        <v>295</v>
      </c>
      <c r="B295" s="555" t="s">
        <v>738</v>
      </c>
      <c r="C295" s="157"/>
      <c r="D295" s="560" t="s">
        <v>405</v>
      </c>
      <c r="E295" s="565" t="s">
        <v>568</v>
      </c>
      <c r="F295" s="557" t="s">
        <v>266</v>
      </c>
      <c r="G295" s="168" t="s">
        <v>395</v>
      </c>
      <c r="H295" s="557" t="s">
        <v>331</v>
      </c>
      <c r="I295" s="566">
        <v>1.62</v>
      </c>
      <c r="J295" s="567" t="s">
        <v>400</v>
      </c>
      <c r="K295" s="516"/>
      <c r="L295" s="516"/>
      <c r="M295" s="516">
        <v>1</v>
      </c>
      <c r="N295" s="516">
        <v>1</v>
      </c>
      <c r="O295" s="159">
        <v>2</v>
      </c>
      <c r="P295" s="159"/>
      <c r="Q295" s="159"/>
      <c r="R295" s="159"/>
      <c r="S295" s="160"/>
      <c r="T295" s="160"/>
      <c r="U295" s="160">
        <f t="shared" si="37"/>
        <v>0</v>
      </c>
      <c r="V295" s="160">
        <f t="shared" si="38"/>
        <v>0</v>
      </c>
      <c r="W295" s="546"/>
      <c r="X295" s="161"/>
      <c r="Y295" s="161"/>
      <c r="Z295" s="161">
        <f t="shared" si="33"/>
        <v>0</v>
      </c>
      <c r="AA295" s="161">
        <f t="shared" si="39"/>
        <v>0</v>
      </c>
      <c r="AB295" s="161" t="s">
        <v>780</v>
      </c>
      <c r="AC295" s="162" t="s">
        <v>785</v>
      </c>
      <c r="AE295" s="125"/>
    </row>
    <row r="296" spans="1:31" ht="14.1" customHeight="1">
      <c r="A296" s="137">
        <v>296</v>
      </c>
      <c r="B296" s="555" t="s">
        <v>738</v>
      </c>
      <c r="C296" s="157"/>
      <c r="D296" s="560" t="s">
        <v>405</v>
      </c>
      <c r="E296" s="565" t="s">
        <v>546</v>
      </c>
      <c r="F296" s="557" t="s">
        <v>259</v>
      </c>
      <c r="G296" s="168" t="s">
        <v>394</v>
      </c>
      <c r="H296" s="557" t="s">
        <v>331</v>
      </c>
      <c r="I296" s="566">
        <v>68.040000000000006</v>
      </c>
      <c r="J296" s="559" t="s">
        <v>775</v>
      </c>
      <c r="K296" s="516"/>
      <c r="L296" s="516"/>
      <c r="M296" s="516">
        <v>1</v>
      </c>
      <c r="N296" s="516">
        <v>1</v>
      </c>
      <c r="O296" s="159">
        <v>240</v>
      </c>
      <c r="P296" s="159"/>
      <c r="Q296" s="159"/>
      <c r="R296" s="159"/>
      <c r="S296" s="160" t="e">
        <f t="shared" si="35"/>
        <v>#DIV/0!</v>
      </c>
      <c r="T296" s="160">
        <f t="shared" si="36"/>
        <v>0</v>
      </c>
      <c r="U296" s="160">
        <f t="shared" si="37"/>
        <v>0</v>
      </c>
      <c r="V296" s="160">
        <f t="shared" si="38"/>
        <v>0</v>
      </c>
      <c r="W296" s="546"/>
      <c r="X296" s="161">
        <f>IF(O296="nio",0,IF(O296&gt;0,VLOOKUP(G296,'2-Productie normen'!A:L,VLOOKUP(O296,'2-Productie normen'!L:M,2,FALSE),FALSE)))</f>
        <v>0</v>
      </c>
      <c r="Y296" s="161">
        <f t="shared" si="32"/>
        <v>0</v>
      </c>
      <c r="Z296" s="161">
        <f t="shared" si="33"/>
        <v>0</v>
      </c>
      <c r="AA296" s="161">
        <f t="shared" si="39"/>
        <v>0</v>
      </c>
      <c r="AB296" s="161">
        <f>VLOOKUP(G296,'2-Productie normen'!A:L,6,FALSE)</f>
        <v>6</v>
      </c>
      <c r="AC296" s="162"/>
      <c r="AE296" s="125">
        <f t="shared" si="34"/>
        <v>16329.600000000002</v>
      </c>
    </row>
    <row r="297" spans="1:31" ht="14.1" customHeight="1">
      <c r="A297" s="137">
        <v>297</v>
      </c>
      <c r="B297" s="555" t="s">
        <v>738</v>
      </c>
      <c r="C297" s="157"/>
      <c r="D297" s="560" t="s">
        <v>406</v>
      </c>
      <c r="E297" s="565" t="s">
        <v>569</v>
      </c>
      <c r="F297" s="560" t="s">
        <v>682</v>
      </c>
      <c r="G297" s="168" t="s">
        <v>228</v>
      </c>
      <c r="H297" s="557" t="s">
        <v>331</v>
      </c>
      <c r="I297" s="566">
        <v>78.290000000000006</v>
      </c>
      <c r="J297" s="567" t="s">
        <v>773</v>
      </c>
      <c r="K297" s="516"/>
      <c r="L297" s="516"/>
      <c r="M297" s="516">
        <v>1</v>
      </c>
      <c r="N297" s="516">
        <v>1</v>
      </c>
      <c r="O297" s="159">
        <v>240</v>
      </c>
      <c r="P297" s="159"/>
      <c r="Q297" s="159"/>
      <c r="R297" s="159"/>
      <c r="S297" s="160" t="e">
        <f t="shared" si="35"/>
        <v>#DIV/0!</v>
      </c>
      <c r="T297" s="160">
        <f t="shared" si="36"/>
        <v>0</v>
      </c>
      <c r="U297" s="160">
        <f t="shared" si="37"/>
        <v>0</v>
      </c>
      <c r="V297" s="160">
        <f t="shared" si="38"/>
        <v>0</v>
      </c>
      <c r="W297" s="546"/>
      <c r="X297" s="161">
        <f>IF(O297="nio",0,IF(O297&gt;0,VLOOKUP(G297,'2-Productie normen'!A:L,VLOOKUP(O297,'2-Productie normen'!L:M,2,FALSE),FALSE)))</f>
        <v>0</v>
      </c>
      <c r="Y297" s="161">
        <f t="shared" si="32"/>
        <v>0</v>
      </c>
      <c r="Z297" s="161">
        <f t="shared" si="33"/>
        <v>0</v>
      </c>
      <c r="AA297" s="161">
        <f t="shared" si="39"/>
        <v>0</v>
      </c>
      <c r="AB297" s="161">
        <f>VLOOKUP(G297,'2-Productie normen'!A:L,6,FALSE)</f>
        <v>1</v>
      </c>
      <c r="AC297" s="162"/>
      <c r="AE297" s="125">
        <f t="shared" si="34"/>
        <v>18789.600000000002</v>
      </c>
    </row>
    <row r="298" spans="1:31" ht="14.1" customHeight="1">
      <c r="A298" s="137">
        <v>298</v>
      </c>
      <c r="B298" s="555" t="s">
        <v>738</v>
      </c>
      <c r="C298" s="157"/>
      <c r="D298" s="560" t="s">
        <v>406</v>
      </c>
      <c r="E298" s="565" t="s">
        <v>570</v>
      </c>
      <c r="F298" s="557" t="s">
        <v>683</v>
      </c>
      <c r="G298" s="168" t="s">
        <v>228</v>
      </c>
      <c r="H298" s="557" t="s">
        <v>331</v>
      </c>
      <c r="I298" s="566">
        <v>63.19</v>
      </c>
      <c r="J298" s="567" t="s">
        <v>773</v>
      </c>
      <c r="K298" s="516"/>
      <c r="L298" s="516"/>
      <c r="M298" s="516">
        <v>1</v>
      </c>
      <c r="N298" s="516">
        <v>1</v>
      </c>
      <c r="O298" s="159">
        <v>240</v>
      </c>
      <c r="P298" s="159"/>
      <c r="Q298" s="159"/>
      <c r="R298" s="159"/>
      <c r="S298" s="160" t="e">
        <f t="shared" si="35"/>
        <v>#DIV/0!</v>
      </c>
      <c r="T298" s="160">
        <f t="shared" si="36"/>
        <v>0</v>
      </c>
      <c r="U298" s="160">
        <f t="shared" si="37"/>
        <v>0</v>
      </c>
      <c r="V298" s="160">
        <f t="shared" si="38"/>
        <v>0</v>
      </c>
      <c r="W298" s="546"/>
      <c r="X298" s="161">
        <f>IF(O298="nio",0,IF(O298&gt;0,VLOOKUP(G298,'2-Productie normen'!A:L,VLOOKUP(O298,'2-Productie normen'!L:M,2,FALSE),FALSE)))</f>
        <v>0</v>
      </c>
      <c r="Y298" s="161">
        <f t="shared" si="32"/>
        <v>0</v>
      </c>
      <c r="Z298" s="161">
        <f t="shared" si="33"/>
        <v>0</v>
      </c>
      <c r="AA298" s="161">
        <f t="shared" si="39"/>
        <v>0</v>
      </c>
      <c r="AB298" s="161">
        <f>VLOOKUP(G298,'2-Productie normen'!A:L,6,FALSE)</f>
        <v>1</v>
      </c>
      <c r="AC298" s="162"/>
      <c r="AE298" s="125">
        <f t="shared" si="34"/>
        <v>15165.599999999999</v>
      </c>
    </row>
    <row r="299" spans="1:31" ht="14.1" customHeight="1">
      <c r="A299" s="137">
        <v>299</v>
      </c>
      <c r="B299" s="555" t="s">
        <v>738</v>
      </c>
      <c r="C299" s="157"/>
      <c r="D299" s="560" t="s">
        <v>406</v>
      </c>
      <c r="E299" s="565" t="s">
        <v>571</v>
      </c>
      <c r="F299" s="557" t="s">
        <v>683</v>
      </c>
      <c r="G299" s="168" t="s">
        <v>228</v>
      </c>
      <c r="H299" s="557" t="s">
        <v>331</v>
      </c>
      <c r="I299" s="566">
        <v>63.19</v>
      </c>
      <c r="J299" s="567" t="s">
        <v>773</v>
      </c>
      <c r="K299" s="516"/>
      <c r="L299" s="516"/>
      <c r="M299" s="516">
        <v>1</v>
      </c>
      <c r="N299" s="516">
        <v>1</v>
      </c>
      <c r="O299" s="159">
        <v>240</v>
      </c>
      <c r="P299" s="159"/>
      <c r="Q299" s="159"/>
      <c r="R299" s="159"/>
      <c r="S299" s="160" t="e">
        <f t="shared" si="35"/>
        <v>#DIV/0!</v>
      </c>
      <c r="T299" s="160">
        <f t="shared" si="36"/>
        <v>0</v>
      </c>
      <c r="U299" s="160">
        <f t="shared" si="37"/>
        <v>0</v>
      </c>
      <c r="V299" s="160">
        <f t="shared" si="38"/>
        <v>0</v>
      </c>
      <c r="W299" s="546"/>
      <c r="X299" s="161">
        <f>IF(O299="nio",0,IF(O299&gt;0,VLOOKUP(G299,'2-Productie normen'!A:L,VLOOKUP(O299,'2-Productie normen'!L:M,2,FALSE),FALSE)))</f>
        <v>0</v>
      </c>
      <c r="Y299" s="161">
        <f t="shared" si="32"/>
        <v>0</v>
      </c>
      <c r="Z299" s="161">
        <f t="shared" si="33"/>
        <v>0</v>
      </c>
      <c r="AA299" s="161">
        <f t="shared" si="39"/>
        <v>0</v>
      </c>
      <c r="AB299" s="161">
        <f>VLOOKUP(G299,'2-Productie normen'!A:L,6,FALSE)</f>
        <v>1</v>
      </c>
      <c r="AC299" s="162"/>
      <c r="AE299" s="125">
        <f t="shared" si="34"/>
        <v>15165.599999999999</v>
      </c>
    </row>
    <row r="300" spans="1:31" ht="14.1" customHeight="1">
      <c r="A300" s="137">
        <v>300</v>
      </c>
      <c r="B300" s="555" t="s">
        <v>738</v>
      </c>
      <c r="C300" s="157"/>
      <c r="D300" s="560" t="s">
        <v>406</v>
      </c>
      <c r="E300" s="565" t="s">
        <v>572</v>
      </c>
      <c r="F300" s="560" t="s">
        <v>684</v>
      </c>
      <c r="G300" s="168" t="s">
        <v>228</v>
      </c>
      <c r="H300" s="557" t="s">
        <v>331</v>
      </c>
      <c r="I300" s="566">
        <v>82</v>
      </c>
      <c r="J300" s="567" t="s">
        <v>773</v>
      </c>
      <c r="K300" s="516"/>
      <c r="L300" s="516"/>
      <c r="M300" s="516">
        <v>1</v>
      </c>
      <c r="N300" s="516">
        <v>1</v>
      </c>
      <c r="O300" s="159">
        <v>240</v>
      </c>
      <c r="P300" s="159"/>
      <c r="Q300" s="159"/>
      <c r="R300" s="159"/>
      <c r="S300" s="160" t="e">
        <f t="shared" si="35"/>
        <v>#DIV/0!</v>
      </c>
      <c r="T300" s="160">
        <f t="shared" si="36"/>
        <v>0</v>
      </c>
      <c r="U300" s="160">
        <f t="shared" si="37"/>
        <v>0</v>
      </c>
      <c r="V300" s="160">
        <f t="shared" si="38"/>
        <v>0</v>
      </c>
      <c r="W300" s="546"/>
      <c r="X300" s="161">
        <f>IF(O300="nio",0,IF(O300&gt;0,VLOOKUP(G300,'2-Productie normen'!A:L,VLOOKUP(O300,'2-Productie normen'!L:M,2,FALSE),FALSE)))</f>
        <v>0</v>
      </c>
      <c r="Y300" s="161">
        <f t="shared" si="32"/>
        <v>0</v>
      </c>
      <c r="Z300" s="161">
        <f t="shared" si="33"/>
        <v>0</v>
      </c>
      <c r="AA300" s="161">
        <f t="shared" si="39"/>
        <v>0</v>
      </c>
      <c r="AB300" s="161">
        <f>VLOOKUP(G300,'2-Productie normen'!A:L,6,FALSE)</f>
        <v>1</v>
      </c>
      <c r="AC300" s="162"/>
      <c r="AE300" s="125">
        <f t="shared" si="34"/>
        <v>19680</v>
      </c>
    </row>
    <row r="301" spans="1:31" ht="14.1" customHeight="1">
      <c r="A301" s="137">
        <v>301</v>
      </c>
      <c r="B301" s="555" t="s">
        <v>738</v>
      </c>
      <c r="C301" s="157"/>
      <c r="D301" s="560" t="s">
        <v>406</v>
      </c>
      <c r="E301" s="565" t="s">
        <v>573</v>
      </c>
      <c r="F301" s="560" t="s">
        <v>685</v>
      </c>
      <c r="G301" s="168" t="s">
        <v>228</v>
      </c>
      <c r="H301" s="557" t="s">
        <v>331</v>
      </c>
      <c r="I301" s="566">
        <v>4.8600000000000003</v>
      </c>
      <c r="J301" s="567" t="s">
        <v>773</v>
      </c>
      <c r="K301" s="516"/>
      <c r="L301" s="516"/>
      <c r="M301" s="516">
        <v>1</v>
      </c>
      <c r="N301" s="516">
        <v>1</v>
      </c>
      <c r="O301" s="159">
        <v>240</v>
      </c>
      <c r="P301" s="159"/>
      <c r="Q301" s="159"/>
      <c r="R301" s="159"/>
      <c r="S301" s="160" t="e">
        <f t="shared" si="35"/>
        <v>#DIV/0!</v>
      </c>
      <c r="T301" s="160">
        <f t="shared" si="36"/>
        <v>0</v>
      </c>
      <c r="U301" s="160">
        <f t="shared" si="37"/>
        <v>0</v>
      </c>
      <c r="V301" s="160">
        <f t="shared" si="38"/>
        <v>0</v>
      </c>
      <c r="W301" s="546"/>
      <c r="X301" s="161">
        <f>IF(O301="nio",0,IF(O301&gt;0,VLOOKUP(G301,'2-Productie normen'!A:L,VLOOKUP(O301,'2-Productie normen'!L:M,2,FALSE),FALSE)))</f>
        <v>0</v>
      </c>
      <c r="Y301" s="161">
        <f t="shared" si="32"/>
        <v>0</v>
      </c>
      <c r="Z301" s="161">
        <f t="shared" si="33"/>
        <v>0</v>
      </c>
      <c r="AA301" s="161">
        <f t="shared" si="39"/>
        <v>0</v>
      </c>
      <c r="AB301" s="161">
        <f>VLOOKUP(G301,'2-Productie normen'!A:L,6,FALSE)</f>
        <v>1</v>
      </c>
      <c r="AC301" s="162"/>
      <c r="AE301" s="125">
        <f t="shared" si="34"/>
        <v>1166.4000000000001</v>
      </c>
    </row>
    <row r="302" spans="1:31" ht="14.1" customHeight="1">
      <c r="A302" s="137">
        <v>302</v>
      </c>
      <c r="B302" s="555" t="s">
        <v>738</v>
      </c>
      <c r="C302" s="157"/>
      <c r="D302" s="560" t="s">
        <v>406</v>
      </c>
      <c r="E302" s="565" t="s">
        <v>574</v>
      </c>
      <c r="F302" s="557" t="s">
        <v>686</v>
      </c>
      <c r="G302" s="168" t="s">
        <v>228</v>
      </c>
      <c r="H302" s="557" t="s">
        <v>331</v>
      </c>
      <c r="I302" s="566">
        <v>20</v>
      </c>
      <c r="J302" s="567" t="s">
        <v>773</v>
      </c>
      <c r="K302" s="516"/>
      <c r="L302" s="516"/>
      <c r="M302" s="516">
        <v>1</v>
      </c>
      <c r="N302" s="516">
        <v>1</v>
      </c>
      <c r="O302" s="159">
        <v>240</v>
      </c>
      <c r="P302" s="159"/>
      <c r="Q302" s="159"/>
      <c r="R302" s="159"/>
      <c r="S302" s="160" t="e">
        <f t="shared" si="35"/>
        <v>#DIV/0!</v>
      </c>
      <c r="T302" s="160">
        <f t="shared" si="36"/>
        <v>0</v>
      </c>
      <c r="U302" s="160">
        <f t="shared" si="37"/>
        <v>0</v>
      </c>
      <c r="V302" s="160">
        <f t="shared" si="38"/>
        <v>0</v>
      </c>
      <c r="W302" s="546"/>
      <c r="X302" s="161">
        <f>IF(O302="nio",0,IF(O302&gt;0,VLOOKUP(G302,'2-Productie normen'!A:L,VLOOKUP(O302,'2-Productie normen'!L:M,2,FALSE),FALSE)))</f>
        <v>0</v>
      </c>
      <c r="Y302" s="161">
        <f t="shared" si="32"/>
        <v>0</v>
      </c>
      <c r="Z302" s="161">
        <f t="shared" si="33"/>
        <v>0</v>
      </c>
      <c r="AA302" s="161">
        <f t="shared" si="39"/>
        <v>0</v>
      </c>
      <c r="AB302" s="161">
        <f>VLOOKUP(G302,'2-Productie normen'!A:L,6,FALSE)</f>
        <v>1</v>
      </c>
      <c r="AC302" s="162"/>
      <c r="AE302" s="125">
        <f t="shared" si="34"/>
        <v>4800</v>
      </c>
    </row>
    <row r="303" spans="1:31" ht="14.1" customHeight="1">
      <c r="A303" s="137">
        <v>303</v>
      </c>
      <c r="B303" s="555" t="s">
        <v>738</v>
      </c>
      <c r="C303" s="157"/>
      <c r="D303" s="560" t="s">
        <v>406</v>
      </c>
      <c r="E303" s="565" t="s">
        <v>575</v>
      </c>
      <c r="F303" s="557" t="s">
        <v>685</v>
      </c>
      <c r="G303" s="168" t="s">
        <v>228</v>
      </c>
      <c r="H303" s="557" t="s">
        <v>331</v>
      </c>
      <c r="I303" s="566">
        <v>10</v>
      </c>
      <c r="J303" s="567" t="s">
        <v>773</v>
      </c>
      <c r="K303" s="516"/>
      <c r="L303" s="516"/>
      <c r="M303" s="516">
        <v>1</v>
      </c>
      <c r="N303" s="516">
        <v>1</v>
      </c>
      <c r="O303" s="159">
        <v>240</v>
      </c>
      <c r="P303" s="159"/>
      <c r="Q303" s="159"/>
      <c r="R303" s="159"/>
      <c r="S303" s="160" t="e">
        <f t="shared" si="35"/>
        <v>#DIV/0!</v>
      </c>
      <c r="T303" s="160">
        <f t="shared" si="36"/>
        <v>0</v>
      </c>
      <c r="U303" s="160">
        <f t="shared" si="37"/>
        <v>0</v>
      </c>
      <c r="V303" s="160">
        <f t="shared" si="38"/>
        <v>0</v>
      </c>
      <c r="W303" s="546"/>
      <c r="X303" s="161">
        <f>IF(O303="nio",0,IF(O303&gt;0,VLOOKUP(G303,'2-Productie normen'!A:L,VLOOKUP(O303,'2-Productie normen'!L:M,2,FALSE),FALSE)))</f>
        <v>0</v>
      </c>
      <c r="Y303" s="161">
        <f t="shared" si="32"/>
        <v>0</v>
      </c>
      <c r="Z303" s="161">
        <f t="shared" si="33"/>
        <v>0</v>
      </c>
      <c r="AA303" s="161">
        <f t="shared" si="39"/>
        <v>0</v>
      </c>
      <c r="AB303" s="161">
        <f>VLOOKUP(G303,'2-Productie normen'!A:L,6,FALSE)</f>
        <v>1</v>
      </c>
      <c r="AC303" s="162"/>
      <c r="AE303" s="125">
        <f t="shared" si="34"/>
        <v>2400</v>
      </c>
    </row>
    <row r="304" spans="1:31" ht="14.1" customHeight="1">
      <c r="A304" s="137">
        <v>304</v>
      </c>
      <c r="B304" s="555" t="s">
        <v>738</v>
      </c>
      <c r="C304" s="157"/>
      <c r="D304" s="560" t="s">
        <v>406</v>
      </c>
      <c r="E304" s="565" t="s">
        <v>576</v>
      </c>
      <c r="F304" s="557" t="s">
        <v>685</v>
      </c>
      <c r="G304" s="168" t="s">
        <v>228</v>
      </c>
      <c r="H304" s="557" t="s">
        <v>331</v>
      </c>
      <c r="I304" s="566">
        <v>6</v>
      </c>
      <c r="J304" s="567" t="s">
        <v>773</v>
      </c>
      <c r="K304" s="516"/>
      <c r="L304" s="516"/>
      <c r="M304" s="516">
        <v>1</v>
      </c>
      <c r="N304" s="516">
        <v>1</v>
      </c>
      <c r="O304" s="159">
        <v>240</v>
      </c>
      <c r="P304" s="159"/>
      <c r="Q304" s="159"/>
      <c r="R304" s="159"/>
      <c r="S304" s="160" t="e">
        <f t="shared" si="35"/>
        <v>#DIV/0!</v>
      </c>
      <c r="T304" s="160">
        <f t="shared" si="36"/>
        <v>0</v>
      </c>
      <c r="U304" s="160">
        <f t="shared" si="37"/>
        <v>0</v>
      </c>
      <c r="V304" s="160">
        <f t="shared" si="38"/>
        <v>0</v>
      </c>
      <c r="W304" s="546"/>
      <c r="X304" s="161">
        <f>IF(O304="nio",0,IF(O304&gt;0,VLOOKUP(G304,'2-Productie normen'!A:L,VLOOKUP(O304,'2-Productie normen'!L:M,2,FALSE),FALSE)))</f>
        <v>0</v>
      </c>
      <c r="Y304" s="161">
        <f t="shared" si="32"/>
        <v>0</v>
      </c>
      <c r="Z304" s="161">
        <f t="shared" si="33"/>
        <v>0</v>
      </c>
      <c r="AA304" s="161">
        <f t="shared" si="39"/>
        <v>0</v>
      </c>
      <c r="AB304" s="161">
        <f>VLOOKUP(G304,'2-Productie normen'!A:L,6,FALSE)</f>
        <v>1</v>
      </c>
      <c r="AC304" s="162"/>
      <c r="AE304" s="125">
        <f t="shared" si="34"/>
        <v>1440</v>
      </c>
    </row>
    <row r="305" spans="1:31" ht="14.1" customHeight="1">
      <c r="A305" s="137">
        <v>305</v>
      </c>
      <c r="B305" s="555" t="s">
        <v>738</v>
      </c>
      <c r="C305" s="157"/>
      <c r="D305" s="560" t="s">
        <v>406</v>
      </c>
      <c r="E305" s="565" t="s">
        <v>577</v>
      </c>
      <c r="F305" s="557" t="s">
        <v>687</v>
      </c>
      <c r="G305" s="124" t="s">
        <v>328</v>
      </c>
      <c r="H305" s="557" t="s">
        <v>706</v>
      </c>
      <c r="I305" s="566">
        <v>18.5</v>
      </c>
      <c r="J305" s="567" t="s">
        <v>778</v>
      </c>
      <c r="K305" s="516"/>
      <c r="L305" s="516"/>
      <c r="M305" s="516">
        <v>1</v>
      </c>
      <c r="N305" s="516">
        <v>1</v>
      </c>
      <c r="O305" s="159">
        <v>240</v>
      </c>
      <c r="P305" s="159"/>
      <c r="Q305" s="159"/>
      <c r="R305" s="159"/>
      <c r="S305" s="160" t="e">
        <f t="shared" si="35"/>
        <v>#DIV/0!</v>
      </c>
      <c r="T305" s="160">
        <f t="shared" si="36"/>
        <v>0</v>
      </c>
      <c r="U305" s="160">
        <f t="shared" si="37"/>
        <v>0</v>
      </c>
      <c r="V305" s="160">
        <f t="shared" si="38"/>
        <v>0</v>
      </c>
      <c r="W305" s="546"/>
      <c r="X305" s="161">
        <f>IF(O305="nio",0,IF(O305&gt;0,VLOOKUP(G305,'2-Productie normen'!A:L,VLOOKUP(O305,'2-Productie normen'!L:M,2,FALSE),FALSE)))</f>
        <v>0</v>
      </c>
      <c r="Y305" s="161">
        <f t="shared" si="32"/>
        <v>0</v>
      </c>
      <c r="Z305" s="161">
        <f t="shared" si="33"/>
        <v>0</v>
      </c>
      <c r="AA305" s="161">
        <f t="shared" si="39"/>
        <v>0</v>
      </c>
      <c r="AB305" s="161">
        <f>VLOOKUP(G305,'2-Productie normen'!A:L,6,FALSE)</f>
        <v>2</v>
      </c>
      <c r="AC305" s="162"/>
      <c r="AE305" s="125">
        <f t="shared" si="34"/>
        <v>4440</v>
      </c>
    </row>
    <row r="306" spans="1:31" ht="14.1" customHeight="1">
      <c r="A306" s="137">
        <v>306</v>
      </c>
      <c r="B306" s="555" t="s">
        <v>738</v>
      </c>
      <c r="C306" s="157"/>
      <c r="D306" s="560" t="s">
        <v>406</v>
      </c>
      <c r="E306" s="565" t="s">
        <v>578</v>
      </c>
      <c r="F306" s="557" t="s">
        <v>688</v>
      </c>
      <c r="G306" s="124" t="s">
        <v>328</v>
      </c>
      <c r="H306" s="557" t="s">
        <v>706</v>
      </c>
      <c r="I306" s="566">
        <v>18.5</v>
      </c>
      <c r="J306" s="567" t="s">
        <v>778</v>
      </c>
      <c r="K306" s="516"/>
      <c r="L306" s="516"/>
      <c r="M306" s="516">
        <v>1</v>
      </c>
      <c r="N306" s="516">
        <v>1</v>
      </c>
      <c r="O306" s="159">
        <v>240</v>
      </c>
      <c r="P306" s="159"/>
      <c r="Q306" s="159"/>
      <c r="R306" s="159"/>
      <c r="S306" s="160" t="e">
        <f t="shared" si="35"/>
        <v>#DIV/0!</v>
      </c>
      <c r="T306" s="160">
        <f t="shared" si="36"/>
        <v>0</v>
      </c>
      <c r="U306" s="160">
        <f t="shared" si="37"/>
        <v>0</v>
      </c>
      <c r="V306" s="160">
        <f t="shared" si="38"/>
        <v>0</v>
      </c>
      <c r="W306" s="546"/>
      <c r="X306" s="161">
        <f>IF(O306="nio",0,IF(O306&gt;0,VLOOKUP(G306,'2-Productie normen'!A:L,VLOOKUP(O306,'2-Productie normen'!L:M,2,FALSE),FALSE)))</f>
        <v>0</v>
      </c>
      <c r="Y306" s="161">
        <f t="shared" si="32"/>
        <v>0</v>
      </c>
      <c r="Z306" s="161">
        <f t="shared" si="33"/>
        <v>0</v>
      </c>
      <c r="AA306" s="161">
        <f t="shared" si="39"/>
        <v>0</v>
      </c>
      <c r="AB306" s="161">
        <f>VLOOKUP(G306,'2-Productie normen'!A:L,6,FALSE)</f>
        <v>2</v>
      </c>
      <c r="AC306" s="162"/>
      <c r="AE306" s="125">
        <f t="shared" si="34"/>
        <v>4440</v>
      </c>
    </row>
    <row r="307" spans="1:31" ht="14.1" customHeight="1">
      <c r="A307" s="137">
        <v>307</v>
      </c>
      <c r="B307" s="555" t="s">
        <v>738</v>
      </c>
      <c r="C307" s="157"/>
      <c r="D307" s="560" t="s">
        <v>406</v>
      </c>
      <c r="E307" s="565" t="s">
        <v>579</v>
      </c>
      <c r="F307" s="557" t="s">
        <v>689</v>
      </c>
      <c r="G307" s="124" t="s">
        <v>328</v>
      </c>
      <c r="H307" s="557" t="s">
        <v>706</v>
      </c>
      <c r="I307" s="566">
        <v>18.5</v>
      </c>
      <c r="J307" s="567" t="s">
        <v>778</v>
      </c>
      <c r="K307" s="516"/>
      <c r="L307" s="516"/>
      <c r="M307" s="516">
        <v>1</v>
      </c>
      <c r="N307" s="516">
        <v>1</v>
      </c>
      <c r="O307" s="159">
        <v>240</v>
      </c>
      <c r="P307" s="159"/>
      <c r="Q307" s="159"/>
      <c r="R307" s="159"/>
      <c r="S307" s="160" t="e">
        <f t="shared" si="35"/>
        <v>#DIV/0!</v>
      </c>
      <c r="T307" s="160">
        <f t="shared" si="36"/>
        <v>0</v>
      </c>
      <c r="U307" s="160">
        <f t="shared" si="37"/>
        <v>0</v>
      </c>
      <c r="V307" s="160">
        <f t="shared" si="38"/>
        <v>0</v>
      </c>
      <c r="W307" s="546"/>
      <c r="X307" s="161">
        <f>IF(O307="nio",0,IF(O307&gt;0,VLOOKUP(G307,'2-Productie normen'!A:L,VLOOKUP(O307,'2-Productie normen'!L:M,2,FALSE),FALSE)))</f>
        <v>0</v>
      </c>
      <c r="Y307" s="161">
        <f t="shared" si="32"/>
        <v>0</v>
      </c>
      <c r="Z307" s="161">
        <f t="shared" si="33"/>
        <v>0</v>
      </c>
      <c r="AA307" s="161">
        <f t="shared" si="39"/>
        <v>0</v>
      </c>
      <c r="AB307" s="161">
        <f>VLOOKUP(G307,'2-Productie normen'!A:L,6,FALSE)</f>
        <v>2</v>
      </c>
      <c r="AC307" s="162"/>
      <c r="AE307" s="125">
        <f t="shared" si="34"/>
        <v>4440</v>
      </c>
    </row>
    <row r="308" spans="1:31" ht="14.1" customHeight="1">
      <c r="A308" s="137">
        <v>308</v>
      </c>
      <c r="B308" s="555" t="s">
        <v>738</v>
      </c>
      <c r="C308" s="157"/>
      <c r="D308" s="560" t="s">
        <v>406</v>
      </c>
      <c r="E308" s="565" t="s">
        <v>580</v>
      </c>
      <c r="F308" s="557" t="s">
        <v>690</v>
      </c>
      <c r="G308" s="124" t="s">
        <v>328</v>
      </c>
      <c r="H308" s="557" t="s">
        <v>706</v>
      </c>
      <c r="I308" s="566">
        <v>18.5</v>
      </c>
      <c r="J308" s="567" t="s">
        <v>778</v>
      </c>
      <c r="K308" s="516"/>
      <c r="L308" s="516"/>
      <c r="M308" s="516">
        <v>1</v>
      </c>
      <c r="N308" s="516">
        <v>1</v>
      </c>
      <c r="O308" s="159">
        <v>240</v>
      </c>
      <c r="P308" s="159"/>
      <c r="Q308" s="159"/>
      <c r="R308" s="159"/>
      <c r="S308" s="160" t="e">
        <f t="shared" si="35"/>
        <v>#DIV/0!</v>
      </c>
      <c r="T308" s="160">
        <f t="shared" si="36"/>
        <v>0</v>
      </c>
      <c r="U308" s="160">
        <f t="shared" si="37"/>
        <v>0</v>
      </c>
      <c r="V308" s="160">
        <f t="shared" si="38"/>
        <v>0</v>
      </c>
      <c r="W308" s="546"/>
      <c r="X308" s="161">
        <f>IF(O308="nio",0,IF(O308&gt;0,VLOOKUP(G308,'2-Productie normen'!A:L,VLOOKUP(O308,'2-Productie normen'!L:M,2,FALSE),FALSE)))</f>
        <v>0</v>
      </c>
      <c r="Y308" s="161">
        <f t="shared" si="32"/>
        <v>0</v>
      </c>
      <c r="Z308" s="161">
        <f t="shared" si="33"/>
        <v>0</v>
      </c>
      <c r="AA308" s="161">
        <f t="shared" si="39"/>
        <v>0</v>
      </c>
      <c r="AB308" s="161">
        <f>VLOOKUP(G308,'2-Productie normen'!A:L,6,FALSE)</f>
        <v>2</v>
      </c>
      <c r="AC308" s="162"/>
      <c r="AE308" s="125">
        <f t="shared" si="34"/>
        <v>4440</v>
      </c>
    </row>
    <row r="309" spans="1:31" ht="14.1" customHeight="1">
      <c r="A309" s="137">
        <v>309</v>
      </c>
      <c r="B309" s="555" t="s">
        <v>738</v>
      </c>
      <c r="C309" s="157"/>
      <c r="D309" s="560" t="s">
        <v>406</v>
      </c>
      <c r="E309" s="565" t="s">
        <v>581</v>
      </c>
      <c r="F309" s="557" t="s">
        <v>691</v>
      </c>
      <c r="G309" s="124" t="s">
        <v>328</v>
      </c>
      <c r="H309" s="557" t="s">
        <v>706</v>
      </c>
      <c r="I309" s="566">
        <v>18.5</v>
      </c>
      <c r="J309" s="567" t="s">
        <v>778</v>
      </c>
      <c r="K309" s="516"/>
      <c r="L309" s="516"/>
      <c r="M309" s="516">
        <v>1</v>
      </c>
      <c r="N309" s="516">
        <v>1</v>
      </c>
      <c r="O309" s="159">
        <v>240</v>
      </c>
      <c r="P309" s="159"/>
      <c r="Q309" s="159"/>
      <c r="R309" s="159"/>
      <c r="S309" s="160" t="e">
        <f t="shared" si="35"/>
        <v>#DIV/0!</v>
      </c>
      <c r="T309" s="160">
        <f t="shared" si="36"/>
        <v>0</v>
      </c>
      <c r="U309" s="160">
        <f t="shared" si="37"/>
        <v>0</v>
      </c>
      <c r="V309" s="160">
        <f t="shared" si="38"/>
        <v>0</v>
      </c>
      <c r="W309" s="546"/>
      <c r="X309" s="161">
        <f>IF(O309="nio",0,IF(O309&gt;0,VLOOKUP(G309,'2-Productie normen'!A:L,VLOOKUP(O309,'2-Productie normen'!L:M,2,FALSE),FALSE)))</f>
        <v>0</v>
      </c>
      <c r="Y309" s="161">
        <f t="shared" si="32"/>
        <v>0</v>
      </c>
      <c r="Z309" s="161">
        <f t="shared" si="33"/>
        <v>0</v>
      </c>
      <c r="AA309" s="161">
        <f t="shared" si="39"/>
        <v>0</v>
      </c>
      <c r="AB309" s="161">
        <f>VLOOKUP(G309,'2-Productie normen'!A:L,6,FALSE)</f>
        <v>2</v>
      </c>
      <c r="AC309" s="162"/>
      <c r="AE309" s="125">
        <f t="shared" si="34"/>
        <v>4440</v>
      </c>
    </row>
    <row r="310" spans="1:31" ht="14.1" customHeight="1">
      <c r="A310" s="137">
        <v>310</v>
      </c>
      <c r="B310" s="555" t="s">
        <v>738</v>
      </c>
      <c r="C310" s="157"/>
      <c r="D310" s="560" t="s">
        <v>406</v>
      </c>
      <c r="E310" s="565" t="s">
        <v>582</v>
      </c>
      <c r="F310" s="557" t="s">
        <v>692</v>
      </c>
      <c r="G310" s="124" t="s">
        <v>328</v>
      </c>
      <c r="H310" s="557" t="s">
        <v>706</v>
      </c>
      <c r="I310" s="566">
        <v>29</v>
      </c>
      <c r="J310" s="567" t="s">
        <v>778</v>
      </c>
      <c r="K310" s="516"/>
      <c r="L310" s="516"/>
      <c r="M310" s="516">
        <v>1</v>
      </c>
      <c r="N310" s="516">
        <v>1</v>
      </c>
      <c r="O310" s="159">
        <v>240</v>
      </c>
      <c r="P310" s="159"/>
      <c r="Q310" s="159"/>
      <c r="R310" s="159"/>
      <c r="S310" s="160" t="e">
        <f t="shared" si="35"/>
        <v>#DIV/0!</v>
      </c>
      <c r="T310" s="160">
        <f t="shared" si="36"/>
        <v>0</v>
      </c>
      <c r="U310" s="160">
        <f t="shared" si="37"/>
        <v>0</v>
      </c>
      <c r="V310" s="160">
        <f t="shared" si="38"/>
        <v>0</v>
      </c>
      <c r="W310" s="546"/>
      <c r="X310" s="161">
        <f>IF(O310="nio",0,IF(O310&gt;0,VLOOKUP(G310,'2-Productie normen'!A:L,VLOOKUP(O310,'2-Productie normen'!L:M,2,FALSE),FALSE)))</f>
        <v>0</v>
      </c>
      <c r="Y310" s="161">
        <f t="shared" si="32"/>
        <v>0</v>
      </c>
      <c r="Z310" s="161">
        <f t="shared" si="33"/>
        <v>0</v>
      </c>
      <c r="AA310" s="161">
        <f t="shared" si="39"/>
        <v>0</v>
      </c>
      <c r="AB310" s="161">
        <f>VLOOKUP(G310,'2-Productie normen'!A:L,6,FALSE)</f>
        <v>2</v>
      </c>
      <c r="AC310" s="162"/>
      <c r="AE310" s="125">
        <f t="shared" si="34"/>
        <v>6960</v>
      </c>
    </row>
    <row r="311" spans="1:31" ht="14.1" customHeight="1">
      <c r="A311" s="137">
        <v>311</v>
      </c>
      <c r="B311" s="555" t="s">
        <v>738</v>
      </c>
      <c r="C311" s="157"/>
      <c r="D311" s="560" t="s">
        <v>407</v>
      </c>
      <c r="E311" s="565" t="s">
        <v>583</v>
      </c>
      <c r="F311" s="557" t="s">
        <v>327</v>
      </c>
      <c r="G311" s="168" t="s">
        <v>329</v>
      </c>
      <c r="H311" s="557" t="s">
        <v>704</v>
      </c>
      <c r="I311" s="566">
        <v>19.440000000000001</v>
      </c>
      <c r="J311" s="559" t="s">
        <v>776</v>
      </c>
      <c r="K311" s="516"/>
      <c r="L311" s="516"/>
      <c r="M311" s="516">
        <v>1</v>
      </c>
      <c r="N311" s="516">
        <v>1</v>
      </c>
      <c r="O311" s="159">
        <v>240</v>
      </c>
      <c r="P311" s="159"/>
      <c r="Q311" s="159"/>
      <c r="R311" s="159"/>
      <c r="S311" s="160" t="e">
        <f t="shared" si="35"/>
        <v>#DIV/0!</v>
      </c>
      <c r="T311" s="160">
        <f t="shared" si="36"/>
        <v>0</v>
      </c>
      <c r="U311" s="160">
        <f t="shared" si="37"/>
        <v>0</v>
      </c>
      <c r="V311" s="160">
        <f t="shared" si="38"/>
        <v>0</v>
      </c>
      <c r="W311" s="546"/>
      <c r="X311" s="161">
        <f>IF(O311="nio",0,IF(O311&gt;0,VLOOKUP(G311,'2-Productie normen'!A:L,VLOOKUP(O311,'2-Productie normen'!L:M,2,FALSE),FALSE)))</f>
        <v>0</v>
      </c>
      <c r="Y311" s="161">
        <f t="shared" si="32"/>
        <v>0</v>
      </c>
      <c r="Z311" s="161">
        <f t="shared" si="33"/>
        <v>0</v>
      </c>
      <c r="AA311" s="161">
        <f t="shared" si="39"/>
        <v>0</v>
      </c>
      <c r="AB311" s="161">
        <f>VLOOKUP(G311,'2-Productie normen'!A:L,6,FALSE)</f>
        <v>6</v>
      </c>
      <c r="AC311" s="162"/>
      <c r="AE311" s="125">
        <f t="shared" si="34"/>
        <v>4665.6000000000004</v>
      </c>
    </row>
    <row r="312" spans="1:31" ht="14.1" customHeight="1">
      <c r="A312" s="137">
        <v>312</v>
      </c>
      <c r="B312" s="555" t="s">
        <v>738</v>
      </c>
      <c r="C312" s="157"/>
      <c r="D312" s="560" t="s">
        <v>407</v>
      </c>
      <c r="E312" s="565" t="s">
        <v>584</v>
      </c>
      <c r="F312" s="557" t="s">
        <v>327</v>
      </c>
      <c r="G312" s="168" t="s">
        <v>329</v>
      </c>
      <c r="H312" s="557" t="s">
        <v>704</v>
      </c>
      <c r="I312" s="566">
        <v>19.440000000000001</v>
      </c>
      <c r="J312" s="559" t="s">
        <v>776</v>
      </c>
      <c r="K312" s="516"/>
      <c r="L312" s="516"/>
      <c r="M312" s="516">
        <v>1</v>
      </c>
      <c r="N312" s="516">
        <v>1</v>
      </c>
      <c r="O312" s="159">
        <v>24</v>
      </c>
      <c r="P312" s="159"/>
      <c r="Q312" s="159"/>
      <c r="R312" s="159"/>
      <c r="S312" s="160" t="e">
        <f t="shared" si="35"/>
        <v>#DIV/0!</v>
      </c>
      <c r="T312" s="160">
        <f t="shared" si="36"/>
        <v>0</v>
      </c>
      <c r="U312" s="160">
        <f t="shared" si="37"/>
        <v>0</v>
      </c>
      <c r="V312" s="160">
        <f t="shared" si="38"/>
        <v>0</v>
      </c>
      <c r="W312" s="546"/>
      <c r="X312" s="161">
        <f>IF(O312="nio",0,IF(O312&gt;0,VLOOKUP(G312,'2-Productie normen'!A:L,VLOOKUP(O312,'2-Productie normen'!L:M,2,FALSE),FALSE)))</f>
        <v>0</v>
      </c>
      <c r="Y312" s="161">
        <f t="shared" si="32"/>
        <v>0</v>
      </c>
      <c r="Z312" s="161">
        <f t="shared" si="33"/>
        <v>0</v>
      </c>
      <c r="AA312" s="161">
        <f t="shared" si="39"/>
        <v>0</v>
      </c>
      <c r="AB312" s="161">
        <f>VLOOKUP(G312,'2-Productie normen'!A:L,6,FALSE)</f>
        <v>6</v>
      </c>
      <c r="AC312" s="162"/>
      <c r="AE312" s="125">
        <f t="shared" si="34"/>
        <v>466.56000000000006</v>
      </c>
    </row>
    <row r="313" spans="1:31" ht="14.1" customHeight="1">
      <c r="A313" s="137">
        <v>313</v>
      </c>
      <c r="B313" s="555" t="s">
        <v>738</v>
      </c>
      <c r="C313" s="157"/>
      <c r="D313" s="560" t="s">
        <v>407</v>
      </c>
      <c r="E313" s="565" t="s">
        <v>585</v>
      </c>
      <c r="F313" s="560" t="s">
        <v>259</v>
      </c>
      <c r="G313" s="168" t="s">
        <v>394</v>
      </c>
      <c r="H313" s="557" t="s">
        <v>331</v>
      </c>
      <c r="I313" s="566">
        <v>1.62</v>
      </c>
      <c r="J313" s="559" t="s">
        <v>775</v>
      </c>
      <c r="K313" s="516"/>
      <c r="L313" s="516"/>
      <c r="M313" s="516">
        <v>1</v>
      </c>
      <c r="N313" s="516">
        <v>1</v>
      </c>
      <c r="O313" s="159">
        <v>240</v>
      </c>
      <c r="P313" s="159"/>
      <c r="Q313" s="159"/>
      <c r="R313" s="159"/>
      <c r="S313" s="160" t="e">
        <f t="shared" si="35"/>
        <v>#DIV/0!</v>
      </c>
      <c r="T313" s="160">
        <f t="shared" si="36"/>
        <v>0</v>
      </c>
      <c r="U313" s="160">
        <f t="shared" si="37"/>
        <v>0</v>
      </c>
      <c r="V313" s="160">
        <f t="shared" si="38"/>
        <v>0</v>
      </c>
      <c r="W313" s="546"/>
      <c r="X313" s="161">
        <f>IF(O313="nio",0,IF(O313&gt;0,VLOOKUP(G313,'2-Productie normen'!A:L,VLOOKUP(O313,'2-Productie normen'!L:M,2,FALSE),FALSE)))</f>
        <v>0</v>
      </c>
      <c r="Y313" s="161">
        <f t="shared" si="32"/>
        <v>0</v>
      </c>
      <c r="Z313" s="161">
        <f t="shared" si="33"/>
        <v>0</v>
      </c>
      <c r="AA313" s="161">
        <f t="shared" si="39"/>
        <v>0</v>
      </c>
      <c r="AB313" s="161">
        <f>VLOOKUP(G313,'2-Productie normen'!A:L,6,FALSE)</f>
        <v>6</v>
      </c>
      <c r="AC313" s="162"/>
      <c r="AE313" s="125">
        <f t="shared" si="34"/>
        <v>388.8</v>
      </c>
    </row>
    <row r="314" spans="1:31" ht="14.1" customHeight="1">
      <c r="A314" s="137">
        <v>314</v>
      </c>
      <c r="B314" s="555" t="s">
        <v>738</v>
      </c>
      <c r="C314" s="157"/>
      <c r="D314" s="560" t="s">
        <v>407</v>
      </c>
      <c r="E314" s="565" t="s">
        <v>586</v>
      </c>
      <c r="F314" s="560" t="s">
        <v>300</v>
      </c>
      <c r="G314" s="168" t="s">
        <v>17</v>
      </c>
      <c r="H314" s="560" t="s">
        <v>332</v>
      </c>
      <c r="I314" s="566">
        <v>1.62</v>
      </c>
      <c r="J314" s="559" t="s">
        <v>774</v>
      </c>
      <c r="K314" s="516"/>
      <c r="L314" s="516"/>
      <c r="M314" s="516">
        <v>1</v>
      </c>
      <c r="N314" s="516">
        <v>1</v>
      </c>
      <c r="O314" s="159">
        <v>240</v>
      </c>
      <c r="P314" s="159">
        <v>240</v>
      </c>
      <c r="Q314" s="159"/>
      <c r="R314" s="159"/>
      <c r="S314" s="160" t="e">
        <f t="shared" si="35"/>
        <v>#DIV/0!</v>
      </c>
      <c r="T314" s="160" t="e">
        <f t="shared" si="36"/>
        <v>#DIV/0!</v>
      </c>
      <c r="U314" s="160">
        <f t="shared" si="37"/>
        <v>0</v>
      </c>
      <c r="V314" s="160">
        <f t="shared" si="38"/>
        <v>0</v>
      </c>
      <c r="W314" s="546"/>
      <c r="X314" s="161">
        <f>IF(O314="nio",0,IF(O314&gt;0,VLOOKUP(G314,'2-Productie normen'!A:L,VLOOKUP(O314,'2-Productie normen'!L:M,2,FALSE),FALSE)))</f>
        <v>0</v>
      </c>
      <c r="Y314" s="161">
        <f t="shared" si="32"/>
        <v>0</v>
      </c>
      <c r="Z314" s="161">
        <f t="shared" si="33"/>
        <v>0</v>
      </c>
      <c r="AA314" s="161">
        <f t="shared" si="39"/>
        <v>0</v>
      </c>
      <c r="AB314" s="161">
        <f>VLOOKUP(G314,'2-Productie normen'!A:L,6,FALSE)</f>
        <v>4</v>
      </c>
      <c r="AC314" s="162"/>
      <c r="AE314" s="125">
        <f t="shared" si="34"/>
        <v>777.6</v>
      </c>
    </row>
    <row r="315" spans="1:31" ht="14.1" customHeight="1">
      <c r="A315" s="137">
        <v>315</v>
      </c>
      <c r="B315" s="555" t="s">
        <v>738</v>
      </c>
      <c r="C315" s="157"/>
      <c r="D315" s="560" t="s">
        <v>407</v>
      </c>
      <c r="E315" s="565" t="s">
        <v>587</v>
      </c>
      <c r="F315" s="557" t="s">
        <v>630</v>
      </c>
      <c r="G315" s="168" t="s">
        <v>17</v>
      </c>
      <c r="H315" s="557" t="s">
        <v>332</v>
      </c>
      <c r="I315" s="566">
        <v>4.8600000000000003</v>
      </c>
      <c r="J315" s="559" t="s">
        <v>774</v>
      </c>
      <c r="K315" s="516"/>
      <c r="L315" s="516"/>
      <c r="M315" s="516">
        <v>1</v>
      </c>
      <c r="N315" s="516">
        <v>1</v>
      </c>
      <c r="O315" s="159">
        <v>240</v>
      </c>
      <c r="P315" s="159">
        <v>240</v>
      </c>
      <c r="Q315" s="159"/>
      <c r="R315" s="159"/>
      <c r="S315" s="160" t="e">
        <f t="shared" si="35"/>
        <v>#DIV/0!</v>
      </c>
      <c r="T315" s="160" t="e">
        <f t="shared" si="36"/>
        <v>#DIV/0!</v>
      </c>
      <c r="U315" s="160">
        <f t="shared" si="37"/>
        <v>0</v>
      </c>
      <c r="V315" s="160">
        <f t="shared" si="38"/>
        <v>0</v>
      </c>
      <c r="W315" s="546"/>
      <c r="X315" s="161">
        <f>IF(O315="nio",0,IF(O315&gt;0,VLOOKUP(G315,'2-Productie normen'!A:L,VLOOKUP(O315,'2-Productie normen'!L:M,2,FALSE),FALSE)))</f>
        <v>0</v>
      </c>
      <c r="Y315" s="161">
        <f t="shared" si="32"/>
        <v>0</v>
      </c>
      <c r="Z315" s="161">
        <f t="shared" si="33"/>
        <v>0</v>
      </c>
      <c r="AA315" s="161">
        <f t="shared" si="39"/>
        <v>0</v>
      </c>
      <c r="AB315" s="161">
        <f>VLOOKUP(G315,'2-Productie normen'!A:L,6,FALSE)</f>
        <v>4</v>
      </c>
      <c r="AC315" s="162"/>
      <c r="AE315" s="125">
        <f t="shared" si="34"/>
        <v>2332.8000000000002</v>
      </c>
    </row>
    <row r="316" spans="1:31" ht="14.1" customHeight="1">
      <c r="A316" s="137">
        <v>316</v>
      </c>
      <c r="B316" s="555" t="s">
        <v>738</v>
      </c>
      <c r="C316" s="157"/>
      <c r="D316" s="560" t="s">
        <v>407</v>
      </c>
      <c r="E316" s="565" t="s">
        <v>588</v>
      </c>
      <c r="F316" s="557" t="s">
        <v>631</v>
      </c>
      <c r="G316" s="168" t="s">
        <v>17</v>
      </c>
      <c r="H316" s="557" t="s">
        <v>332</v>
      </c>
      <c r="I316" s="566">
        <v>1.62</v>
      </c>
      <c r="J316" s="559" t="s">
        <v>774</v>
      </c>
      <c r="K316" s="516"/>
      <c r="L316" s="516"/>
      <c r="M316" s="516">
        <v>1</v>
      </c>
      <c r="N316" s="516">
        <v>1</v>
      </c>
      <c r="O316" s="159">
        <v>240</v>
      </c>
      <c r="P316" s="159">
        <v>240</v>
      </c>
      <c r="Q316" s="159"/>
      <c r="R316" s="159"/>
      <c r="S316" s="160" t="e">
        <f t="shared" si="35"/>
        <v>#DIV/0!</v>
      </c>
      <c r="T316" s="160" t="e">
        <f t="shared" si="36"/>
        <v>#DIV/0!</v>
      </c>
      <c r="U316" s="160">
        <f t="shared" si="37"/>
        <v>0</v>
      </c>
      <c r="V316" s="160">
        <f t="shared" si="38"/>
        <v>0</v>
      </c>
      <c r="W316" s="546"/>
      <c r="X316" s="161">
        <f>IF(O316="nio",0,IF(O316&gt;0,VLOOKUP(G316,'2-Productie normen'!A:L,VLOOKUP(O316,'2-Productie normen'!L:M,2,FALSE),FALSE)))</f>
        <v>0</v>
      </c>
      <c r="Y316" s="161">
        <f t="shared" si="32"/>
        <v>0</v>
      </c>
      <c r="Z316" s="161">
        <f t="shared" si="33"/>
        <v>0</v>
      </c>
      <c r="AA316" s="161">
        <f t="shared" si="39"/>
        <v>0</v>
      </c>
      <c r="AB316" s="161">
        <f>VLOOKUP(G316,'2-Productie normen'!A:L,6,FALSE)</f>
        <v>4</v>
      </c>
      <c r="AC316" s="162"/>
      <c r="AE316" s="125">
        <f t="shared" si="34"/>
        <v>777.6</v>
      </c>
    </row>
    <row r="317" spans="1:31" ht="14.1" customHeight="1">
      <c r="A317" s="137">
        <v>317</v>
      </c>
      <c r="B317" s="555" t="s">
        <v>738</v>
      </c>
      <c r="C317" s="157"/>
      <c r="D317" s="560" t="s">
        <v>407</v>
      </c>
      <c r="E317" s="565" t="s">
        <v>589</v>
      </c>
      <c r="F317" s="557" t="s">
        <v>631</v>
      </c>
      <c r="G317" s="168" t="s">
        <v>17</v>
      </c>
      <c r="H317" s="557" t="s">
        <v>332</v>
      </c>
      <c r="I317" s="566">
        <v>1.62</v>
      </c>
      <c r="J317" s="559" t="s">
        <v>774</v>
      </c>
      <c r="K317" s="516"/>
      <c r="L317" s="516"/>
      <c r="M317" s="516">
        <v>1</v>
      </c>
      <c r="N317" s="516">
        <v>1</v>
      </c>
      <c r="O317" s="159">
        <v>240</v>
      </c>
      <c r="P317" s="159">
        <v>240</v>
      </c>
      <c r="Q317" s="159"/>
      <c r="R317" s="159"/>
      <c r="S317" s="160" t="e">
        <f t="shared" si="35"/>
        <v>#DIV/0!</v>
      </c>
      <c r="T317" s="160" t="e">
        <f t="shared" si="36"/>
        <v>#DIV/0!</v>
      </c>
      <c r="U317" s="160">
        <f t="shared" si="37"/>
        <v>0</v>
      </c>
      <c r="V317" s="160">
        <f t="shared" si="38"/>
        <v>0</v>
      </c>
      <c r="W317" s="546"/>
      <c r="X317" s="161">
        <f>IF(O317="nio",0,IF(O317&gt;0,VLOOKUP(G317,'2-Productie normen'!A:L,VLOOKUP(O317,'2-Productie normen'!L:M,2,FALSE),FALSE)))</f>
        <v>0</v>
      </c>
      <c r="Y317" s="161">
        <f t="shared" si="32"/>
        <v>0</v>
      </c>
      <c r="Z317" s="161">
        <f t="shared" si="33"/>
        <v>0</v>
      </c>
      <c r="AA317" s="161">
        <f t="shared" si="39"/>
        <v>0</v>
      </c>
      <c r="AB317" s="161">
        <f>VLOOKUP(G317,'2-Productie normen'!A:L,6,FALSE)</f>
        <v>4</v>
      </c>
      <c r="AC317" s="162"/>
      <c r="AE317" s="125">
        <f t="shared" si="34"/>
        <v>777.6</v>
      </c>
    </row>
    <row r="318" spans="1:31" ht="14.1" customHeight="1">
      <c r="A318" s="137">
        <v>318</v>
      </c>
      <c r="B318" s="555" t="s">
        <v>738</v>
      </c>
      <c r="C318" s="157"/>
      <c r="D318" s="560" t="s">
        <v>407</v>
      </c>
      <c r="E318" s="565" t="s">
        <v>590</v>
      </c>
      <c r="F318" s="557" t="s">
        <v>266</v>
      </c>
      <c r="G318" s="168" t="s">
        <v>395</v>
      </c>
      <c r="H318" s="557" t="s">
        <v>331</v>
      </c>
      <c r="I318" s="566">
        <v>6.48</v>
      </c>
      <c r="J318" s="567" t="s">
        <v>400</v>
      </c>
      <c r="K318" s="516"/>
      <c r="L318" s="516"/>
      <c r="M318" s="516">
        <v>1</v>
      </c>
      <c r="N318" s="516">
        <v>1</v>
      </c>
      <c r="O318" s="159">
        <v>2</v>
      </c>
      <c r="P318" s="159"/>
      <c r="Q318" s="159"/>
      <c r="R318" s="159"/>
      <c r="S318" s="160"/>
      <c r="T318" s="160"/>
      <c r="U318" s="160">
        <f t="shared" si="37"/>
        <v>0</v>
      </c>
      <c r="V318" s="160">
        <f t="shared" si="38"/>
        <v>0</v>
      </c>
      <c r="W318" s="546"/>
      <c r="X318" s="161"/>
      <c r="Y318" s="161"/>
      <c r="Z318" s="161">
        <f t="shared" si="33"/>
        <v>0</v>
      </c>
      <c r="AA318" s="161">
        <f t="shared" si="39"/>
        <v>0</v>
      </c>
      <c r="AB318" s="161" t="s">
        <v>780</v>
      </c>
      <c r="AC318" s="162" t="s">
        <v>785</v>
      </c>
      <c r="AE318" s="125"/>
    </row>
    <row r="319" spans="1:31" ht="14.1" customHeight="1">
      <c r="A319" s="137">
        <v>319</v>
      </c>
      <c r="B319" s="555" t="s">
        <v>738</v>
      </c>
      <c r="C319" s="157"/>
      <c r="D319" s="560" t="s">
        <v>407</v>
      </c>
      <c r="E319" s="565" t="s">
        <v>591</v>
      </c>
      <c r="F319" s="557" t="s">
        <v>641</v>
      </c>
      <c r="G319" s="168" t="s">
        <v>395</v>
      </c>
      <c r="H319" s="557" t="s">
        <v>331</v>
      </c>
      <c r="I319" s="566">
        <v>1.62</v>
      </c>
      <c r="J319" s="567" t="s">
        <v>400</v>
      </c>
      <c r="K319" s="516"/>
      <c r="L319" s="516"/>
      <c r="M319" s="516">
        <v>1</v>
      </c>
      <c r="N319" s="516">
        <v>1</v>
      </c>
      <c r="O319" s="159">
        <v>2</v>
      </c>
      <c r="P319" s="159"/>
      <c r="Q319" s="159"/>
      <c r="R319" s="159"/>
      <c r="S319" s="160"/>
      <c r="T319" s="160"/>
      <c r="U319" s="160">
        <f t="shared" si="37"/>
        <v>0</v>
      </c>
      <c r="V319" s="160">
        <f t="shared" si="38"/>
        <v>0</v>
      </c>
      <c r="W319" s="546"/>
      <c r="X319" s="161"/>
      <c r="Y319" s="161"/>
      <c r="Z319" s="161">
        <f t="shared" si="33"/>
        <v>0</v>
      </c>
      <c r="AA319" s="161">
        <f t="shared" si="39"/>
        <v>0</v>
      </c>
      <c r="AB319" s="161" t="s">
        <v>780</v>
      </c>
      <c r="AC319" s="162" t="s">
        <v>785</v>
      </c>
      <c r="AE319" s="125"/>
    </row>
    <row r="320" spans="1:31" ht="14.1" customHeight="1">
      <c r="A320" s="137">
        <v>320</v>
      </c>
      <c r="B320" s="555" t="s">
        <v>738</v>
      </c>
      <c r="C320" s="157"/>
      <c r="D320" s="560" t="s">
        <v>407</v>
      </c>
      <c r="E320" s="565" t="s">
        <v>592</v>
      </c>
      <c r="F320" s="557" t="s">
        <v>642</v>
      </c>
      <c r="G320" s="157" t="s">
        <v>781</v>
      </c>
      <c r="H320" s="557" t="s">
        <v>331</v>
      </c>
      <c r="I320" s="566">
        <v>4.8600000000000003</v>
      </c>
      <c r="J320" s="567" t="s">
        <v>780</v>
      </c>
      <c r="K320" s="516"/>
      <c r="L320" s="516"/>
      <c r="M320" s="516">
        <v>1</v>
      </c>
      <c r="N320" s="516">
        <v>1</v>
      </c>
      <c r="O320" s="159" t="s">
        <v>781</v>
      </c>
      <c r="P320" s="159"/>
      <c r="Q320" s="159"/>
      <c r="R320" s="159"/>
      <c r="S320" s="160">
        <f t="shared" si="35"/>
        <v>0</v>
      </c>
      <c r="T320" s="160">
        <f t="shared" si="36"/>
        <v>0</v>
      </c>
      <c r="U320" s="160">
        <f t="shared" si="37"/>
        <v>0</v>
      </c>
      <c r="V320" s="160">
        <f t="shared" si="38"/>
        <v>0</v>
      </c>
      <c r="W320" s="546"/>
      <c r="X320" s="161">
        <f>IF(O320="nio",0,IF(O320&gt;0,VLOOKUP(G320,'2-Productie normen'!A:L,VLOOKUP(O320,'2-Productie normen'!L:M,2,FALSE),FALSE)))</f>
        <v>0</v>
      </c>
      <c r="Y320" s="161">
        <f t="shared" si="32"/>
        <v>0</v>
      </c>
      <c r="Z320" s="161">
        <f t="shared" si="33"/>
        <v>0</v>
      </c>
      <c r="AA320" s="161">
        <f t="shared" si="39"/>
        <v>0</v>
      </c>
      <c r="AB320" s="161">
        <f>VLOOKUP(G320,'2-Productie normen'!A:L,6,FALSE)</f>
        <v>0</v>
      </c>
      <c r="AC320" s="162"/>
      <c r="AE320" s="125">
        <f t="shared" si="34"/>
        <v>0</v>
      </c>
    </row>
    <row r="321" spans="1:31" ht="14.1" customHeight="1">
      <c r="A321" s="137">
        <v>321</v>
      </c>
      <c r="B321" s="555" t="s">
        <v>738</v>
      </c>
      <c r="C321" s="157"/>
      <c r="D321" s="560" t="s">
        <v>407</v>
      </c>
      <c r="E321" s="565" t="s">
        <v>593</v>
      </c>
      <c r="F321" s="557" t="s">
        <v>642</v>
      </c>
      <c r="G321" s="157" t="s">
        <v>781</v>
      </c>
      <c r="H321" s="557" t="s">
        <v>331</v>
      </c>
      <c r="I321" s="566">
        <v>1.62</v>
      </c>
      <c r="J321" s="567" t="s">
        <v>780</v>
      </c>
      <c r="K321" s="516"/>
      <c r="L321" s="516"/>
      <c r="M321" s="516">
        <v>1</v>
      </c>
      <c r="N321" s="516">
        <v>1</v>
      </c>
      <c r="O321" s="159" t="s">
        <v>781</v>
      </c>
      <c r="P321" s="159"/>
      <c r="Q321" s="159"/>
      <c r="R321" s="159"/>
      <c r="S321" s="160">
        <f t="shared" si="35"/>
        <v>0</v>
      </c>
      <c r="T321" s="160">
        <f t="shared" si="36"/>
        <v>0</v>
      </c>
      <c r="U321" s="160">
        <f t="shared" si="37"/>
        <v>0</v>
      </c>
      <c r="V321" s="160">
        <f t="shared" si="38"/>
        <v>0</v>
      </c>
      <c r="W321" s="546"/>
      <c r="X321" s="161">
        <f>IF(O321="nio",0,IF(O321&gt;0,VLOOKUP(G321,'2-Productie normen'!A:L,VLOOKUP(O321,'2-Productie normen'!L:M,2,FALSE),FALSE)))</f>
        <v>0</v>
      </c>
      <c r="Y321" s="161">
        <f t="shared" si="32"/>
        <v>0</v>
      </c>
      <c r="Z321" s="161">
        <f t="shared" si="33"/>
        <v>0</v>
      </c>
      <c r="AA321" s="161">
        <f t="shared" si="39"/>
        <v>0</v>
      </c>
      <c r="AB321" s="161">
        <f>VLOOKUP(G321,'2-Productie normen'!A:L,6,FALSE)</f>
        <v>0</v>
      </c>
      <c r="AC321" s="162"/>
      <c r="AE321" s="125">
        <f t="shared" si="34"/>
        <v>0</v>
      </c>
    </row>
    <row r="322" spans="1:31" ht="14.1" customHeight="1">
      <c r="A322" s="137">
        <v>322</v>
      </c>
      <c r="B322" s="555" t="s">
        <v>738</v>
      </c>
      <c r="C322" s="157"/>
      <c r="D322" s="560" t="s">
        <v>407</v>
      </c>
      <c r="E322" s="565" t="s">
        <v>594</v>
      </c>
      <c r="F322" s="557" t="s">
        <v>693</v>
      </c>
      <c r="G322" s="168" t="s">
        <v>395</v>
      </c>
      <c r="H322" s="557" t="s">
        <v>331</v>
      </c>
      <c r="I322" s="566">
        <v>6.48</v>
      </c>
      <c r="J322" s="567" t="s">
        <v>400</v>
      </c>
      <c r="K322" s="516"/>
      <c r="L322" s="516"/>
      <c r="M322" s="516">
        <v>1</v>
      </c>
      <c r="N322" s="516">
        <v>1</v>
      </c>
      <c r="O322" s="159">
        <v>2</v>
      </c>
      <c r="P322" s="159"/>
      <c r="Q322" s="159"/>
      <c r="R322" s="159"/>
      <c r="S322" s="160"/>
      <c r="T322" s="160"/>
      <c r="U322" s="160">
        <f t="shared" si="37"/>
        <v>0</v>
      </c>
      <c r="V322" s="160">
        <f t="shared" si="38"/>
        <v>0</v>
      </c>
      <c r="W322" s="546"/>
      <c r="X322" s="161"/>
      <c r="Y322" s="161"/>
      <c r="Z322" s="161">
        <f t="shared" si="33"/>
        <v>0</v>
      </c>
      <c r="AA322" s="161">
        <f t="shared" si="39"/>
        <v>0</v>
      </c>
      <c r="AB322" s="161" t="s">
        <v>780</v>
      </c>
      <c r="AC322" s="162" t="s">
        <v>785</v>
      </c>
      <c r="AE322" s="125"/>
    </row>
    <row r="323" spans="1:31" ht="14.1" customHeight="1">
      <c r="A323" s="137">
        <v>323</v>
      </c>
      <c r="B323" s="555" t="s">
        <v>738</v>
      </c>
      <c r="C323" s="157"/>
      <c r="D323" s="560" t="s">
        <v>407</v>
      </c>
      <c r="E323" s="565" t="s">
        <v>595</v>
      </c>
      <c r="F323" s="557" t="s">
        <v>694</v>
      </c>
      <c r="G323" s="168" t="s">
        <v>228</v>
      </c>
      <c r="H323" s="557" t="s">
        <v>331</v>
      </c>
      <c r="I323" s="566">
        <v>97.2</v>
      </c>
      <c r="J323" s="567" t="s">
        <v>773</v>
      </c>
      <c r="K323" s="516"/>
      <c r="L323" s="516"/>
      <c r="M323" s="516">
        <v>1</v>
      </c>
      <c r="N323" s="516">
        <v>1</v>
      </c>
      <c r="O323" s="159">
        <v>240</v>
      </c>
      <c r="P323" s="159"/>
      <c r="Q323" s="159"/>
      <c r="R323" s="159"/>
      <c r="S323" s="160" t="e">
        <f t="shared" si="35"/>
        <v>#DIV/0!</v>
      </c>
      <c r="T323" s="160">
        <f t="shared" si="36"/>
        <v>0</v>
      </c>
      <c r="U323" s="160">
        <f t="shared" si="37"/>
        <v>0</v>
      </c>
      <c r="V323" s="160">
        <f t="shared" si="38"/>
        <v>0</v>
      </c>
      <c r="W323" s="546"/>
      <c r="X323" s="161">
        <f>IF(O323="nio",0,IF(O323&gt;0,VLOOKUP(G323,'2-Productie normen'!A:L,VLOOKUP(O323,'2-Productie normen'!L:M,2,FALSE),FALSE)))</f>
        <v>0</v>
      </c>
      <c r="Y323" s="161">
        <f t="shared" si="32"/>
        <v>0</v>
      </c>
      <c r="Z323" s="161">
        <f t="shared" si="33"/>
        <v>0</v>
      </c>
      <c r="AA323" s="161">
        <f t="shared" si="39"/>
        <v>0</v>
      </c>
      <c r="AB323" s="161">
        <f>VLOOKUP(G323,'2-Productie normen'!A:L,6,FALSE)</f>
        <v>1</v>
      </c>
      <c r="AC323" s="162"/>
      <c r="AE323" s="125">
        <f t="shared" si="34"/>
        <v>23328</v>
      </c>
    </row>
    <row r="324" spans="1:31" ht="14.1" customHeight="1">
      <c r="A324" s="137">
        <v>324</v>
      </c>
      <c r="B324" s="555" t="s">
        <v>738</v>
      </c>
      <c r="C324" s="157"/>
      <c r="D324" s="560" t="s">
        <v>407</v>
      </c>
      <c r="E324" s="565" t="s">
        <v>596</v>
      </c>
      <c r="F324" s="557" t="s">
        <v>304</v>
      </c>
      <c r="G324" s="170" t="s">
        <v>228</v>
      </c>
      <c r="H324" s="557" t="s">
        <v>331</v>
      </c>
      <c r="I324" s="566">
        <v>82</v>
      </c>
      <c r="J324" s="567" t="s">
        <v>773</v>
      </c>
      <c r="K324" s="516"/>
      <c r="L324" s="516"/>
      <c r="M324" s="516">
        <v>1</v>
      </c>
      <c r="N324" s="516">
        <v>1</v>
      </c>
      <c r="O324" s="159">
        <v>240</v>
      </c>
      <c r="P324" s="159"/>
      <c r="Q324" s="159"/>
      <c r="R324" s="159"/>
      <c r="S324" s="160" t="e">
        <f t="shared" si="35"/>
        <v>#DIV/0!</v>
      </c>
      <c r="T324" s="160">
        <f t="shared" si="36"/>
        <v>0</v>
      </c>
      <c r="U324" s="160">
        <f t="shared" si="37"/>
        <v>0</v>
      </c>
      <c r="V324" s="160">
        <f t="shared" si="38"/>
        <v>0</v>
      </c>
      <c r="W324" s="546"/>
      <c r="X324" s="161">
        <f>IF(O324="nio",0,IF(O324&gt;0,VLOOKUP(G324,'2-Productie normen'!A:L,VLOOKUP(O324,'2-Productie normen'!L:M,2,FALSE),FALSE)))</f>
        <v>0</v>
      </c>
      <c r="Y324" s="161">
        <f t="shared" si="32"/>
        <v>0</v>
      </c>
      <c r="Z324" s="161">
        <f t="shared" si="33"/>
        <v>0</v>
      </c>
      <c r="AA324" s="161">
        <f t="shared" si="39"/>
        <v>0</v>
      </c>
      <c r="AB324" s="161">
        <f>VLOOKUP(G324,'2-Productie normen'!A:L,6,FALSE)</f>
        <v>1</v>
      </c>
      <c r="AC324" s="162"/>
      <c r="AE324" s="125">
        <f t="shared" si="34"/>
        <v>19680</v>
      </c>
    </row>
    <row r="325" spans="1:31" ht="14.1" customHeight="1">
      <c r="A325" s="137">
        <v>325</v>
      </c>
      <c r="B325" s="555" t="s">
        <v>738</v>
      </c>
      <c r="C325" s="157"/>
      <c r="D325" s="560" t="s">
        <v>407</v>
      </c>
      <c r="E325" s="565" t="s">
        <v>597</v>
      </c>
      <c r="F325" s="557" t="s">
        <v>304</v>
      </c>
      <c r="G325" s="170" t="s">
        <v>228</v>
      </c>
      <c r="H325" s="557" t="s">
        <v>331</v>
      </c>
      <c r="I325" s="566">
        <v>83</v>
      </c>
      <c r="J325" s="567" t="s">
        <v>773</v>
      </c>
      <c r="K325" s="516"/>
      <c r="L325" s="516"/>
      <c r="M325" s="516">
        <v>1</v>
      </c>
      <c r="N325" s="516">
        <v>1</v>
      </c>
      <c r="O325" s="159">
        <v>240</v>
      </c>
      <c r="P325" s="159"/>
      <c r="Q325" s="159"/>
      <c r="R325" s="159"/>
      <c r="S325" s="160" t="e">
        <f t="shared" si="35"/>
        <v>#DIV/0!</v>
      </c>
      <c r="T325" s="160">
        <f t="shared" si="36"/>
        <v>0</v>
      </c>
      <c r="U325" s="160">
        <f t="shared" si="37"/>
        <v>0</v>
      </c>
      <c r="V325" s="160">
        <f t="shared" si="38"/>
        <v>0</v>
      </c>
      <c r="W325" s="546"/>
      <c r="X325" s="161">
        <f>IF(O325="nio",0,IF(O325&gt;0,VLOOKUP(G325,'2-Productie normen'!A:L,VLOOKUP(O325,'2-Productie normen'!L:M,2,FALSE),FALSE)))</f>
        <v>0</v>
      </c>
      <c r="Y325" s="161">
        <f t="shared" si="32"/>
        <v>0</v>
      </c>
      <c r="Z325" s="161">
        <f t="shared" si="33"/>
        <v>0</v>
      </c>
      <c r="AA325" s="161">
        <f t="shared" si="39"/>
        <v>0</v>
      </c>
      <c r="AB325" s="161">
        <f>VLOOKUP(G325,'2-Productie normen'!A:L,6,FALSE)</f>
        <v>1</v>
      </c>
      <c r="AC325" s="162"/>
      <c r="AE325" s="125">
        <f t="shared" si="34"/>
        <v>19920</v>
      </c>
    </row>
    <row r="326" spans="1:31" ht="14.1" customHeight="1">
      <c r="A326" s="137">
        <v>326</v>
      </c>
      <c r="B326" s="555" t="s">
        <v>738</v>
      </c>
      <c r="C326" s="157"/>
      <c r="D326" s="560" t="s">
        <v>407</v>
      </c>
      <c r="E326" s="560" t="s">
        <v>598</v>
      </c>
      <c r="F326" s="560" t="s">
        <v>672</v>
      </c>
      <c r="G326" s="170" t="s">
        <v>228</v>
      </c>
      <c r="H326" s="560" t="s">
        <v>331</v>
      </c>
      <c r="I326" s="566">
        <v>98</v>
      </c>
      <c r="J326" s="567" t="s">
        <v>773</v>
      </c>
      <c r="K326" s="516"/>
      <c r="L326" s="516"/>
      <c r="M326" s="516">
        <v>1</v>
      </c>
      <c r="N326" s="516">
        <v>1</v>
      </c>
      <c r="O326" s="159">
        <v>240</v>
      </c>
      <c r="P326" s="159"/>
      <c r="Q326" s="159"/>
      <c r="R326" s="159"/>
      <c r="S326" s="160" t="e">
        <f t="shared" si="35"/>
        <v>#DIV/0!</v>
      </c>
      <c r="T326" s="160">
        <f t="shared" si="36"/>
        <v>0</v>
      </c>
      <c r="U326" s="160">
        <f t="shared" si="37"/>
        <v>0</v>
      </c>
      <c r="V326" s="160">
        <f t="shared" si="38"/>
        <v>0</v>
      </c>
      <c r="W326" s="546"/>
      <c r="X326" s="161">
        <f>IF(O326="nio",0,IF(O326&gt;0,VLOOKUP(G326,'2-Productie normen'!A:L,VLOOKUP(O326,'2-Productie normen'!L:M,2,FALSE),FALSE)))</f>
        <v>0</v>
      </c>
      <c r="Y326" s="161">
        <f t="shared" si="32"/>
        <v>0</v>
      </c>
      <c r="Z326" s="161">
        <f t="shared" si="33"/>
        <v>0</v>
      </c>
      <c r="AA326" s="161">
        <f t="shared" si="39"/>
        <v>0</v>
      </c>
      <c r="AB326" s="161">
        <f>VLOOKUP(G326,'2-Productie normen'!A:L,6,FALSE)</f>
        <v>1</v>
      </c>
      <c r="AC326" s="162"/>
      <c r="AE326" s="125">
        <f t="shared" si="34"/>
        <v>23520</v>
      </c>
    </row>
    <row r="327" spans="1:31" ht="14.1" customHeight="1">
      <c r="A327" s="137">
        <v>327</v>
      </c>
      <c r="B327" s="555" t="s">
        <v>738</v>
      </c>
      <c r="C327" s="157"/>
      <c r="D327" s="560" t="s">
        <v>407</v>
      </c>
      <c r="E327" s="560" t="s">
        <v>599</v>
      </c>
      <c r="F327" s="557" t="s">
        <v>695</v>
      </c>
      <c r="G327" s="170" t="s">
        <v>395</v>
      </c>
      <c r="H327" s="560" t="s">
        <v>331</v>
      </c>
      <c r="I327" s="566">
        <v>25.92</v>
      </c>
      <c r="J327" s="567" t="s">
        <v>400</v>
      </c>
      <c r="K327" s="516"/>
      <c r="L327" s="516"/>
      <c r="M327" s="516">
        <v>1</v>
      </c>
      <c r="N327" s="516">
        <v>1</v>
      </c>
      <c r="O327" s="159">
        <v>2</v>
      </c>
      <c r="P327" s="159"/>
      <c r="Q327" s="159"/>
      <c r="R327" s="159"/>
      <c r="S327" s="160"/>
      <c r="T327" s="160"/>
      <c r="U327" s="160">
        <f t="shared" si="37"/>
        <v>0</v>
      </c>
      <c r="V327" s="160">
        <f t="shared" si="38"/>
        <v>0</v>
      </c>
      <c r="W327" s="546"/>
      <c r="X327" s="161"/>
      <c r="Y327" s="161"/>
      <c r="Z327" s="161">
        <f t="shared" si="33"/>
        <v>0</v>
      </c>
      <c r="AA327" s="161">
        <f t="shared" si="39"/>
        <v>0</v>
      </c>
      <c r="AB327" s="161" t="s">
        <v>780</v>
      </c>
      <c r="AC327" s="162" t="s">
        <v>785</v>
      </c>
      <c r="AE327" s="125"/>
    </row>
    <row r="328" spans="1:31" ht="14.1" customHeight="1">
      <c r="A328" s="137">
        <v>328</v>
      </c>
      <c r="B328" s="555" t="s">
        <v>738</v>
      </c>
      <c r="C328" s="157"/>
      <c r="D328" s="560" t="s">
        <v>407</v>
      </c>
      <c r="E328" s="560" t="s">
        <v>600</v>
      </c>
      <c r="F328" s="560" t="s">
        <v>259</v>
      </c>
      <c r="G328" s="170" t="s">
        <v>394</v>
      </c>
      <c r="H328" s="557" t="s">
        <v>331</v>
      </c>
      <c r="I328" s="566">
        <v>81</v>
      </c>
      <c r="J328" s="559" t="s">
        <v>775</v>
      </c>
      <c r="K328" s="516"/>
      <c r="L328" s="516"/>
      <c r="M328" s="516">
        <v>1</v>
      </c>
      <c r="N328" s="516">
        <v>1</v>
      </c>
      <c r="O328" s="159">
        <v>240</v>
      </c>
      <c r="P328" s="159"/>
      <c r="Q328" s="159"/>
      <c r="R328" s="159"/>
      <c r="S328" s="160" t="e">
        <f t="shared" si="35"/>
        <v>#DIV/0!</v>
      </c>
      <c r="T328" s="160">
        <f t="shared" si="36"/>
        <v>0</v>
      </c>
      <c r="U328" s="160">
        <f t="shared" si="37"/>
        <v>0</v>
      </c>
      <c r="V328" s="160">
        <f t="shared" si="38"/>
        <v>0</v>
      </c>
      <c r="W328" s="546"/>
      <c r="X328" s="161">
        <f>IF(O328="nio",0,IF(O328&gt;0,VLOOKUP(G328,'2-Productie normen'!A:L,VLOOKUP(O328,'2-Productie normen'!L:M,2,FALSE),FALSE)))</f>
        <v>0</v>
      </c>
      <c r="Y328" s="161">
        <f t="shared" si="32"/>
        <v>0</v>
      </c>
      <c r="Z328" s="161">
        <f t="shared" si="33"/>
        <v>0</v>
      </c>
      <c r="AA328" s="161">
        <f t="shared" si="39"/>
        <v>0</v>
      </c>
      <c r="AB328" s="161">
        <f>VLOOKUP(G328,'2-Productie normen'!A:L,6,FALSE)</f>
        <v>6</v>
      </c>
      <c r="AC328" s="162"/>
      <c r="AE328" s="125">
        <f t="shared" si="34"/>
        <v>19440</v>
      </c>
    </row>
    <row r="329" spans="1:31" ht="14.1" customHeight="1">
      <c r="A329" s="137">
        <v>329</v>
      </c>
      <c r="B329" s="555" t="s">
        <v>738</v>
      </c>
      <c r="C329" s="157"/>
      <c r="D329" s="560" t="s">
        <v>407</v>
      </c>
      <c r="E329" s="560" t="s">
        <v>601</v>
      </c>
      <c r="F329" s="560" t="s">
        <v>696</v>
      </c>
      <c r="G329" s="170" t="s">
        <v>395</v>
      </c>
      <c r="H329" s="560" t="s">
        <v>331</v>
      </c>
      <c r="I329" s="566">
        <v>79</v>
      </c>
      <c r="J329" s="567" t="s">
        <v>400</v>
      </c>
      <c r="K329" s="516"/>
      <c r="L329" s="516"/>
      <c r="M329" s="516">
        <v>1</v>
      </c>
      <c r="N329" s="516">
        <v>1</v>
      </c>
      <c r="O329" s="159">
        <v>2</v>
      </c>
      <c r="P329" s="159"/>
      <c r="Q329" s="159"/>
      <c r="R329" s="159"/>
      <c r="S329" s="160"/>
      <c r="T329" s="160"/>
      <c r="U329" s="160">
        <f t="shared" si="37"/>
        <v>0</v>
      </c>
      <c r="V329" s="160">
        <f t="shared" si="38"/>
        <v>0</v>
      </c>
      <c r="W329" s="546"/>
      <c r="X329" s="161"/>
      <c r="Y329" s="161"/>
      <c r="Z329" s="161">
        <f t="shared" ref="Z329:Z391" si="40">IF(Q329&gt;0,X329*$Z$8,0)</f>
        <v>0</v>
      </c>
      <c r="AA329" s="161">
        <f t="shared" si="39"/>
        <v>0</v>
      </c>
      <c r="AB329" s="161" t="s">
        <v>780</v>
      </c>
      <c r="AC329" s="162" t="s">
        <v>785</v>
      </c>
      <c r="AE329" s="125"/>
    </row>
    <row r="330" spans="1:31" ht="14.1" customHeight="1">
      <c r="A330" s="137">
        <v>330</v>
      </c>
      <c r="B330" s="555" t="s">
        <v>738</v>
      </c>
      <c r="C330" s="157"/>
      <c r="D330" s="560" t="s">
        <v>407</v>
      </c>
      <c r="E330" s="560" t="s">
        <v>602</v>
      </c>
      <c r="F330" s="560" t="s">
        <v>697</v>
      </c>
      <c r="G330" s="170" t="s">
        <v>395</v>
      </c>
      <c r="H330" s="557" t="s">
        <v>707</v>
      </c>
      <c r="I330" s="566">
        <v>19.440000000000001</v>
      </c>
      <c r="J330" s="567" t="s">
        <v>400</v>
      </c>
      <c r="K330" s="516"/>
      <c r="L330" s="516"/>
      <c r="M330" s="516">
        <v>1</v>
      </c>
      <c r="N330" s="516">
        <v>1</v>
      </c>
      <c r="O330" s="159">
        <v>2</v>
      </c>
      <c r="P330" s="159"/>
      <c r="Q330" s="159"/>
      <c r="R330" s="159"/>
      <c r="S330" s="160"/>
      <c r="T330" s="160"/>
      <c r="U330" s="160">
        <f t="shared" ref="U330:U392" si="41">IF(Q330&gt;0,Q330*I330/Z330,0)*M330</f>
        <v>0</v>
      </c>
      <c r="V330" s="160">
        <f t="shared" ref="V330:V392" si="42">IF(R330&gt;0,R330*I330/AA330,0)*N330</f>
        <v>0</v>
      </c>
      <c r="W330" s="546"/>
      <c r="X330" s="161"/>
      <c r="Y330" s="161"/>
      <c r="Z330" s="161">
        <f t="shared" si="40"/>
        <v>0</v>
      </c>
      <c r="AA330" s="161">
        <f t="shared" ref="AA330:AA392" si="43">IF(R330&gt;0,X330*$AA$8,0)</f>
        <v>0</v>
      </c>
      <c r="AB330" s="161" t="s">
        <v>780</v>
      </c>
      <c r="AC330" s="162" t="s">
        <v>785</v>
      </c>
      <c r="AE330" s="125"/>
    </row>
    <row r="331" spans="1:31" ht="14.1" customHeight="1">
      <c r="A331" s="137">
        <v>331</v>
      </c>
      <c r="B331" s="555" t="s">
        <v>738</v>
      </c>
      <c r="C331" s="157"/>
      <c r="D331" s="560" t="s">
        <v>407</v>
      </c>
      <c r="E331" s="560" t="s">
        <v>603</v>
      </c>
      <c r="F331" s="560" t="s">
        <v>698</v>
      </c>
      <c r="G331" s="170" t="s">
        <v>330</v>
      </c>
      <c r="H331" s="557" t="s">
        <v>707</v>
      </c>
      <c r="I331" s="566">
        <v>19.440000000000001</v>
      </c>
      <c r="J331" s="567" t="s">
        <v>403</v>
      </c>
      <c r="K331" s="516"/>
      <c r="L331" s="516"/>
      <c r="M331" s="516">
        <v>1</v>
      </c>
      <c r="N331" s="516">
        <v>1</v>
      </c>
      <c r="O331" s="159">
        <v>2</v>
      </c>
      <c r="P331" s="159"/>
      <c r="Q331" s="159"/>
      <c r="R331" s="159"/>
      <c r="S331" s="160"/>
      <c r="T331" s="160"/>
      <c r="U331" s="160">
        <f t="shared" si="41"/>
        <v>0</v>
      </c>
      <c r="V331" s="160">
        <f t="shared" si="42"/>
        <v>0</v>
      </c>
      <c r="W331" s="546"/>
      <c r="X331" s="161"/>
      <c r="Y331" s="161"/>
      <c r="Z331" s="161">
        <f t="shared" si="40"/>
        <v>0</v>
      </c>
      <c r="AA331" s="161">
        <f t="shared" si="43"/>
        <v>0</v>
      </c>
      <c r="AB331" s="161" t="s">
        <v>780</v>
      </c>
      <c r="AC331" s="162" t="s">
        <v>785</v>
      </c>
      <c r="AE331" s="125"/>
    </row>
    <row r="332" spans="1:31" ht="14.1" customHeight="1">
      <c r="A332" s="137">
        <v>332</v>
      </c>
      <c r="B332" s="555" t="s">
        <v>738</v>
      </c>
      <c r="C332" s="157"/>
      <c r="D332" s="560" t="s">
        <v>407</v>
      </c>
      <c r="E332" s="560" t="s">
        <v>604</v>
      </c>
      <c r="F332" s="560" t="s">
        <v>699</v>
      </c>
      <c r="G332" s="124" t="s">
        <v>328</v>
      </c>
      <c r="H332" s="557" t="s">
        <v>707</v>
      </c>
      <c r="I332" s="566">
        <v>14.58</v>
      </c>
      <c r="J332" s="567" t="s">
        <v>778</v>
      </c>
      <c r="K332" s="516"/>
      <c r="L332" s="516"/>
      <c r="M332" s="516">
        <v>1</v>
      </c>
      <c r="N332" s="516">
        <v>1</v>
      </c>
      <c r="O332" s="159">
        <v>240</v>
      </c>
      <c r="P332" s="159"/>
      <c r="Q332" s="159"/>
      <c r="R332" s="159"/>
      <c r="S332" s="160" t="e">
        <f t="shared" ref="S332:S392" si="44">IF(O332="nio",0,IF(O332&gt;0,O332*I332/X332,0))*K332</f>
        <v>#DIV/0!</v>
      </c>
      <c r="T332" s="160">
        <f t="shared" ref="T332:T392" si="45">IF(P332&gt;0,P332*I332/Y332,0)*L332</f>
        <v>0</v>
      </c>
      <c r="U332" s="160">
        <f t="shared" si="41"/>
        <v>0</v>
      </c>
      <c r="V332" s="160">
        <f t="shared" si="42"/>
        <v>0</v>
      </c>
      <c r="W332" s="546"/>
      <c r="X332" s="161">
        <f>IF(O332="nio",0,IF(O332&gt;0,VLOOKUP(G332,'2-Productie normen'!A:L,VLOOKUP(O332,'2-Productie normen'!L:M,2,FALSE),FALSE)))</f>
        <v>0</v>
      </c>
      <c r="Y332" s="161">
        <f t="shared" ref="Y332:Y391" si="46">IF(P332&gt;0,X332*$Y$8,0)</f>
        <v>0</v>
      </c>
      <c r="Z332" s="161">
        <f t="shared" si="40"/>
        <v>0</v>
      </c>
      <c r="AA332" s="161">
        <f t="shared" si="43"/>
        <v>0</v>
      </c>
      <c r="AB332" s="161">
        <f>VLOOKUP(G332,'2-Productie normen'!A:L,6,FALSE)</f>
        <v>2</v>
      </c>
      <c r="AC332" s="162"/>
      <c r="AE332" s="125">
        <f t="shared" ref="AE332:AE391" si="47">SUM(O332:Q332)*I332</f>
        <v>3499.2</v>
      </c>
    </row>
    <row r="333" spans="1:31" ht="14.1" customHeight="1">
      <c r="A333" s="137">
        <v>333</v>
      </c>
      <c r="B333" s="555" t="s">
        <v>738</v>
      </c>
      <c r="C333" s="157"/>
      <c r="D333" s="560" t="s">
        <v>408</v>
      </c>
      <c r="E333" s="560" t="s">
        <v>605</v>
      </c>
      <c r="F333" s="560" t="s">
        <v>327</v>
      </c>
      <c r="G333" s="170" t="s">
        <v>329</v>
      </c>
      <c r="H333" s="560" t="s">
        <v>704</v>
      </c>
      <c r="I333" s="566">
        <v>19.440000000000001</v>
      </c>
      <c r="J333" s="559" t="s">
        <v>776</v>
      </c>
      <c r="K333" s="516"/>
      <c r="L333" s="516"/>
      <c r="M333" s="516">
        <v>1</v>
      </c>
      <c r="N333" s="516">
        <v>1</v>
      </c>
      <c r="O333" s="159">
        <v>240</v>
      </c>
      <c r="P333" s="159"/>
      <c r="Q333" s="159"/>
      <c r="R333" s="159"/>
      <c r="S333" s="160" t="e">
        <f t="shared" si="44"/>
        <v>#DIV/0!</v>
      </c>
      <c r="T333" s="160">
        <f t="shared" si="45"/>
        <v>0</v>
      </c>
      <c r="U333" s="160">
        <f t="shared" si="41"/>
        <v>0</v>
      </c>
      <c r="V333" s="160">
        <f t="shared" si="42"/>
        <v>0</v>
      </c>
      <c r="W333" s="546"/>
      <c r="X333" s="161">
        <f>IF(O333="nio",0,IF(O333&gt;0,VLOOKUP(G333,'2-Productie normen'!A:L,VLOOKUP(O333,'2-Productie normen'!L:M,2,FALSE),FALSE)))</f>
        <v>0</v>
      </c>
      <c r="Y333" s="161">
        <f t="shared" si="46"/>
        <v>0</v>
      </c>
      <c r="Z333" s="161">
        <f t="shared" si="40"/>
        <v>0</v>
      </c>
      <c r="AA333" s="161">
        <f t="shared" si="43"/>
        <v>0</v>
      </c>
      <c r="AB333" s="161">
        <f>VLOOKUP(G333,'2-Productie normen'!A:L,6,FALSE)</f>
        <v>6</v>
      </c>
      <c r="AC333" s="162"/>
      <c r="AE333" s="125">
        <f t="shared" si="47"/>
        <v>4665.6000000000004</v>
      </c>
    </row>
    <row r="334" spans="1:31" ht="14.1" customHeight="1">
      <c r="A334" s="137">
        <v>334</v>
      </c>
      <c r="B334" s="555" t="s">
        <v>738</v>
      </c>
      <c r="C334" s="157"/>
      <c r="D334" s="560" t="s">
        <v>408</v>
      </c>
      <c r="E334" s="560" t="s">
        <v>606</v>
      </c>
      <c r="F334" s="557" t="s">
        <v>327</v>
      </c>
      <c r="G334" s="170" t="s">
        <v>329</v>
      </c>
      <c r="H334" s="557" t="s">
        <v>704</v>
      </c>
      <c r="I334" s="566">
        <v>19.440000000000001</v>
      </c>
      <c r="J334" s="559" t="s">
        <v>776</v>
      </c>
      <c r="K334" s="516"/>
      <c r="L334" s="516"/>
      <c r="M334" s="516">
        <v>1</v>
      </c>
      <c r="N334" s="516">
        <v>1</v>
      </c>
      <c r="O334" s="159">
        <v>240</v>
      </c>
      <c r="P334" s="159"/>
      <c r="Q334" s="159"/>
      <c r="R334" s="159"/>
      <c r="S334" s="160" t="e">
        <f t="shared" si="44"/>
        <v>#DIV/0!</v>
      </c>
      <c r="T334" s="160">
        <f t="shared" si="45"/>
        <v>0</v>
      </c>
      <c r="U334" s="160">
        <f t="shared" si="41"/>
        <v>0</v>
      </c>
      <c r="V334" s="160">
        <f t="shared" si="42"/>
        <v>0</v>
      </c>
      <c r="W334" s="546"/>
      <c r="X334" s="161">
        <f>IF(O334="nio",0,IF(O334&gt;0,VLOOKUP(G334,'2-Productie normen'!A:L,VLOOKUP(O334,'2-Productie normen'!L:M,2,FALSE),FALSE)))</f>
        <v>0</v>
      </c>
      <c r="Y334" s="161">
        <f t="shared" si="46"/>
        <v>0</v>
      </c>
      <c r="Z334" s="161">
        <f t="shared" si="40"/>
        <v>0</v>
      </c>
      <c r="AA334" s="161">
        <f t="shared" si="43"/>
        <v>0</v>
      </c>
      <c r="AB334" s="161">
        <f>VLOOKUP(G334,'2-Productie normen'!A:L,6,FALSE)</f>
        <v>6</v>
      </c>
      <c r="AC334" s="162"/>
      <c r="AE334" s="125">
        <f t="shared" si="47"/>
        <v>4665.6000000000004</v>
      </c>
    </row>
    <row r="335" spans="1:31" ht="14.1" customHeight="1">
      <c r="A335" s="137">
        <v>335</v>
      </c>
      <c r="B335" s="555" t="s">
        <v>738</v>
      </c>
      <c r="C335" s="157"/>
      <c r="D335" s="560" t="s">
        <v>408</v>
      </c>
      <c r="E335" s="560" t="s">
        <v>607</v>
      </c>
      <c r="F335" s="557" t="s">
        <v>259</v>
      </c>
      <c r="G335" s="170" t="s">
        <v>394</v>
      </c>
      <c r="H335" s="557" t="s">
        <v>331</v>
      </c>
      <c r="I335" s="566">
        <v>1.62</v>
      </c>
      <c r="J335" s="559" t="s">
        <v>775</v>
      </c>
      <c r="K335" s="516"/>
      <c r="L335" s="516"/>
      <c r="M335" s="516">
        <v>1</v>
      </c>
      <c r="N335" s="516">
        <v>1</v>
      </c>
      <c r="O335" s="159">
        <v>240</v>
      </c>
      <c r="P335" s="159"/>
      <c r="Q335" s="159"/>
      <c r="R335" s="159"/>
      <c r="S335" s="160" t="e">
        <f t="shared" si="44"/>
        <v>#DIV/0!</v>
      </c>
      <c r="T335" s="160">
        <f t="shared" si="45"/>
        <v>0</v>
      </c>
      <c r="U335" s="160">
        <f t="shared" si="41"/>
        <v>0</v>
      </c>
      <c r="V335" s="160">
        <f t="shared" si="42"/>
        <v>0</v>
      </c>
      <c r="W335" s="546"/>
      <c r="X335" s="161">
        <f>IF(O335="nio",0,IF(O335&gt;0,VLOOKUP(G335,'2-Productie normen'!A:L,VLOOKUP(O335,'2-Productie normen'!L:M,2,FALSE),FALSE)))</f>
        <v>0</v>
      </c>
      <c r="Y335" s="161">
        <f t="shared" si="46"/>
        <v>0</v>
      </c>
      <c r="Z335" s="161">
        <f t="shared" si="40"/>
        <v>0</v>
      </c>
      <c r="AA335" s="161">
        <f t="shared" si="43"/>
        <v>0</v>
      </c>
      <c r="AB335" s="161">
        <f>VLOOKUP(G335,'2-Productie normen'!A:L,6,FALSE)</f>
        <v>6</v>
      </c>
      <c r="AC335" s="162"/>
      <c r="AE335" s="125">
        <f t="shared" si="47"/>
        <v>388.8</v>
      </c>
    </row>
    <row r="336" spans="1:31" ht="14.1" customHeight="1">
      <c r="A336" s="137">
        <v>336</v>
      </c>
      <c r="B336" s="555" t="s">
        <v>738</v>
      </c>
      <c r="C336" s="157"/>
      <c r="D336" s="560" t="s">
        <v>408</v>
      </c>
      <c r="E336" s="560" t="s">
        <v>608</v>
      </c>
      <c r="F336" s="557" t="s">
        <v>300</v>
      </c>
      <c r="G336" s="170" t="s">
        <v>17</v>
      </c>
      <c r="H336" s="557" t="s">
        <v>332</v>
      </c>
      <c r="I336" s="566">
        <v>1.62</v>
      </c>
      <c r="J336" s="559" t="s">
        <v>774</v>
      </c>
      <c r="K336" s="516"/>
      <c r="L336" s="516"/>
      <c r="M336" s="516">
        <v>1</v>
      </c>
      <c r="N336" s="516">
        <v>1</v>
      </c>
      <c r="O336" s="159">
        <v>240</v>
      </c>
      <c r="P336" s="159">
        <v>240</v>
      </c>
      <c r="Q336" s="159"/>
      <c r="R336" s="159"/>
      <c r="S336" s="160" t="e">
        <f t="shared" si="44"/>
        <v>#DIV/0!</v>
      </c>
      <c r="T336" s="160" t="e">
        <f t="shared" si="45"/>
        <v>#DIV/0!</v>
      </c>
      <c r="U336" s="160">
        <f t="shared" si="41"/>
        <v>0</v>
      </c>
      <c r="V336" s="160">
        <f t="shared" si="42"/>
        <v>0</v>
      </c>
      <c r="W336" s="546"/>
      <c r="X336" s="161">
        <f>IF(O336="nio",0,IF(O336&gt;0,VLOOKUP(G336,'2-Productie normen'!A:L,VLOOKUP(O336,'2-Productie normen'!L:M,2,FALSE),FALSE)))</f>
        <v>0</v>
      </c>
      <c r="Y336" s="161">
        <f t="shared" si="46"/>
        <v>0</v>
      </c>
      <c r="Z336" s="161">
        <f t="shared" si="40"/>
        <v>0</v>
      </c>
      <c r="AA336" s="161">
        <f t="shared" si="43"/>
        <v>0</v>
      </c>
      <c r="AB336" s="161">
        <f>VLOOKUP(G336,'2-Productie normen'!A:L,6,FALSE)</f>
        <v>4</v>
      </c>
      <c r="AC336" s="162"/>
      <c r="AE336" s="125">
        <f t="shared" si="47"/>
        <v>777.6</v>
      </c>
    </row>
    <row r="337" spans="1:31" ht="14.1" customHeight="1">
      <c r="A337" s="137">
        <v>337</v>
      </c>
      <c r="B337" s="555" t="s">
        <v>738</v>
      </c>
      <c r="C337" s="157"/>
      <c r="D337" s="560" t="s">
        <v>408</v>
      </c>
      <c r="E337" s="560" t="s">
        <v>609</v>
      </c>
      <c r="F337" s="557" t="s">
        <v>630</v>
      </c>
      <c r="G337" s="170" t="s">
        <v>17</v>
      </c>
      <c r="H337" s="557" t="s">
        <v>332</v>
      </c>
      <c r="I337" s="566">
        <v>4.8600000000000003</v>
      </c>
      <c r="J337" s="559" t="s">
        <v>774</v>
      </c>
      <c r="K337" s="516"/>
      <c r="L337" s="516"/>
      <c r="M337" s="516">
        <v>1</v>
      </c>
      <c r="N337" s="516">
        <v>1</v>
      </c>
      <c r="O337" s="159">
        <v>240</v>
      </c>
      <c r="P337" s="159">
        <v>240</v>
      </c>
      <c r="Q337" s="159"/>
      <c r="R337" s="159"/>
      <c r="S337" s="160" t="e">
        <f t="shared" si="44"/>
        <v>#DIV/0!</v>
      </c>
      <c r="T337" s="160" t="e">
        <f t="shared" si="45"/>
        <v>#DIV/0!</v>
      </c>
      <c r="U337" s="160">
        <f t="shared" si="41"/>
        <v>0</v>
      </c>
      <c r="V337" s="160">
        <f t="shared" si="42"/>
        <v>0</v>
      </c>
      <c r="W337" s="546"/>
      <c r="X337" s="161">
        <f>IF(O337="nio",0,IF(O337&gt;0,VLOOKUP(G337,'2-Productie normen'!A:L,VLOOKUP(O337,'2-Productie normen'!L:M,2,FALSE),FALSE)))</f>
        <v>0</v>
      </c>
      <c r="Y337" s="161">
        <f t="shared" si="46"/>
        <v>0</v>
      </c>
      <c r="Z337" s="161">
        <f t="shared" si="40"/>
        <v>0</v>
      </c>
      <c r="AA337" s="161">
        <f t="shared" si="43"/>
        <v>0</v>
      </c>
      <c r="AB337" s="161">
        <f>VLOOKUP(G337,'2-Productie normen'!A:L,6,FALSE)</f>
        <v>4</v>
      </c>
      <c r="AC337" s="162"/>
      <c r="AE337" s="125">
        <f t="shared" si="47"/>
        <v>2332.8000000000002</v>
      </c>
    </row>
    <row r="338" spans="1:31" ht="14.1" customHeight="1">
      <c r="A338" s="137">
        <v>338</v>
      </c>
      <c r="B338" s="555" t="s">
        <v>738</v>
      </c>
      <c r="C338" s="157"/>
      <c r="D338" s="560" t="s">
        <v>408</v>
      </c>
      <c r="E338" s="560" t="s">
        <v>610</v>
      </c>
      <c r="F338" s="560" t="s">
        <v>631</v>
      </c>
      <c r="G338" s="170" t="s">
        <v>17</v>
      </c>
      <c r="H338" s="560" t="s">
        <v>332</v>
      </c>
      <c r="I338" s="566">
        <v>2.02</v>
      </c>
      <c r="J338" s="559" t="s">
        <v>774</v>
      </c>
      <c r="K338" s="516"/>
      <c r="L338" s="516"/>
      <c r="M338" s="516">
        <v>1</v>
      </c>
      <c r="N338" s="516">
        <v>1</v>
      </c>
      <c r="O338" s="159">
        <v>240</v>
      </c>
      <c r="P338" s="159">
        <v>240</v>
      </c>
      <c r="Q338" s="159"/>
      <c r="R338" s="159"/>
      <c r="S338" s="160" t="e">
        <f t="shared" si="44"/>
        <v>#DIV/0!</v>
      </c>
      <c r="T338" s="160" t="e">
        <f t="shared" si="45"/>
        <v>#DIV/0!</v>
      </c>
      <c r="U338" s="160">
        <f t="shared" si="41"/>
        <v>0</v>
      </c>
      <c r="V338" s="160">
        <f t="shared" si="42"/>
        <v>0</v>
      </c>
      <c r="W338" s="546"/>
      <c r="X338" s="161">
        <f>IF(O338="nio",0,IF(O338&gt;0,VLOOKUP(G338,'2-Productie normen'!A:L,VLOOKUP(O338,'2-Productie normen'!L:M,2,FALSE),FALSE)))</f>
        <v>0</v>
      </c>
      <c r="Y338" s="161">
        <f t="shared" si="46"/>
        <v>0</v>
      </c>
      <c r="Z338" s="161">
        <f t="shared" si="40"/>
        <v>0</v>
      </c>
      <c r="AA338" s="161">
        <f t="shared" si="43"/>
        <v>0</v>
      </c>
      <c r="AB338" s="161">
        <f>VLOOKUP(G338,'2-Productie normen'!A:L,6,FALSE)</f>
        <v>4</v>
      </c>
      <c r="AC338" s="162"/>
      <c r="AE338" s="125">
        <f t="shared" si="47"/>
        <v>969.6</v>
      </c>
    </row>
    <row r="339" spans="1:31" ht="14.1" customHeight="1">
      <c r="A339" s="137">
        <v>339</v>
      </c>
      <c r="B339" s="555" t="s">
        <v>738</v>
      </c>
      <c r="C339" s="157"/>
      <c r="D339" s="560" t="s">
        <v>408</v>
      </c>
      <c r="E339" s="560" t="s">
        <v>611</v>
      </c>
      <c r="F339" s="560" t="s">
        <v>631</v>
      </c>
      <c r="G339" s="170" t="s">
        <v>17</v>
      </c>
      <c r="H339" s="560" t="s">
        <v>332</v>
      </c>
      <c r="I339" s="566">
        <v>2.02</v>
      </c>
      <c r="J339" s="559" t="s">
        <v>774</v>
      </c>
      <c r="K339" s="516"/>
      <c r="L339" s="516"/>
      <c r="M339" s="516">
        <v>1</v>
      </c>
      <c r="N339" s="516">
        <v>1</v>
      </c>
      <c r="O339" s="159">
        <v>240</v>
      </c>
      <c r="P339" s="159">
        <v>240</v>
      </c>
      <c r="Q339" s="159"/>
      <c r="R339" s="159"/>
      <c r="S339" s="160" t="e">
        <f t="shared" si="44"/>
        <v>#DIV/0!</v>
      </c>
      <c r="T339" s="160" t="e">
        <f t="shared" si="45"/>
        <v>#DIV/0!</v>
      </c>
      <c r="U339" s="160">
        <f t="shared" si="41"/>
        <v>0</v>
      </c>
      <c r="V339" s="160">
        <f t="shared" si="42"/>
        <v>0</v>
      </c>
      <c r="W339" s="546"/>
      <c r="X339" s="161">
        <f>IF(O339="nio",0,IF(O339&gt;0,VLOOKUP(G339,'2-Productie normen'!A:L,VLOOKUP(O339,'2-Productie normen'!L:M,2,FALSE),FALSE)))</f>
        <v>0</v>
      </c>
      <c r="Y339" s="161">
        <f t="shared" si="46"/>
        <v>0</v>
      </c>
      <c r="Z339" s="161">
        <f t="shared" si="40"/>
        <v>0</v>
      </c>
      <c r="AA339" s="161">
        <f t="shared" si="43"/>
        <v>0</v>
      </c>
      <c r="AB339" s="161">
        <f>VLOOKUP(G339,'2-Productie normen'!A:L,6,FALSE)</f>
        <v>4</v>
      </c>
      <c r="AC339" s="162"/>
      <c r="AE339" s="125">
        <f t="shared" si="47"/>
        <v>969.6</v>
      </c>
    </row>
    <row r="340" spans="1:31" ht="14.1" customHeight="1">
      <c r="A340" s="137">
        <v>340</v>
      </c>
      <c r="B340" s="555" t="s">
        <v>738</v>
      </c>
      <c r="C340" s="157"/>
      <c r="D340" s="560" t="s">
        <v>408</v>
      </c>
      <c r="E340" s="560" t="s">
        <v>612</v>
      </c>
      <c r="F340" s="557" t="s">
        <v>641</v>
      </c>
      <c r="G340" s="170" t="s">
        <v>395</v>
      </c>
      <c r="H340" s="560" t="s">
        <v>331</v>
      </c>
      <c r="I340" s="566">
        <v>1.62</v>
      </c>
      <c r="J340" s="567" t="s">
        <v>400</v>
      </c>
      <c r="K340" s="516"/>
      <c r="L340" s="516"/>
      <c r="M340" s="516">
        <v>1</v>
      </c>
      <c r="N340" s="516">
        <v>1</v>
      </c>
      <c r="O340" s="159">
        <v>2</v>
      </c>
      <c r="P340" s="159"/>
      <c r="Q340" s="159"/>
      <c r="R340" s="159"/>
      <c r="S340" s="160"/>
      <c r="T340" s="160"/>
      <c r="U340" s="160">
        <f t="shared" si="41"/>
        <v>0</v>
      </c>
      <c r="V340" s="160">
        <f t="shared" si="42"/>
        <v>0</v>
      </c>
      <c r="W340" s="546"/>
      <c r="X340" s="161"/>
      <c r="Y340" s="161"/>
      <c r="Z340" s="161">
        <f t="shared" si="40"/>
        <v>0</v>
      </c>
      <c r="AA340" s="161">
        <f t="shared" si="43"/>
        <v>0</v>
      </c>
      <c r="AB340" s="161" t="s">
        <v>780</v>
      </c>
      <c r="AC340" s="162" t="s">
        <v>785</v>
      </c>
      <c r="AE340" s="125"/>
    </row>
    <row r="341" spans="1:31" ht="14.1" customHeight="1">
      <c r="A341" s="137">
        <v>341</v>
      </c>
      <c r="B341" s="555" t="s">
        <v>738</v>
      </c>
      <c r="C341" s="157"/>
      <c r="D341" s="560" t="s">
        <v>408</v>
      </c>
      <c r="E341" s="560" t="s">
        <v>613</v>
      </c>
      <c r="F341" s="560" t="s">
        <v>642</v>
      </c>
      <c r="G341" s="157" t="s">
        <v>781</v>
      </c>
      <c r="H341" s="560" t="s">
        <v>331</v>
      </c>
      <c r="I341" s="566">
        <v>0.81</v>
      </c>
      <c r="J341" s="567" t="s">
        <v>780</v>
      </c>
      <c r="K341" s="516"/>
      <c r="L341" s="516"/>
      <c r="M341" s="516">
        <v>1</v>
      </c>
      <c r="N341" s="516">
        <v>1</v>
      </c>
      <c r="O341" s="159" t="s">
        <v>781</v>
      </c>
      <c r="P341" s="159"/>
      <c r="Q341" s="159"/>
      <c r="R341" s="159"/>
      <c r="S341" s="160">
        <f t="shared" si="44"/>
        <v>0</v>
      </c>
      <c r="T341" s="160">
        <f t="shared" si="45"/>
        <v>0</v>
      </c>
      <c r="U341" s="160">
        <f t="shared" si="41"/>
        <v>0</v>
      </c>
      <c r="V341" s="160">
        <f t="shared" si="42"/>
        <v>0</v>
      </c>
      <c r="W341" s="546"/>
      <c r="X341" s="161">
        <f>IF(O341="nio",0,IF(O341&gt;0,VLOOKUP(G341,'2-Productie normen'!A:L,VLOOKUP(O341,'2-Productie normen'!L:M,2,FALSE),FALSE)))</f>
        <v>0</v>
      </c>
      <c r="Y341" s="161">
        <f t="shared" si="46"/>
        <v>0</v>
      </c>
      <c r="Z341" s="161">
        <f t="shared" si="40"/>
        <v>0</v>
      </c>
      <c r="AA341" s="161">
        <f t="shared" si="43"/>
        <v>0</v>
      </c>
      <c r="AB341" s="161">
        <f>VLOOKUP(G341,'2-Productie normen'!A:L,6,FALSE)</f>
        <v>0</v>
      </c>
      <c r="AC341" s="162"/>
      <c r="AE341" s="125">
        <f t="shared" si="47"/>
        <v>0</v>
      </c>
    </row>
    <row r="342" spans="1:31" ht="14.1" customHeight="1">
      <c r="A342" s="137">
        <v>342</v>
      </c>
      <c r="B342" s="555" t="s">
        <v>738</v>
      </c>
      <c r="C342" s="157"/>
      <c r="D342" s="560" t="s">
        <v>408</v>
      </c>
      <c r="E342" s="560" t="s">
        <v>614</v>
      </c>
      <c r="F342" s="560" t="s">
        <v>642</v>
      </c>
      <c r="G342" s="157" t="s">
        <v>781</v>
      </c>
      <c r="H342" s="560" t="s">
        <v>331</v>
      </c>
      <c r="I342" s="566">
        <v>4.8600000000000003</v>
      </c>
      <c r="J342" s="567" t="s">
        <v>780</v>
      </c>
      <c r="K342" s="516"/>
      <c r="L342" s="516"/>
      <c r="M342" s="516">
        <v>1</v>
      </c>
      <c r="N342" s="516">
        <v>1</v>
      </c>
      <c r="O342" s="159" t="s">
        <v>781</v>
      </c>
      <c r="P342" s="159"/>
      <c r="Q342" s="159"/>
      <c r="R342" s="159"/>
      <c r="S342" s="160">
        <f t="shared" si="44"/>
        <v>0</v>
      </c>
      <c r="T342" s="160">
        <f t="shared" si="45"/>
        <v>0</v>
      </c>
      <c r="U342" s="160">
        <f t="shared" si="41"/>
        <v>0</v>
      </c>
      <c r="V342" s="160">
        <f t="shared" si="42"/>
        <v>0</v>
      </c>
      <c r="W342" s="546"/>
      <c r="X342" s="161">
        <f>IF(O342="nio",0,IF(O342&gt;0,VLOOKUP(G342,'2-Productie normen'!A:L,VLOOKUP(O342,'2-Productie normen'!L:M,2,FALSE),FALSE)))</f>
        <v>0</v>
      </c>
      <c r="Y342" s="161">
        <f t="shared" si="46"/>
        <v>0</v>
      </c>
      <c r="Z342" s="161">
        <f t="shared" si="40"/>
        <v>0</v>
      </c>
      <c r="AA342" s="161">
        <f t="shared" si="43"/>
        <v>0</v>
      </c>
      <c r="AB342" s="161">
        <f>VLOOKUP(G342,'2-Productie normen'!A:L,6,FALSE)</f>
        <v>0</v>
      </c>
      <c r="AC342" s="162"/>
      <c r="AE342" s="125">
        <f t="shared" si="47"/>
        <v>0</v>
      </c>
    </row>
    <row r="343" spans="1:31" ht="14.1" customHeight="1">
      <c r="A343" s="137">
        <v>343</v>
      </c>
      <c r="B343" s="555" t="s">
        <v>738</v>
      </c>
      <c r="C343" s="157"/>
      <c r="D343" s="560" t="s">
        <v>408</v>
      </c>
      <c r="E343" s="560" t="s">
        <v>615</v>
      </c>
      <c r="F343" s="557" t="s">
        <v>266</v>
      </c>
      <c r="G343" s="170" t="s">
        <v>395</v>
      </c>
      <c r="H343" s="560" t="s">
        <v>331</v>
      </c>
      <c r="I343" s="566">
        <v>1.62</v>
      </c>
      <c r="J343" s="567" t="s">
        <v>400</v>
      </c>
      <c r="K343" s="516"/>
      <c r="L343" s="516"/>
      <c r="M343" s="516">
        <v>1</v>
      </c>
      <c r="N343" s="516">
        <v>1</v>
      </c>
      <c r="O343" s="159">
        <v>2</v>
      </c>
      <c r="P343" s="159"/>
      <c r="Q343" s="159"/>
      <c r="R343" s="159"/>
      <c r="S343" s="160"/>
      <c r="T343" s="160"/>
      <c r="U343" s="160">
        <f t="shared" si="41"/>
        <v>0</v>
      </c>
      <c r="V343" s="160">
        <f t="shared" si="42"/>
        <v>0</v>
      </c>
      <c r="W343" s="546"/>
      <c r="X343" s="161"/>
      <c r="Y343" s="161"/>
      <c r="Z343" s="161">
        <f t="shared" si="40"/>
        <v>0</v>
      </c>
      <c r="AA343" s="161">
        <f t="shared" si="43"/>
        <v>0</v>
      </c>
      <c r="AB343" s="161" t="s">
        <v>780</v>
      </c>
      <c r="AC343" s="162" t="s">
        <v>785</v>
      </c>
      <c r="AE343" s="125"/>
    </row>
    <row r="344" spans="1:31" ht="14.1" customHeight="1">
      <c r="A344" s="137">
        <v>344</v>
      </c>
      <c r="B344" s="555" t="s">
        <v>738</v>
      </c>
      <c r="C344" s="157"/>
      <c r="D344" s="560" t="s">
        <v>408</v>
      </c>
      <c r="E344" s="560" t="s">
        <v>616</v>
      </c>
      <c r="F344" s="557" t="s">
        <v>642</v>
      </c>
      <c r="G344" s="157" t="s">
        <v>781</v>
      </c>
      <c r="H344" s="560" t="s">
        <v>331</v>
      </c>
      <c r="I344" s="566">
        <v>6.48</v>
      </c>
      <c r="J344" s="567" t="s">
        <v>780</v>
      </c>
      <c r="K344" s="516"/>
      <c r="L344" s="516"/>
      <c r="M344" s="516">
        <v>1</v>
      </c>
      <c r="N344" s="516">
        <v>1</v>
      </c>
      <c r="O344" s="159" t="s">
        <v>781</v>
      </c>
      <c r="P344" s="159"/>
      <c r="Q344" s="159"/>
      <c r="R344" s="159"/>
      <c r="S344" s="160">
        <f t="shared" si="44"/>
        <v>0</v>
      </c>
      <c r="T344" s="160">
        <f t="shared" si="45"/>
        <v>0</v>
      </c>
      <c r="U344" s="160">
        <f t="shared" si="41"/>
        <v>0</v>
      </c>
      <c r="V344" s="160">
        <f t="shared" si="42"/>
        <v>0</v>
      </c>
      <c r="W344" s="546"/>
      <c r="X344" s="161">
        <f>IF(O344="nio",0,IF(O344&gt;0,VLOOKUP(G344,'2-Productie normen'!A:L,VLOOKUP(O344,'2-Productie normen'!L:M,2,FALSE),FALSE)))</f>
        <v>0</v>
      </c>
      <c r="Y344" s="161">
        <f t="shared" si="46"/>
        <v>0</v>
      </c>
      <c r="Z344" s="161">
        <f t="shared" si="40"/>
        <v>0</v>
      </c>
      <c r="AA344" s="161">
        <f t="shared" si="43"/>
        <v>0</v>
      </c>
      <c r="AB344" s="161">
        <f>VLOOKUP(G344,'2-Productie normen'!A:L,6,FALSE)</f>
        <v>0</v>
      </c>
      <c r="AC344" s="162"/>
      <c r="AE344" s="125">
        <f t="shared" si="47"/>
        <v>0</v>
      </c>
    </row>
    <row r="345" spans="1:31" ht="14.1" customHeight="1">
      <c r="A345" s="137">
        <v>345</v>
      </c>
      <c r="B345" s="555" t="s">
        <v>738</v>
      </c>
      <c r="C345" s="157"/>
      <c r="D345" s="560" t="s">
        <v>408</v>
      </c>
      <c r="E345" s="560" t="s">
        <v>617</v>
      </c>
      <c r="F345" s="560" t="s">
        <v>259</v>
      </c>
      <c r="G345" s="170" t="s">
        <v>394</v>
      </c>
      <c r="H345" s="560" t="s">
        <v>331</v>
      </c>
      <c r="I345" s="566">
        <v>120</v>
      </c>
      <c r="J345" s="559" t="s">
        <v>775</v>
      </c>
      <c r="K345" s="516"/>
      <c r="L345" s="516"/>
      <c r="M345" s="516">
        <v>1</v>
      </c>
      <c r="N345" s="516">
        <v>1</v>
      </c>
      <c r="O345" s="159">
        <v>240</v>
      </c>
      <c r="P345" s="159"/>
      <c r="Q345" s="159"/>
      <c r="R345" s="159"/>
      <c r="S345" s="160" t="e">
        <f t="shared" si="44"/>
        <v>#DIV/0!</v>
      </c>
      <c r="T345" s="160">
        <f t="shared" si="45"/>
        <v>0</v>
      </c>
      <c r="U345" s="160">
        <f t="shared" si="41"/>
        <v>0</v>
      </c>
      <c r="V345" s="160">
        <f t="shared" si="42"/>
        <v>0</v>
      </c>
      <c r="W345" s="546"/>
      <c r="X345" s="161">
        <f>IF(O345="nio",0,IF(O345&gt;0,VLOOKUP(G345,'2-Productie normen'!A:L,VLOOKUP(O345,'2-Productie normen'!L:M,2,FALSE),FALSE)))</f>
        <v>0</v>
      </c>
      <c r="Y345" s="161">
        <f t="shared" si="46"/>
        <v>0</v>
      </c>
      <c r="Z345" s="161">
        <f t="shared" si="40"/>
        <v>0</v>
      </c>
      <c r="AA345" s="161">
        <f t="shared" si="43"/>
        <v>0</v>
      </c>
      <c r="AB345" s="161">
        <f>VLOOKUP(G345,'2-Productie normen'!A:L,6,FALSE)</f>
        <v>6</v>
      </c>
      <c r="AC345" s="162"/>
      <c r="AE345" s="125">
        <f t="shared" si="47"/>
        <v>28800</v>
      </c>
    </row>
    <row r="346" spans="1:31" ht="14.1" customHeight="1">
      <c r="A346" s="137">
        <v>346</v>
      </c>
      <c r="B346" s="555" t="s">
        <v>738</v>
      </c>
      <c r="C346" s="157"/>
      <c r="D346" s="560" t="s">
        <v>408</v>
      </c>
      <c r="E346" s="560" t="s">
        <v>618</v>
      </c>
      <c r="F346" s="560" t="s">
        <v>700</v>
      </c>
      <c r="G346" s="168" t="s">
        <v>330</v>
      </c>
      <c r="H346" s="560" t="s">
        <v>331</v>
      </c>
      <c r="I346" s="566"/>
      <c r="J346" s="567" t="s">
        <v>401</v>
      </c>
      <c r="K346" s="516"/>
      <c r="L346" s="516"/>
      <c r="M346" s="516">
        <v>1</v>
      </c>
      <c r="N346" s="516">
        <v>1</v>
      </c>
      <c r="O346" s="159">
        <v>2</v>
      </c>
      <c r="P346" s="159"/>
      <c r="Q346" s="159"/>
      <c r="R346" s="159"/>
      <c r="S346" s="160"/>
      <c r="T346" s="160"/>
      <c r="U346" s="160">
        <f t="shared" si="41"/>
        <v>0</v>
      </c>
      <c r="V346" s="160">
        <f t="shared" si="42"/>
        <v>0</v>
      </c>
      <c r="W346" s="546"/>
      <c r="X346" s="161"/>
      <c r="Y346" s="161"/>
      <c r="Z346" s="161">
        <f t="shared" si="40"/>
        <v>0</v>
      </c>
      <c r="AA346" s="161">
        <f t="shared" si="43"/>
        <v>0</v>
      </c>
      <c r="AB346" s="161" t="s">
        <v>780</v>
      </c>
      <c r="AC346" s="162" t="s">
        <v>785</v>
      </c>
      <c r="AE346" s="125"/>
    </row>
    <row r="347" spans="1:31" ht="14.1" customHeight="1">
      <c r="A347" s="137">
        <v>347</v>
      </c>
      <c r="B347" s="555" t="s">
        <v>738</v>
      </c>
      <c r="C347" s="157"/>
      <c r="D347" s="560" t="s">
        <v>408</v>
      </c>
      <c r="E347" s="560" t="s">
        <v>619</v>
      </c>
      <c r="F347" s="560" t="s">
        <v>700</v>
      </c>
      <c r="G347" s="168" t="s">
        <v>330</v>
      </c>
      <c r="H347" s="560" t="s">
        <v>331</v>
      </c>
      <c r="I347" s="566"/>
      <c r="J347" s="567" t="s">
        <v>401</v>
      </c>
      <c r="K347" s="516"/>
      <c r="L347" s="516"/>
      <c r="M347" s="516">
        <v>1</v>
      </c>
      <c r="N347" s="516">
        <v>1</v>
      </c>
      <c r="O347" s="159">
        <v>2</v>
      </c>
      <c r="P347" s="159"/>
      <c r="Q347" s="159"/>
      <c r="R347" s="159"/>
      <c r="S347" s="160"/>
      <c r="T347" s="160"/>
      <c r="U347" s="160">
        <f t="shared" si="41"/>
        <v>0</v>
      </c>
      <c r="V347" s="160">
        <f t="shared" si="42"/>
        <v>0</v>
      </c>
      <c r="W347" s="546"/>
      <c r="X347" s="161"/>
      <c r="Y347" s="161"/>
      <c r="Z347" s="161">
        <f t="shared" si="40"/>
        <v>0</v>
      </c>
      <c r="AA347" s="161">
        <f t="shared" si="43"/>
        <v>0</v>
      </c>
      <c r="AB347" s="161" t="s">
        <v>780</v>
      </c>
      <c r="AC347" s="162" t="s">
        <v>785</v>
      </c>
      <c r="AE347" s="125"/>
    </row>
    <row r="348" spans="1:31" ht="14.1" customHeight="1">
      <c r="A348" s="137">
        <v>348</v>
      </c>
      <c r="B348" s="555" t="s">
        <v>738</v>
      </c>
      <c r="C348" s="157"/>
      <c r="D348" s="560" t="s">
        <v>408</v>
      </c>
      <c r="E348" s="560" t="s">
        <v>620</v>
      </c>
      <c r="F348" s="560" t="s">
        <v>700</v>
      </c>
      <c r="G348" s="168" t="s">
        <v>330</v>
      </c>
      <c r="H348" s="557" t="s">
        <v>331</v>
      </c>
      <c r="I348" s="566"/>
      <c r="J348" s="567" t="s">
        <v>401</v>
      </c>
      <c r="K348" s="516"/>
      <c r="L348" s="516"/>
      <c r="M348" s="516">
        <v>1</v>
      </c>
      <c r="N348" s="516">
        <v>1</v>
      </c>
      <c r="O348" s="159">
        <v>2</v>
      </c>
      <c r="P348" s="159"/>
      <c r="Q348" s="159"/>
      <c r="R348" s="159"/>
      <c r="S348" s="160"/>
      <c r="T348" s="160"/>
      <c r="U348" s="160">
        <f t="shared" si="41"/>
        <v>0</v>
      </c>
      <c r="V348" s="160">
        <f t="shared" si="42"/>
        <v>0</v>
      </c>
      <c r="W348" s="546"/>
      <c r="X348" s="161"/>
      <c r="Y348" s="161"/>
      <c r="Z348" s="161">
        <f t="shared" si="40"/>
        <v>0</v>
      </c>
      <c r="AA348" s="161">
        <f t="shared" si="43"/>
        <v>0</v>
      </c>
      <c r="AB348" s="161" t="s">
        <v>780</v>
      </c>
      <c r="AC348" s="162" t="s">
        <v>785</v>
      </c>
      <c r="AE348" s="125"/>
    </row>
    <row r="349" spans="1:31" ht="14.1" customHeight="1">
      <c r="A349" s="137">
        <v>349</v>
      </c>
      <c r="B349" s="555" t="s">
        <v>738</v>
      </c>
      <c r="C349" s="157"/>
      <c r="D349" s="560" t="s">
        <v>408</v>
      </c>
      <c r="E349" s="560" t="s">
        <v>621</v>
      </c>
      <c r="F349" s="560" t="s">
        <v>700</v>
      </c>
      <c r="G349" s="168" t="s">
        <v>330</v>
      </c>
      <c r="H349" s="557" t="s">
        <v>331</v>
      </c>
      <c r="I349" s="566"/>
      <c r="J349" s="567" t="s">
        <v>401</v>
      </c>
      <c r="K349" s="516"/>
      <c r="L349" s="516"/>
      <c r="M349" s="516">
        <v>1</v>
      </c>
      <c r="N349" s="516">
        <v>1</v>
      </c>
      <c r="O349" s="159">
        <v>2</v>
      </c>
      <c r="P349" s="159"/>
      <c r="Q349" s="159"/>
      <c r="R349" s="159"/>
      <c r="S349" s="160"/>
      <c r="T349" s="160"/>
      <c r="U349" s="160">
        <f t="shared" si="41"/>
        <v>0</v>
      </c>
      <c r="V349" s="160">
        <f t="shared" si="42"/>
        <v>0</v>
      </c>
      <c r="W349" s="546"/>
      <c r="X349" s="161"/>
      <c r="Y349" s="161"/>
      <c r="Z349" s="161">
        <f t="shared" si="40"/>
        <v>0</v>
      </c>
      <c r="AA349" s="161">
        <f t="shared" si="43"/>
        <v>0</v>
      </c>
      <c r="AB349" s="161" t="s">
        <v>780</v>
      </c>
      <c r="AC349" s="162" t="s">
        <v>785</v>
      </c>
      <c r="AE349" s="125"/>
    </row>
    <row r="350" spans="1:31" ht="14.1" customHeight="1">
      <c r="A350" s="137">
        <v>350</v>
      </c>
      <c r="B350" s="555" t="s">
        <v>738</v>
      </c>
      <c r="C350" s="157"/>
      <c r="D350" s="560" t="s">
        <v>408</v>
      </c>
      <c r="E350" s="560" t="s">
        <v>622</v>
      </c>
      <c r="F350" s="560" t="s">
        <v>700</v>
      </c>
      <c r="G350" s="168" t="s">
        <v>330</v>
      </c>
      <c r="H350" s="557" t="s">
        <v>331</v>
      </c>
      <c r="I350" s="566"/>
      <c r="J350" s="567" t="s">
        <v>401</v>
      </c>
      <c r="K350" s="516"/>
      <c r="L350" s="516"/>
      <c r="M350" s="516">
        <v>1</v>
      </c>
      <c r="N350" s="516">
        <v>1</v>
      </c>
      <c r="O350" s="159">
        <v>2</v>
      </c>
      <c r="P350" s="159"/>
      <c r="Q350" s="159"/>
      <c r="R350" s="159"/>
      <c r="S350" s="160"/>
      <c r="T350" s="160"/>
      <c r="U350" s="160">
        <f t="shared" si="41"/>
        <v>0</v>
      </c>
      <c r="V350" s="160">
        <f t="shared" si="42"/>
        <v>0</v>
      </c>
      <c r="W350" s="546"/>
      <c r="X350" s="161"/>
      <c r="Y350" s="161"/>
      <c r="Z350" s="161">
        <f t="shared" si="40"/>
        <v>0</v>
      </c>
      <c r="AA350" s="161">
        <f t="shared" si="43"/>
        <v>0</v>
      </c>
      <c r="AB350" s="161" t="s">
        <v>780</v>
      </c>
      <c r="AC350" s="162" t="s">
        <v>785</v>
      </c>
      <c r="AE350" s="125"/>
    </row>
    <row r="351" spans="1:31" ht="14.1" customHeight="1">
      <c r="A351" s="137">
        <v>351</v>
      </c>
      <c r="B351" s="555" t="s">
        <v>738</v>
      </c>
      <c r="C351" s="157"/>
      <c r="D351" s="560" t="s">
        <v>408</v>
      </c>
      <c r="E351" s="560" t="s">
        <v>623</v>
      </c>
      <c r="F351" s="560" t="s">
        <v>700</v>
      </c>
      <c r="G351" s="168" t="s">
        <v>330</v>
      </c>
      <c r="H351" s="557" t="s">
        <v>331</v>
      </c>
      <c r="I351" s="566"/>
      <c r="J351" s="567" t="s">
        <v>401</v>
      </c>
      <c r="K351" s="516"/>
      <c r="L351" s="516"/>
      <c r="M351" s="516">
        <v>1</v>
      </c>
      <c r="N351" s="516">
        <v>1</v>
      </c>
      <c r="O351" s="159">
        <v>2</v>
      </c>
      <c r="P351" s="159"/>
      <c r="Q351" s="159"/>
      <c r="R351" s="159"/>
      <c r="S351" s="160"/>
      <c r="T351" s="160"/>
      <c r="U351" s="160">
        <f t="shared" si="41"/>
        <v>0</v>
      </c>
      <c r="V351" s="160">
        <f t="shared" si="42"/>
        <v>0</v>
      </c>
      <c r="W351" s="546"/>
      <c r="X351" s="161"/>
      <c r="Y351" s="161"/>
      <c r="Z351" s="161">
        <f t="shared" si="40"/>
        <v>0</v>
      </c>
      <c r="AA351" s="161">
        <f t="shared" si="43"/>
        <v>0</v>
      </c>
      <c r="AB351" s="161" t="s">
        <v>780</v>
      </c>
      <c r="AC351" s="162" t="s">
        <v>785</v>
      </c>
      <c r="AE351" s="125"/>
    </row>
    <row r="352" spans="1:31" ht="14.1" customHeight="1">
      <c r="A352" s="137">
        <v>352</v>
      </c>
      <c r="B352" s="555" t="s">
        <v>738</v>
      </c>
      <c r="C352" s="157"/>
      <c r="D352" s="560" t="s">
        <v>408</v>
      </c>
      <c r="E352" s="560" t="s">
        <v>624</v>
      </c>
      <c r="F352" s="560" t="s">
        <v>700</v>
      </c>
      <c r="G352" s="168" t="s">
        <v>330</v>
      </c>
      <c r="H352" s="557" t="s">
        <v>331</v>
      </c>
      <c r="I352" s="566"/>
      <c r="J352" s="567" t="s">
        <v>401</v>
      </c>
      <c r="K352" s="516"/>
      <c r="L352" s="516"/>
      <c r="M352" s="516">
        <v>1</v>
      </c>
      <c r="N352" s="516">
        <v>1</v>
      </c>
      <c r="O352" s="159">
        <v>2</v>
      </c>
      <c r="P352" s="159"/>
      <c r="Q352" s="159"/>
      <c r="R352" s="159"/>
      <c r="S352" s="160"/>
      <c r="T352" s="160"/>
      <c r="U352" s="160">
        <f t="shared" si="41"/>
        <v>0</v>
      </c>
      <c r="V352" s="160">
        <f t="shared" si="42"/>
        <v>0</v>
      </c>
      <c r="W352" s="546"/>
      <c r="X352" s="161"/>
      <c r="Y352" s="161"/>
      <c r="Z352" s="161">
        <f t="shared" si="40"/>
        <v>0</v>
      </c>
      <c r="AA352" s="161">
        <f t="shared" si="43"/>
        <v>0</v>
      </c>
      <c r="AB352" s="161" t="s">
        <v>780</v>
      </c>
      <c r="AC352" s="162" t="s">
        <v>785</v>
      </c>
      <c r="AE352" s="125"/>
    </row>
    <row r="353" spans="1:31" ht="14.1" customHeight="1">
      <c r="A353" s="137">
        <v>353</v>
      </c>
      <c r="B353" s="555" t="s">
        <v>738</v>
      </c>
      <c r="C353" s="157"/>
      <c r="D353" s="560" t="s">
        <v>408</v>
      </c>
      <c r="E353" s="560" t="s">
        <v>625</v>
      </c>
      <c r="F353" s="560" t="s">
        <v>700</v>
      </c>
      <c r="G353" s="168" t="s">
        <v>330</v>
      </c>
      <c r="H353" s="557" t="s">
        <v>331</v>
      </c>
      <c r="I353" s="566"/>
      <c r="J353" s="567" t="s">
        <v>401</v>
      </c>
      <c r="K353" s="516"/>
      <c r="L353" s="516"/>
      <c r="M353" s="516">
        <v>1</v>
      </c>
      <c r="N353" s="516">
        <v>1</v>
      </c>
      <c r="O353" s="159">
        <v>2</v>
      </c>
      <c r="P353" s="159"/>
      <c r="Q353" s="159"/>
      <c r="R353" s="159"/>
      <c r="S353" s="160"/>
      <c r="T353" s="160"/>
      <c r="U353" s="160">
        <f t="shared" si="41"/>
        <v>0</v>
      </c>
      <c r="V353" s="160">
        <f t="shared" si="42"/>
        <v>0</v>
      </c>
      <c r="W353" s="546"/>
      <c r="X353" s="161"/>
      <c r="Y353" s="161"/>
      <c r="Z353" s="161">
        <f t="shared" si="40"/>
        <v>0</v>
      </c>
      <c r="AA353" s="161">
        <f t="shared" si="43"/>
        <v>0</v>
      </c>
      <c r="AB353" s="161" t="s">
        <v>780</v>
      </c>
      <c r="AC353" s="162" t="s">
        <v>785</v>
      </c>
      <c r="AE353" s="125"/>
    </row>
    <row r="354" spans="1:31" ht="14.1" customHeight="1">
      <c r="A354" s="137">
        <v>354</v>
      </c>
      <c r="B354" s="555" t="s">
        <v>738</v>
      </c>
      <c r="C354" s="157"/>
      <c r="D354" s="560" t="s">
        <v>408</v>
      </c>
      <c r="E354" s="560" t="s">
        <v>626</v>
      </c>
      <c r="F354" s="560" t="s">
        <v>700</v>
      </c>
      <c r="G354" s="168" t="s">
        <v>330</v>
      </c>
      <c r="H354" s="557" t="s">
        <v>331</v>
      </c>
      <c r="I354" s="566"/>
      <c r="J354" s="567" t="s">
        <v>401</v>
      </c>
      <c r="K354" s="516"/>
      <c r="L354" s="516"/>
      <c r="M354" s="516">
        <v>1</v>
      </c>
      <c r="N354" s="516">
        <v>1</v>
      </c>
      <c r="O354" s="159">
        <v>2</v>
      </c>
      <c r="P354" s="159"/>
      <c r="Q354" s="159"/>
      <c r="R354" s="159"/>
      <c r="S354" s="160"/>
      <c r="T354" s="160"/>
      <c r="U354" s="160">
        <f t="shared" si="41"/>
        <v>0</v>
      </c>
      <c r="V354" s="160">
        <f t="shared" si="42"/>
        <v>0</v>
      </c>
      <c r="W354" s="546"/>
      <c r="X354" s="161"/>
      <c r="Y354" s="161"/>
      <c r="Z354" s="161">
        <f t="shared" si="40"/>
        <v>0</v>
      </c>
      <c r="AA354" s="161">
        <f t="shared" si="43"/>
        <v>0</v>
      </c>
      <c r="AB354" s="161" t="s">
        <v>780</v>
      </c>
      <c r="AC354" s="162" t="s">
        <v>785</v>
      </c>
      <c r="AE354" s="125"/>
    </row>
    <row r="355" spans="1:31" ht="14.1" customHeight="1">
      <c r="A355" s="137">
        <v>355</v>
      </c>
      <c r="B355" s="555" t="s">
        <v>738</v>
      </c>
      <c r="C355" s="157"/>
      <c r="D355" s="560" t="s">
        <v>408</v>
      </c>
      <c r="E355" s="560" t="s">
        <v>627</v>
      </c>
      <c r="F355" s="560" t="s">
        <v>701</v>
      </c>
      <c r="G355" s="168" t="s">
        <v>330</v>
      </c>
      <c r="H355" s="557" t="s">
        <v>331</v>
      </c>
      <c r="I355" s="566"/>
      <c r="J355" s="567" t="s">
        <v>401</v>
      </c>
      <c r="K355" s="516"/>
      <c r="L355" s="516"/>
      <c r="M355" s="516">
        <v>1</v>
      </c>
      <c r="N355" s="516">
        <v>1</v>
      </c>
      <c r="O355" s="159">
        <v>2</v>
      </c>
      <c r="P355" s="159"/>
      <c r="Q355" s="159"/>
      <c r="R355" s="159"/>
      <c r="S355" s="160"/>
      <c r="T355" s="160"/>
      <c r="U355" s="160">
        <f t="shared" si="41"/>
        <v>0</v>
      </c>
      <c r="V355" s="160">
        <f t="shared" si="42"/>
        <v>0</v>
      </c>
      <c r="W355" s="546"/>
      <c r="X355" s="161"/>
      <c r="Y355" s="161"/>
      <c r="Z355" s="161">
        <f t="shared" si="40"/>
        <v>0</v>
      </c>
      <c r="AA355" s="161">
        <f t="shared" si="43"/>
        <v>0</v>
      </c>
      <c r="AB355" s="161" t="s">
        <v>780</v>
      </c>
      <c r="AC355" s="162" t="s">
        <v>785</v>
      </c>
      <c r="AE355" s="125"/>
    </row>
    <row r="356" spans="1:31" ht="14.1" customHeight="1">
      <c r="A356" s="137">
        <v>356</v>
      </c>
      <c r="B356" s="555" t="s">
        <v>738</v>
      </c>
      <c r="C356" s="157"/>
      <c r="D356" s="560" t="s">
        <v>408</v>
      </c>
      <c r="E356" s="560" t="s">
        <v>628</v>
      </c>
      <c r="F356" s="560" t="s">
        <v>701</v>
      </c>
      <c r="G356" s="168" t="s">
        <v>330</v>
      </c>
      <c r="H356" s="557" t="s">
        <v>331</v>
      </c>
      <c r="I356" s="566"/>
      <c r="J356" s="567" t="s">
        <v>401</v>
      </c>
      <c r="K356" s="516"/>
      <c r="L356" s="516"/>
      <c r="M356" s="516">
        <v>1</v>
      </c>
      <c r="N356" s="516">
        <v>1</v>
      </c>
      <c r="O356" s="159">
        <v>2</v>
      </c>
      <c r="P356" s="159"/>
      <c r="Q356" s="159"/>
      <c r="R356" s="159"/>
      <c r="S356" s="160"/>
      <c r="T356" s="160"/>
      <c r="U356" s="160">
        <f t="shared" si="41"/>
        <v>0</v>
      </c>
      <c r="V356" s="160">
        <f t="shared" si="42"/>
        <v>0</v>
      </c>
      <c r="W356" s="546"/>
      <c r="X356" s="161"/>
      <c r="Y356" s="161"/>
      <c r="Z356" s="161">
        <f t="shared" si="40"/>
        <v>0</v>
      </c>
      <c r="AA356" s="161">
        <f t="shared" si="43"/>
        <v>0</v>
      </c>
      <c r="AB356" s="161" t="s">
        <v>780</v>
      </c>
      <c r="AC356" s="162" t="s">
        <v>785</v>
      </c>
      <c r="AE356" s="125"/>
    </row>
    <row r="357" spans="1:31" ht="14.1" customHeight="1">
      <c r="A357" s="137">
        <v>357</v>
      </c>
      <c r="B357" s="555" t="s">
        <v>738</v>
      </c>
      <c r="C357" s="157"/>
      <c r="D357" s="560" t="s">
        <v>408</v>
      </c>
      <c r="E357" s="560" t="s">
        <v>629</v>
      </c>
      <c r="F357" s="560" t="s">
        <v>702</v>
      </c>
      <c r="G357" s="168" t="s">
        <v>228</v>
      </c>
      <c r="H357" s="557" t="s">
        <v>331</v>
      </c>
      <c r="I357" s="566"/>
      <c r="J357" s="567" t="s">
        <v>773</v>
      </c>
      <c r="K357" s="516"/>
      <c r="L357" s="516"/>
      <c r="M357" s="516">
        <v>1</v>
      </c>
      <c r="N357" s="516">
        <v>1</v>
      </c>
      <c r="O357" s="159">
        <v>240</v>
      </c>
      <c r="P357" s="159"/>
      <c r="Q357" s="159"/>
      <c r="R357" s="159"/>
      <c r="S357" s="160" t="e">
        <f t="shared" si="44"/>
        <v>#DIV/0!</v>
      </c>
      <c r="T357" s="160">
        <f t="shared" si="45"/>
        <v>0</v>
      </c>
      <c r="U357" s="160">
        <f t="shared" si="41"/>
        <v>0</v>
      </c>
      <c r="V357" s="160">
        <f t="shared" si="42"/>
        <v>0</v>
      </c>
      <c r="W357" s="546"/>
      <c r="X357" s="161">
        <f>IF(O357="nio",0,IF(O357&gt;0,VLOOKUP(G357,'2-Productie normen'!A:L,VLOOKUP(O357,'2-Productie normen'!L:M,2,FALSE),FALSE)))</f>
        <v>0</v>
      </c>
      <c r="Y357" s="161">
        <f t="shared" si="46"/>
        <v>0</v>
      </c>
      <c r="Z357" s="161">
        <f t="shared" si="40"/>
        <v>0</v>
      </c>
      <c r="AA357" s="161">
        <f t="shared" si="43"/>
        <v>0</v>
      </c>
      <c r="AB357" s="161">
        <f>VLOOKUP(G357,'2-Productie normen'!A:L,6,FALSE)</f>
        <v>1</v>
      </c>
      <c r="AC357" s="162"/>
      <c r="AE357" s="125">
        <f t="shared" si="47"/>
        <v>0</v>
      </c>
    </row>
    <row r="358" spans="1:31" ht="14.1" customHeight="1">
      <c r="A358" s="137">
        <v>358</v>
      </c>
      <c r="B358" s="555" t="s">
        <v>739</v>
      </c>
      <c r="C358" s="157"/>
      <c r="D358" s="556" t="s">
        <v>404</v>
      </c>
      <c r="E358" s="168"/>
      <c r="F358" s="557" t="s">
        <v>711</v>
      </c>
      <c r="G358" s="168" t="s">
        <v>394</v>
      </c>
      <c r="H358" s="556" t="s">
        <v>331</v>
      </c>
      <c r="I358" s="558">
        <v>139</v>
      </c>
      <c r="J358" s="559" t="s">
        <v>775</v>
      </c>
      <c r="K358" s="516"/>
      <c r="L358" s="516"/>
      <c r="M358" s="516">
        <v>1</v>
      </c>
      <c r="N358" s="516">
        <v>1</v>
      </c>
      <c r="O358" s="159">
        <v>240</v>
      </c>
      <c r="P358" s="159"/>
      <c r="Q358" s="159"/>
      <c r="R358" s="159"/>
      <c r="S358" s="160" t="e">
        <f t="shared" si="44"/>
        <v>#DIV/0!</v>
      </c>
      <c r="T358" s="160">
        <f t="shared" si="45"/>
        <v>0</v>
      </c>
      <c r="U358" s="160">
        <f t="shared" si="41"/>
        <v>0</v>
      </c>
      <c r="V358" s="160">
        <f t="shared" si="42"/>
        <v>0</v>
      </c>
      <c r="W358" s="546"/>
      <c r="X358" s="161">
        <f>IF(O358="nio",0,IF(O358&gt;0,VLOOKUP(G358,'2-Productie normen'!A:L,VLOOKUP(O358,'2-Productie normen'!L:M,2,FALSE),FALSE)))</f>
        <v>0</v>
      </c>
      <c r="Y358" s="161">
        <f t="shared" si="46"/>
        <v>0</v>
      </c>
      <c r="Z358" s="161">
        <f t="shared" si="40"/>
        <v>0</v>
      </c>
      <c r="AA358" s="161">
        <f t="shared" si="43"/>
        <v>0</v>
      </c>
      <c r="AB358" s="161">
        <f>VLOOKUP(G358,'2-Productie normen'!A:L,6,FALSE)</f>
        <v>6</v>
      </c>
      <c r="AC358" s="162"/>
      <c r="AE358" s="125">
        <f t="shared" si="47"/>
        <v>33360</v>
      </c>
    </row>
    <row r="359" spans="1:31" ht="14.1" customHeight="1">
      <c r="A359" s="137">
        <v>359</v>
      </c>
      <c r="B359" s="555" t="s">
        <v>739</v>
      </c>
      <c r="C359" s="157"/>
      <c r="D359" s="556" t="s">
        <v>404</v>
      </c>
      <c r="E359" s="168"/>
      <c r="F359" s="560" t="s">
        <v>712</v>
      </c>
      <c r="G359" s="124" t="s">
        <v>328</v>
      </c>
      <c r="H359" s="555" t="s">
        <v>331</v>
      </c>
      <c r="I359" s="558">
        <v>91</v>
      </c>
      <c r="J359" s="567" t="s">
        <v>778</v>
      </c>
      <c r="K359" s="516"/>
      <c r="L359" s="516"/>
      <c r="M359" s="516">
        <v>1</v>
      </c>
      <c r="N359" s="516">
        <v>1</v>
      </c>
      <c r="O359" s="159">
        <v>240</v>
      </c>
      <c r="P359" s="159"/>
      <c r="Q359" s="159"/>
      <c r="R359" s="159"/>
      <c r="S359" s="160" t="e">
        <f t="shared" si="44"/>
        <v>#DIV/0!</v>
      </c>
      <c r="T359" s="160">
        <f t="shared" si="45"/>
        <v>0</v>
      </c>
      <c r="U359" s="160">
        <f t="shared" si="41"/>
        <v>0</v>
      </c>
      <c r="V359" s="160">
        <f t="shared" si="42"/>
        <v>0</v>
      </c>
      <c r="W359" s="546"/>
      <c r="X359" s="161">
        <f>IF(O359="nio",0,IF(O359&gt;0,VLOOKUP(G359,'2-Productie normen'!A:L,VLOOKUP(O359,'2-Productie normen'!L:M,2,FALSE),FALSE)))</f>
        <v>0</v>
      </c>
      <c r="Y359" s="161">
        <f t="shared" si="46"/>
        <v>0</v>
      </c>
      <c r="Z359" s="161">
        <f t="shared" si="40"/>
        <v>0</v>
      </c>
      <c r="AA359" s="161">
        <f t="shared" si="43"/>
        <v>0</v>
      </c>
      <c r="AB359" s="161">
        <f>VLOOKUP(G359,'2-Productie normen'!A:L,6,FALSE)</f>
        <v>2</v>
      </c>
      <c r="AC359" s="162"/>
      <c r="AE359" s="125">
        <f t="shared" si="47"/>
        <v>21840</v>
      </c>
    </row>
    <row r="360" spans="1:31" ht="14.1" customHeight="1">
      <c r="A360" s="137">
        <v>360</v>
      </c>
      <c r="B360" s="555" t="s">
        <v>739</v>
      </c>
      <c r="C360" s="157"/>
      <c r="D360" s="556" t="s">
        <v>404</v>
      </c>
      <c r="E360" s="168"/>
      <c r="F360" s="557" t="s">
        <v>713</v>
      </c>
      <c r="G360" s="124" t="s">
        <v>328</v>
      </c>
      <c r="H360" s="555" t="s">
        <v>331</v>
      </c>
      <c r="I360" s="558">
        <v>127.66</v>
      </c>
      <c r="J360" s="567" t="s">
        <v>778</v>
      </c>
      <c r="K360" s="516"/>
      <c r="L360" s="516"/>
      <c r="M360" s="516">
        <v>1</v>
      </c>
      <c r="N360" s="516">
        <v>1</v>
      </c>
      <c r="O360" s="159">
        <v>240</v>
      </c>
      <c r="P360" s="159"/>
      <c r="Q360" s="159"/>
      <c r="R360" s="159"/>
      <c r="S360" s="160" t="e">
        <f t="shared" si="44"/>
        <v>#DIV/0!</v>
      </c>
      <c r="T360" s="160">
        <f t="shared" si="45"/>
        <v>0</v>
      </c>
      <c r="U360" s="160">
        <f t="shared" si="41"/>
        <v>0</v>
      </c>
      <c r="V360" s="160">
        <f t="shared" si="42"/>
        <v>0</v>
      </c>
      <c r="W360" s="546"/>
      <c r="X360" s="161">
        <f>IF(O360="nio",0,IF(O360&gt;0,VLOOKUP(G360,'2-Productie normen'!A:L,VLOOKUP(O360,'2-Productie normen'!L:M,2,FALSE),FALSE)))</f>
        <v>0</v>
      </c>
      <c r="Y360" s="161">
        <f t="shared" si="46"/>
        <v>0</v>
      </c>
      <c r="Z360" s="161">
        <f t="shared" si="40"/>
        <v>0</v>
      </c>
      <c r="AA360" s="161">
        <f t="shared" si="43"/>
        <v>0</v>
      </c>
      <c r="AB360" s="161">
        <f>VLOOKUP(G360,'2-Productie normen'!A:L,6,FALSE)</f>
        <v>2</v>
      </c>
      <c r="AC360" s="162"/>
      <c r="AE360" s="125">
        <f t="shared" si="47"/>
        <v>30638.399999999998</v>
      </c>
    </row>
    <row r="361" spans="1:31" ht="14.1" customHeight="1">
      <c r="A361" s="137">
        <v>361</v>
      </c>
      <c r="B361" s="555" t="s">
        <v>739</v>
      </c>
      <c r="C361" s="157"/>
      <c r="D361" s="556" t="s">
        <v>404</v>
      </c>
      <c r="E361" s="168"/>
      <c r="F361" s="557" t="s">
        <v>261</v>
      </c>
      <c r="G361" s="168" t="s">
        <v>395</v>
      </c>
      <c r="H361" s="555" t="s">
        <v>331</v>
      </c>
      <c r="I361" s="558">
        <v>40</v>
      </c>
      <c r="J361" s="559" t="s">
        <v>402</v>
      </c>
      <c r="K361" s="516"/>
      <c r="L361" s="516"/>
      <c r="M361" s="516">
        <v>1</v>
      </c>
      <c r="N361" s="516">
        <v>1</v>
      </c>
      <c r="O361" s="159">
        <v>2</v>
      </c>
      <c r="P361" s="159"/>
      <c r="Q361" s="159"/>
      <c r="R361" s="159"/>
      <c r="S361" s="160"/>
      <c r="T361" s="160"/>
      <c r="U361" s="160">
        <f t="shared" si="41"/>
        <v>0</v>
      </c>
      <c r="V361" s="160">
        <f t="shared" si="42"/>
        <v>0</v>
      </c>
      <c r="W361" s="546"/>
      <c r="X361" s="161"/>
      <c r="Y361" s="161"/>
      <c r="Z361" s="161">
        <f t="shared" si="40"/>
        <v>0</v>
      </c>
      <c r="AA361" s="161">
        <f t="shared" si="43"/>
        <v>0</v>
      </c>
      <c r="AB361" s="161" t="s">
        <v>780</v>
      </c>
      <c r="AC361" s="162" t="s">
        <v>785</v>
      </c>
      <c r="AE361" s="125"/>
    </row>
    <row r="362" spans="1:31" ht="14.1" customHeight="1">
      <c r="A362" s="137">
        <v>362</v>
      </c>
      <c r="B362" s="555" t="s">
        <v>739</v>
      </c>
      <c r="C362" s="157"/>
      <c r="D362" s="556" t="s">
        <v>404</v>
      </c>
      <c r="E362" s="168"/>
      <c r="F362" s="557" t="s">
        <v>714</v>
      </c>
      <c r="G362" s="168" t="s">
        <v>228</v>
      </c>
      <c r="H362" s="555" t="s">
        <v>331</v>
      </c>
      <c r="I362" s="558">
        <v>12</v>
      </c>
      <c r="J362" s="567" t="s">
        <v>773</v>
      </c>
      <c r="K362" s="516"/>
      <c r="L362" s="516"/>
      <c r="M362" s="516">
        <v>1</v>
      </c>
      <c r="N362" s="516">
        <v>1</v>
      </c>
      <c r="O362" s="159">
        <v>240</v>
      </c>
      <c r="P362" s="159"/>
      <c r="Q362" s="159"/>
      <c r="R362" s="159"/>
      <c r="S362" s="160" t="e">
        <f t="shared" si="44"/>
        <v>#DIV/0!</v>
      </c>
      <c r="T362" s="160">
        <f t="shared" si="45"/>
        <v>0</v>
      </c>
      <c r="U362" s="160">
        <f t="shared" si="41"/>
        <v>0</v>
      </c>
      <c r="V362" s="160">
        <f t="shared" si="42"/>
        <v>0</v>
      </c>
      <c r="W362" s="546"/>
      <c r="X362" s="161">
        <f>IF(O362="nio",0,IF(O362&gt;0,VLOOKUP(G362,'2-Productie normen'!A:L,VLOOKUP(O362,'2-Productie normen'!L:M,2,FALSE),FALSE)))</f>
        <v>0</v>
      </c>
      <c r="Y362" s="161">
        <f t="shared" si="46"/>
        <v>0</v>
      </c>
      <c r="Z362" s="161">
        <f t="shared" si="40"/>
        <v>0</v>
      </c>
      <c r="AA362" s="161">
        <f t="shared" si="43"/>
        <v>0</v>
      </c>
      <c r="AB362" s="161">
        <f>VLOOKUP(G362,'2-Productie normen'!A:L,6,FALSE)</f>
        <v>1</v>
      </c>
      <c r="AC362" s="162"/>
      <c r="AE362" s="125">
        <f t="shared" si="47"/>
        <v>2880</v>
      </c>
    </row>
    <row r="363" spans="1:31" ht="14.1" customHeight="1">
      <c r="A363" s="137">
        <v>363</v>
      </c>
      <c r="B363" s="555" t="s">
        <v>739</v>
      </c>
      <c r="C363" s="157"/>
      <c r="D363" s="556" t="s">
        <v>404</v>
      </c>
      <c r="E363" s="168"/>
      <c r="F363" s="557" t="s">
        <v>282</v>
      </c>
      <c r="G363" s="168" t="s">
        <v>703</v>
      </c>
      <c r="H363" s="555" t="s">
        <v>331</v>
      </c>
      <c r="I363" s="558">
        <v>7.5</v>
      </c>
      <c r="J363" s="559" t="s">
        <v>774</v>
      </c>
      <c r="K363" s="516"/>
      <c r="L363" s="516"/>
      <c r="M363" s="516">
        <v>1</v>
      </c>
      <c r="N363" s="516">
        <v>1</v>
      </c>
      <c r="O363" s="159">
        <v>240</v>
      </c>
      <c r="P363" s="159"/>
      <c r="Q363" s="159"/>
      <c r="R363" s="159"/>
      <c r="S363" s="160" t="e">
        <f t="shared" si="44"/>
        <v>#DIV/0!</v>
      </c>
      <c r="T363" s="160">
        <f t="shared" si="45"/>
        <v>0</v>
      </c>
      <c r="U363" s="160">
        <f t="shared" si="41"/>
        <v>0</v>
      </c>
      <c r="V363" s="160">
        <f t="shared" si="42"/>
        <v>0</v>
      </c>
      <c r="W363" s="546"/>
      <c r="X363" s="161">
        <f>IF(O363="nio",0,IF(O363&gt;0,VLOOKUP(G363,'2-Productie normen'!A:L,VLOOKUP(O363,'2-Productie normen'!L:M,2,FALSE),FALSE)))</f>
        <v>0</v>
      </c>
      <c r="Y363" s="161">
        <f t="shared" si="46"/>
        <v>0</v>
      </c>
      <c r="Z363" s="161">
        <f t="shared" si="40"/>
        <v>0</v>
      </c>
      <c r="AA363" s="161">
        <f t="shared" si="43"/>
        <v>0</v>
      </c>
      <c r="AB363" s="161">
        <f>VLOOKUP(G363,'2-Productie normen'!A:L,6,FALSE)</f>
        <v>6</v>
      </c>
      <c r="AC363" s="162"/>
      <c r="AE363" s="125">
        <f t="shared" si="47"/>
        <v>1800</v>
      </c>
    </row>
    <row r="364" spans="1:31" ht="14.1" customHeight="1">
      <c r="A364" s="137">
        <v>364</v>
      </c>
      <c r="B364" s="555" t="s">
        <v>739</v>
      </c>
      <c r="C364" s="157"/>
      <c r="D364" s="556" t="s">
        <v>404</v>
      </c>
      <c r="E364" s="168"/>
      <c r="F364" s="557" t="s">
        <v>631</v>
      </c>
      <c r="G364" s="168" t="s">
        <v>17</v>
      </c>
      <c r="H364" s="555" t="s">
        <v>331</v>
      </c>
      <c r="I364" s="558">
        <v>8</v>
      </c>
      <c r="J364" s="559" t="s">
        <v>774</v>
      </c>
      <c r="K364" s="516"/>
      <c r="L364" s="516"/>
      <c r="M364" s="516">
        <v>1</v>
      </c>
      <c r="N364" s="516">
        <v>1</v>
      </c>
      <c r="O364" s="159">
        <v>240</v>
      </c>
      <c r="P364" s="159">
        <v>240</v>
      </c>
      <c r="Q364" s="159"/>
      <c r="R364" s="159"/>
      <c r="S364" s="160" t="e">
        <f t="shared" si="44"/>
        <v>#DIV/0!</v>
      </c>
      <c r="T364" s="160" t="e">
        <f t="shared" si="45"/>
        <v>#DIV/0!</v>
      </c>
      <c r="U364" s="160">
        <f t="shared" si="41"/>
        <v>0</v>
      </c>
      <c r="V364" s="160">
        <f t="shared" si="42"/>
        <v>0</v>
      </c>
      <c r="W364" s="546"/>
      <c r="X364" s="161">
        <f>IF(O364="nio",0,IF(O364&gt;0,VLOOKUP(G364,'2-Productie normen'!A:L,VLOOKUP(O364,'2-Productie normen'!L:M,2,FALSE),FALSE)))</f>
        <v>0</v>
      </c>
      <c r="Y364" s="161">
        <f t="shared" si="46"/>
        <v>0</v>
      </c>
      <c r="Z364" s="161">
        <f t="shared" si="40"/>
        <v>0</v>
      </c>
      <c r="AA364" s="161">
        <f t="shared" si="43"/>
        <v>0</v>
      </c>
      <c r="AB364" s="161">
        <f>VLOOKUP(G364,'2-Productie normen'!A:L,6,FALSE)</f>
        <v>4</v>
      </c>
      <c r="AC364" s="162"/>
      <c r="AE364" s="125">
        <f t="shared" si="47"/>
        <v>3840</v>
      </c>
    </row>
    <row r="365" spans="1:31" ht="14.1" customHeight="1">
      <c r="A365" s="137">
        <v>365</v>
      </c>
      <c r="B365" s="555" t="s">
        <v>739</v>
      </c>
      <c r="C365" s="157"/>
      <c r="D365" s="556" t="s">
        <v>404</v>
      </c>
      <c r="E365" s="168"/>
      <c r="F365" s="557" t="s">
        <v>715</v>
      </c>
      <c r="G365" s="168" t="s">
        <v>17</v>
      </c>
      <c r="H365" s="555" t="s">
        <v>331</v>
      </c>
      <c r="I365" s="558">
        <v>5.2</v>
      </c>
      <c r="J365" s="559" t="s">
        <v>774</v>
      </c>
      <c r="K365" s="516"/>
      <c r="L365" s="516"/>
      <c r="M365" s="516">
        <v>1</v>
      </c>
      <c r="N365" s="516">
        <v>1</v>
      </c>
      <c r="O365" s="159">
        <v>240</v>
      </c>
      <c r="P365" s="159">
        <v>240</v>
      </c>
      <c r="Q365" s="159"/>
      <c r="R365" s="159"/>
      <c r="S365" s="160" t="e">
        <f t="shared" si="44"/>
        <v>#DIV/0!</v>
      </c>
      <c r="T365" s="160" t="e">
        <f t="shared" si="45"/>
        <v>#DIV/0!</v>
      </c>
      <c r="U365" s="160">
        <f t="shared" si="41"/>
        <v>0</v>
      </c>
      <c r="V365" s="160">
        <f t="shared" si="42"/>
        <v>0</v>
      </c>
      <c r="W365" s="546"/>
      <c r="X365" s="161">
        <f>IF(O365="nio",0,IF(O365&gt;0,VLOOKUP(G365,'2-Productie normen'!A:L,VLOOKUP(O365,'2-Productie normen'!L:M,2,FALSE),FALSE)))</f>
        <v>0</v>
      </c>
      <c r="Y365" s="161">
        <f t="shared" si="46"/>
        <v>0</v>
      </c>
      <c r="Z365" s="161">
        <f t="shared" si="40"/>
        <v>0</v>
      </c>
      <c r="AA365" s="161">
        <f t="shared" si="43"/>
        <v>0</v>
      </c>
      <c r="AB365" s="161">
        <f>VLOOKUP(G365,'2-Productie normen'!A:L,6,FALSE)</f>
        <v>4</v>
      </c>
      <c r="AC365" s="162"/>
      <c r="AE365" s="125">
        <f t="shared" si="47"/>
        <v>2496</v>
      </c>
    </row>
    <row r="366" spans="1:31" ht="14.1" customHeight="1">
      <c r="A366" s="137">
        <v>366</v>
      </c>
      <c r="B366" s="555" t="s">
        <v>739</v>
      </c>
      <c r="C366" s="157"/>
      <c r="D366" s="556" t="s">
        <v>404</v>
      </c>
      <c r="E366" s="168"/>
      <c r="F366" s="557" t="s">
        <v>666</v>
      </c>
      <c r="G366" s="168" t="s">
        <v>17</v>
      </c>
      <c r="H366" s="555" t="s">
        <v>331</v>
      </c>
      <c r="I366" s="558">
        <v>6</v>
      </c>
      <c r="J366" s="559" t="s">
        <v>774</v>
      </c>
      <c r="K366" s="516"/>
      <c r="L366" s="516"/>
      <c r="M366" s="516">
        <v>1</v>
      </c>
      <c r="N366" s="516">
        <v>1</v>
      </c>
      <c r="O366" s="159">
        <v>240</v>
      </c>
      <c r="P366" s="159">
        <v>240</v>
      </c>
      <c r="Q366" s="159"/>
      <c r="R366" s="159"/>
      <c r="S366" s="160" t="e">
        <f t="shared" si="44"/>
        <v>#DIV/0!</v>
      </c>
      <c r="T366" s="160" t="e">
        <f t="shared" si="45"/>
        <v>#DIV/0!</v>
      </c>
      <c r="U366" s="160">
        <f t="shared" si="41"/>
        <v>0</v>
      </c>
      <c r="V366" s="160">
        <f t="shared" si="42"/>
        <v>0</v>
      </c>
      <c r="W366" s="546"/>
      <c r="X366" s="161">
        <f>IF(O366="nio",0,IF(O366&gt;0,VLOOKUP(G366,'2-Productie normen'!A:L,VLOOKUP(O366,'2-Productie normen'!L:M,2,FALSE),FALSE)))</f>
        <v>0</v>
      </c>
      <c r="Y366" s="161">
        <f t="shared" si="46"/>
        <v>0</v>
      </c>
      <c r="Z366" s="161">
        <f t="shared" si="40"/>
        <v>0</v>
      </c>
      <c r="AA366" s="161">
        <f t="shared" si="43"/>
        <v>0</v>
      </c>
      <c r="AB366" s="161">
        <f>VLOOKUP(G366,'2-Productie normen'!A:L,6,FALSE)</f>
        <v>4</v>
      </c>
      <c r="AC366" s="162"/>
      <c r="AE366" s="125">
        <f t="shared" si="47"/>
        <v>2880</v>
      </c>
    </row>
    <row r="367" spans="1:31" ht="14.1" customHeight="1">
      <c r="A367" s="137">
        <v>367</v>
      </c>
      <c r="B367" s="555" t="s">
        <v>739</v>
      </c>
      <c r="C367" s="157"/>
      <c r="D367" s="556" t="s">
        <v>404</v>
      </c>
      <c r="E367" s="168"/>
      <c r="F367" s="557" t="s">
        <v>716</v>
      </c>
      <c r="G367" s="168" t="s">
        <v>228</v>
      </c>
      <c r="H367" s="555" t="s">
        <v>331</v>
      </c>
      <c r="I367" s="558">
        <v>95</v>
      </c>
      <c r="J367" s="567" t="s">
        <v>773</v>
      </c>
      <c r="K367" s="516"/>
      <c r="L367" s="516"/>
      <c r="M367" s="516">
        <v>1</v>
      </c>
      <c r="N367" s="516">
        <v>1</v>
      </c>
      <c r="O367" s="159">
        <v>240</v>
      </c>
      <c r="P367" s="159"/>
      <c r="Q367" s="159"/>
      <c r="R367" s="159"/>
      <c r="S367" s="160" t="e">
        <f t="shared" si="44"/>
        <v>#DIV/0!</v>
      </c>
      <c r="T367" s="160">
        <f t="shared" si="45"/>
        <v>0</v>
      </c>
      <c r="U367" s="160">
        <f t="shared" si="41"/>
        <v>0</v>
      </c>
      <c r="V367" s="160">
        <f t="shared" si="42"/>
        <v>0</v>
      </c>
      <c r="W367" s="546"/>
      <c r="X367" s="161">
        <f>IF(O367="nio",0,IF(O367&gt;0,VLOOKUP(G367,'2-Productie normen'!A:L,VLOOKUP(O367,'2-Productie normen'!L:M,2,FALSE),FALSE)))</f>
        <v>0</v>
      </c>
      <c r="Y367" s="161">
        <f t="shared" si="46"/>
        <v>0</v>
      </c>
      <c r="Z367" s="161">
        <f t="shared" si="40"/>
        <v>0</v>
      </c>
      <c r="AA367" s="161">
        <f t="shared" si="43"/>
        <v>0</v>
      </c>
      <c r="AB367" s="161">
        <f>VLOOKUP(G367,'2-Productie normen'!A:L,6,FALSE)</f>
        <v>1</v>
      </c>
      <c r="AC367" s="162"/>
      <c r="AE367" s="125">
        <f t="shared" si="47"/>
        <v>22800</v>
      </c>
    </row>
    <row r="368" spans="1:31" ht="14.1" customHeight="1">
      <c r="A368" s="137">
        <v>368</v>
      </c>
      <c r="B368" s="555" t="s">
        <v>739</v>
      </c>
      <c r="C368" s="157"/>
      <c r="D368" s="556" t="s">
        <v>404</v>
      </c>
      <c r="E368" s="168"/>
      <c r="F368" s="557" t="s">
        <v>717</v>
      </c>
      <c r="G368" s="168" t="s">
        <v>717</v>
      </c>
      <c r="H368" s="555" t="s">
        <v>331</v>
      </c>
      <c r="I368" s="558">
        <f>254+19</f>
        <v>273</v>
      </c>
      <c r="J368" s="567" t="s">
        <v>778</v>
      </c>
      <c r="K368" s="516"/>
      <c r="L368" s="516"/>
      <c r="M368" s="516">
        <v>1</v>
      </c>
      <c r="N368" s="516">
        <v>1</v>
      </c>
      <c r="O368" s="159">
        <v>240</v>
      </c>
      <c r="P368" s="159"/>
      <c r="Q368" s="159"/>
      <c r="R368" s="159"/>
      <c r="S368" s="160" t="e">
        <f t="shared" si="44"/>
        <v>#DIV/0!</v>
      </c>
      <c r="T368" s="160">
        <f t="shared" si="45"/>
        <v>0</v>
      </c>
      <c r="U368" s="160">
        <f t="shared" si="41"/>
        <v>0</v>
      </c>
      <c r="V368" s="160">
        <f t="shared" si="42"/>
        <v>0</v>
      </c>
      <c r="W368" s="546"/>
      <c r="X368" s="161">
        <f>IF(O368="nio",0,IF(O368&gt;0,VLOOKUP(G368,'2-Productie normen'!A:L,VLOOKUP(O368,'2-Productie normen'!L:M,2,FALSE),FALSE)))</f>
        <v>0</v>
      </c>
      <c r="Y368" s="161">
        <f t="shared" si="46"/>
        <v>0</v>
      </c>
      <c r="Z368" s="161">
        <f t="shared" si="40"/>
        <v>0</v>
      </c>
      <c r="AA368" s="161">
        <f t="shared" si="43"/>
        <v>0</v>
      </c>
      <c r="AB368" s="161">
        <f>VLOOKUP(G368,'2-Productie normen'!A:L,6,FALSE)</f>
        <v>1</v>
      </c>
      <c r="AC368" s="162"/>
      <c r="AE368" s="125">
        <f t="shared" si="47"/>
        <v>65520</v>
      </c>
    </row>
    <row r="369" spans="1:31" ht="14.1" customHeight="1">
      <c r="A369" s="137">
        <v>369</v>
      </c>
      <c r="B369" s="555" t="s">
        <v>739</v>
      </c>
      <c r="C369" s="157"/>
      <c r="D369" s="556" t="s">
        <v>404</v>
      </c>
      <c r="E369" s="168"/>
      <c r="F369" s="557" t="s">
        <v>718</v>
      </c>
      <c r="G369" s="124" t="s">
        <v>328</v>
      </c>
      <c r="H369" s="555" t="s">
        <v>331</v>
      </c>
      <c r="I369" s="558">
        <v>40</v>
      </c>
      <c r="J369" s="567" t="s">
        <v>778</v>
      </c>
      <c r="K369" s="516"/>
      <c r="L369" s="516"/>
      <c r="M369" s="516">
        <v>1</v>
      </c>
      <c r="N369" s="516">
        <v>1</v>
      </c>
      <c r="O369" s="159">
        <v>240</v>
      </c>
      <c r="P369" s="159"/>
      <c r="Q369" s="159"/>
      <c r="R369" s="159"/>
      <c r="S369" s="160" t="e">
        <f t="shared" si="44"/>
        <v>#DIV/0!</v>
      </c>
      <c r="T369" s="160">
        <f t="shared" si="45"/>
        <v>0</v>
      </c>
      <c r="U369" s="160">
        <f t="shared" si="41"/>
        <v>0</v>
      </c>
      <c r="V369" s="160">
        <f t="shared" si="42"/>
        <v>0</v>
      </c>
      <c r="W369" s="546"/>
      <c r="X369" s="161">
        <f>IF(O369="nio",0,IF(O369&gt;0,VLOOKUP(G369,'2-Productie normen'!A:L,VLOOKUP(O369,'2-Productie normen'!L:M,2,FALSE),FALSE)))</f>
        <v>0</v>
      </c>
      <c r="Y369" s="161">
        <f t="shared" si="46"/>
        <v>0</v>
      </c>
      <c r="Z369" s="161">
        <f t="shared" si="40"/>
        <v>0</v>
      </c>
      <c r="AA369" s="161">
        <f t="shared" si="43"/>
        <v>0</v>
      </c>
      <c r="AB369" s="161">
        <f>VLOOKUP(G369,'2-Productie normen'!A:L,6,FALSE)</f>
        <v>2</v>
      </c>
      <c r="AC369" s="162"/>
      <c r="AE369" s="125">
        <f t="shared" si="47"/>
        <v>9600</v>
      </c>
    </row>
    <row r="370" spans="1:31" ht="14.1" customHeight="1">
      <c r="A370" s="137">
        <v>370</v>
      </c>
      <c r="B370" s="555" t="s">
        <v>739</v>
      </c>
      <c r="C370" s="157"/>
      <c r="D370" s="556" t="s">
        <v>404</v>
      </c>
      <c r="E370" s="168"/>
      <c r="F370" s="557" t="s">
        <v>719</v>
      </c>
      <c r="G370" s="124" t="s">
        <v>328</v>
      </c>
      <c r="H370" s="555" t="s">
        <v>331</v>
      </c>
      <c r="I370" s="558"/>
      <c r="J370" s="567" t="s">
        <v>778</v>
      </c>
      <c r="K370" s="516"/>
      <c r="L370" s="516"/>
      <c r="M370" s="516">
        <v>1</v>
      </c>
      <c r="N370" s="516">
        <v>1</v>
      </c>
      <c r="O370" s="159">
        <v>240</v>
      </c>
      <c r="P370" s="159"/>
      <c r="Q370" s="159"/>
      <c r="R370" s="159"/>
      <c r="S370" s="160" t="e">
        <f t="shared" si="44"/>
        <v>#DIV/0!</v>
      </c>
      <c r="T370" s="160">
        <f t="shared" si="45"/>
        <v>0</v>
      </c>
      <c r="U370" s="160">
        <f t="shared" si="41"/>
        <v>0</v>
      </c>
      <c r="V370" s="160">
        <f t="shared" si="42"/>
        <v>0</v>
      </c>
      <c r="W370" s="546"/>
      <c r="X370" s="161">
        <f>IF(O370="nio",0,IF(O370&gt;0,VLOOKUP(G370,'2-Productie normen'!A:L,VLOOKUP(O370,'2-Productie normen'!L:M,2,FALSE),FALSE)))</f>
        <v>0</v>
      </c>
      <c r="Y370" s="161">
        <f t="shared" si="46"/>
        <v>0</v>
      </c>
      <c r="Z370" s="161">
        <f t="shared" si="40"/>
        <v>0</v>
      </c>
      <c r="AA370" s="161">
        <f t="shared" si="43"/>
        <v>0</v>
      </c>
      <c r="AB370" s="161">
        <f>VLOOKUP(G370,'2-Productie normen'!A:L,6,FALSE)</f>
        <v>2</v>
      </c>
      <c r="AC370" s="162"/>
      <c r="AE370" s="125">
        <f t="shared" si="47"/>
        <v>0</v>
      </c>
    </row>
    <row r="371" spans="1:31" ht="14.1" customHeight="1">
      <c r="A371" s="137">
        <v>371</v>
      </c>
      <c r="B371" s="555" t="s">
        <v>739</v>
      </c>
      <c r="C371" s="157"/>
      <c r="D371" s="556" t="s">
        <v>404</v>
      </c>
      <c r="E371" s="168"/>
      <c r="F371" s="557" t="s">
        <v>720</v>
      </c>
      <c r="G371" s="168" t="s">
        <v>395</v>
      </c>
      <c r="H371" s="555" t="s">
        <v>331</v>
      </c>
      <c r="I371" s="558"/>
      <c r="J371" s="559" t="s">
        <v>402</v>
      </c>
      <c r="K371" s="516"/>
      <c r="L371" s="516"/>
      <c r="M371" s="516">
        <v>1</v>
      </c>
      <c r="N371" s="516">
        <v>1</v>
      </c>
      <c r="O371" s="159">
        <v>2</v>
      </c>
      <c r="P371" s="159"/>
      <c r="Q371" s="159"/>
      <c r="R371" s="159"/>
      <c r="S371" s="160"/>
      <c r="T371" s="160"/>
      <c r="U371" s="160">
        <f t="shared" si="41"/>
        <v>0</v>
      </c>
      <c r="V371" s="160">
        <f t="shared" si="42"/>
        <v>0</v>
      </c>
      <c r="W371" s="546"/>
      <c r="X371" s="161"/>
      <c r="Y371" s="161"/>
      <c r="Z371" s="161">
        <f t="shared" si="40"/>
        <v>0</v>
      </c>
      <c r="AA371" s="161">
        <f t="shared" si="43"/>
        <v>0</v>
      </c>
      <c r="AB371" s="161" t="s">
        <v>780</v>
      </c>
      <c r="AC371" s="162" t="s">
        <v>785</v>
      </c>
      <c r="AE371" s="125"/>
    </row>
    <row r="372" spans="1:31" ht="14.1" customHeight="1">
      <c r="A372" s="137">
        <v>372</v>
      </c>
      <c r="B372" s="555" t="s">
        <v>739</v>
      </c>
      <c r="C372" s="157"/>
      <c r="D372" s="556" t="s">
        <v>404</v>
      </c>
      <c r="E372" s="168"/>
      <c r="F372" s="557" t="s">
        <v>721</v>
      </c>
      <c r="G372" s="168" t="s">
        <v>329</v>
      </c>
      <c r="H372" s="555" t="s">
        <v>331</v>
      </c>
      <c r="I372" s="558">
        <v>20</v>
      </c>
      <c r="J372" s="559" t="s">
        <v>776</v>
      </c>
      <c r="K372" s="516"/>
      <c r="L372" s="516"/>
      <c r="M372" s="516">
        <v>1</v>
      </c>
      <c r="N372" s="516">
        <v>1</v>
      </c>
      <c r="O372" s="159">
        <v>24</v>
      </c>
      <c r="P372" s="159"/>
      <c r="Q372" s="159"/>
      <c r="R372" s="159"/>
      <c r="S372" s="160" t="e">
        <f t="shared" si="44"/>
        <v>#DIV/0!</v>
      </c>
      <c r="T372" s="160">
        <f t="shared" si="45"/>
        <v>0</v>
      </c>
      <c r="U372" s="160">
        <f t="shared" si="41"/>
        <v>0</v>
      </c>
      <c r="V372" s="160">
        <f t="shared" si="42"/>
        <v>0</v>
      </c>
      <c r="W372" s="546"/>
      <c r="X372" s="161">
        <f>IF(O372="nio",0,IF(O372&gt;0,VLOOKUP(G372,'2-Productie normen'!A:L,VLOOKUP(O372,'2-Productie normen'!L:M,2,FALSE),FALSE)))</f>
        <v>0</v>
      </c>
      <c r="Y372" s="161">
        <f t="shared" si="46"/>
        <v>0</v>
      </c>
      <c r="Z372" s="161">
        <f t="shared" si="40"/>
        <v>0</v>
      </c>
      <c r="AA372" s="161">
        <f t="shared" si="43"/>
        <v>0</v>
      </c>
      <c r="AB372" s="161">
        <f>VLOOKUP(G372,'2-Productie normen'!A:L,6,FALSE)</f>
        <v>6</v>
      </c>
      <c r="AC372" s="162"/>
      <c r="AE372" s="125">
        <f t="shared" si="47"/>
        <v>480</v>
      </c>
    </row>
    <row r="373" spans="1:31" ht="14.1" customHeight="1">
      <c r="A373" s="137">
        <v>373</v>
      </c>
      <c r="B373" s="555" t="s">
        <v>739</v>
      </c>
      <c r="C373" s="157"/>
      <c r="D373" s="556" t="s">
        <v>404</v>
      </c>
      <c r="E373" s="168"/>
      <c r="F373" s="557" t="s">
        <v>722</v>
      </c>
      <c r="G373" s="168" t="s">
        <v>329</v>
      </c>
      <c r="H373" s="555" t="s">
        <v>331</v>
      </c>
      <c r="I373" s="558">
        <v>32</v>
      </c>
      <c r="J373" s="559" t="s">
        <v>776</v>
      </c>
      <c r="K373" s="516"/>
      <c r="L373" s="516"/>
      <c r="M373" s="516">
        <v>1</v>
      </c>
      <c r="N373" s="516">
        <v>1</v>
      </c>
      <c r="O373" s="159">
        <v>240</v>
      </c>
      <c r="P373" s="159"/>
      <c r="Q373" s="159"/>
      <c r="R373" s="159"/>
      <c r="S373" s="160" t="e">
        <f t="shared" si="44"/>
        <v>#DIV/0!</v>
      </c>
      <c r="T373" s="160">
        <f t="shared" si="45"/>
        <v>0</v>
      </c>
      <c r="U373" s="160">
        <f t="shared" si="41"/>
        <v>0</v>
      </c>
      <c r="V373" s="160">
        <f t="shared" si="42"/>
        <v>0</v>
      </c>
      <c r="W373" s="546"/>
      <c r="X373" s="161">
        <f>IF(O373="nio",0,IF(O373&gt;0,VLOOKUP(G373,'2-Productie normen'!A:L,VLOOKUP(O373,'2-Productie normen'!L:M,2,FALSE),FALSE)))</f>
        <v>0</v>
      </c>
      <c r="Y373" s="161">
        <f t="shared" si="46"/>
        <v>0</v>
      </c>
      <c r="Z373" s="161">
        <f t="shared" si="40"/>
        <v>0</v>
      </c>
      <c r="AA373" s="161">
        <f t="shared" si="43"/>
        <v>0</v>
      </c>
      <c r="AB373" s="161">
        <f>VLOOKUP(G373,'2-Productie normen'!A:L,6,FALSE)</f>
        <v>6</v>
      </c>
      <c r="AC373" s="162"/>
      <c r="AE373" s="125">
        <f t="shared" si="47"/>
        <v>7680</v>
      </c>
    </row>
    <row r="374" spans="1:31" ht="14.1" customHeight="1">
      <c r="A374" s="137">
        <v>374</v>
      </c>
      <c r="B374" s="555" t="s">
        <v>739</v>
      </c>
      <c r="C374" s="157"/>
      <c r="D374" s="556" t="s">
        <v>708</v>
      </c>
      <c r="E374" s="168"/>
      <c r="F374" s="557" t="s">
        <v>721</v>
      </c>
      <c r="G374" s="168" t="s">
        <v>329</v>
      </c>
      <c r="H374" s="555" t="s">
        <v>331</v>
      </c>
      <c r="I374" s="558">
        <v>20</v>
      </c>
      <c r="J374" s="559" t="s">
        <v>776</v>
      </c>
      <c r="K374" s="516"/>
      <c r="L374" s="516"/>
      <c r="M374" s="516">
        <v>1</v>
      </c>
      <c r="N374" s="516">
        <v>1</v>
      </c>
      <c r="O374" s="159">
        <v>24</v>
      </c>
      <c r="P374" s="159"/>
      <c r="Q374" s="159"/>
      <c r="R374" s="159"/>
      <c r="S374" s="160" t="e">
        <f t="shared" si="44"/>
        <v>#DIV/0!</v>
      </c>
      <c r="T374" s="160">
        <f t="shared" si="45"/>
        <v>0</v>
      </c>
      <c r="U374" s="160">
        <f t="shared" si="41"/>
        <v>0</v>
      </c>
      <c r="V374" s="160">
        <f t="shared" si="42"/>
        <v>0</v>
      </c>
      <c r="W374" s="546"/>
      <c r="X374" s="161">
        <f>IF(O374="nio",0,IF(O374&gt;0,VLOOKUP(G374,'2-Productie normen'!A:L,VLOOKUP(O374,'2-Productie normen'!L:M,2,FALSE),FALSE)))</f>
        <v>0</v>
      </c>
      <c r="Y374" s="161">
        <f t="shared" si="46"/>
        <v>0</v>
      </c>
      <c r="Z374" s="161">
        <f t="shared" si="40"/>
        <v>0</v>
      </c>
      <c r="AA374" s="161">
        <f t="shared" si="43"/>
        <v>0</v>
      </c>
      <c r="AB374" s="161">
        <f>VLOOKUP(G374,'2-Productie normen'!A:L,6,FALSE)</f>
        <v>6</v>
      </c>
      <c r="AC374" s="162"/>
      <c r="AE374" s="125">
        <f t="shared" si="47"/>
        <v>480</v>
      </c>
    </row>
    <row r="375" spans="1:31" ht="14.1" customHeight="1">
      <c r="A375" s="137">
        <v>375</v>
      </c>
      <c r="B375" s="555" t="s">
        <v>739</v>
      </c>
      <c r="C375" s="157"/>
      <c r="D375" s="556" t="s">
        <v>708</v>
      </c>
      <c r="E375" s="168"/>
      <c r="F375" s="557" t="s">
        <v>722</v>
      </c>
      <c r="G375" s="168" t="s">
        <v>329</v>
      </c>
      <c r="H375" s="555" t="s">
        <v>331</v>
      </c>
      <c r="I375" s="558">
        <v>32</v>
      </c>
      <c r="J375" s="559" t="s">
        <v>776</v>
      </c>
      <c r="K375" s="516"/>
      <c r="L375" s="516"/>
      <c r="M375" s="516">
        <v>1</v>
      </c>
      <c r="N375" s="516">
        <v>1</v>
      </c>
      <c r="O375" s="159">
        <v>240</v>
      </c>
      <c r="P375" s="159"/>
      <c r="Q375" s="159"/>
      <c r="R375" s="159"/>
      <c r="S375" s="160" t="e">
        <f t="shared" si="44"/>
        <v>#DIV/0!</v>
      </c>
      <c r="T375" s="160">
        <f t="shared" si="45"/>
        <v>0</v>
      </c>
      <c r="U375" s="160">
        <f t="shared" si="41"/>
        <v>0</v>
      </c>
      <c r="V375" s="160">
        <f t="shared" si="42"/>
        <v>0</v>
      </c>
      <c r="W375" s="546"/>
      <c r="X375" s="161">
        <f>IF(O375="nio",0,IF(O375&gt;0,VLOOKUP(G375,'2-Productie normen'!A:L,VLOOKUP(O375,'2-Productie normen'!L:M,2,FALSE),FALSE)))</f>
        <v>0</v>
      </c>
      <c r="Y375" s="161">
        <f t="shared" si="46"/>
        <v>0</v>
      </c>
      <c r="Z375" s="161">
        <f t="shared" si="40"/>
        <v>0</v>
      </c>
      <c r="AA375" s="161">
        <f t="shared" si="43"/>
        <v>0</v>
      </c>
      <c r="AB375" s="161">
        <f>VLOOKUP(G375,'2-Productie normen'!A:L,6,FALSE)</f>
        <v>6</v>
      </c>
      <c r="AC375" s="162"/>
      <c r="AE375" s="125">
        <f t="shared" si="47"/>
        <v>7680</v>
      </c>
    </row>
    <row r="376" spans="1:31" ht="14.1" customHeight="1">
      <c r="A376" s="137">
        <v>376</v>
      </c>
      <c r="B376" s="555" t="s">
        <v>739</v>
      </c>
      <c r="C376" s="157"/>
      <c r="D376" s="556" t="s">
        <v>708</v>
      </c>
      <c r="E376" s="168"/>
      <c r="F376" s="557" t="s">
        <v>723</v>
      </c>
      <c r="G376" s="168" t="s">
        <v>330</v>
      </c>
      <c r="H376" s="555" t="s">
        <v>331</v>
      </c>
      <c r="I376" s="558">
        <v>200.6</v>
      </c>
      <c r="J376" s="559" t="s">
        <v>403</v>
      </c>
      <c r="K376" s="516"/>
      <c r="L376" s="516"/>
      <c r="M376" s="516">
        <v>1</v>
      </c>
      <c r="N376" s="516">
        <v>1</v>
      </c>
      <c r="O376" s="159">
        <v>2</v>
      </c>
      <c r="P376" s="159"/>
      <c r="Q376" s="159"/>
      <c r="R376" s="159"/>
      <c r="S376" s="160"/>
      <c r="T376" s="160"/>
      <c r="U376" s="160">
        <f t="shared" si="41"/>
        <v>0</v>
      </c>
      <c r="V376" s="160">
        <f t="shared" si="42"/>
        <v>0</v>
      </c>
      <c r="W376" s="546"/>
      <c r="X376" s="161"/>
      <c r="Y376" s="161"/>
      <c r="Z376" s="161">
        <f t="shared" si="40"/>
        <v>0</v>
      </c>
      <c r="AA376" s="161">
        <f t="shared" si="43"/>
        <v>0</v>
      </c>
      <c r="AB376" s="161" t="s">
        <v>780</v>
      </c>
      <c r="AC376" s="162" t="s">
        <v>785</v>
      </c>
      <c r="AE376" s="125"/>
    </row>
    <row r="377" spans="1:31" ht="14.1" customHeight="1">
      <c r="A377" s="137">
        <v>377</v>
      </c>
      <c r="B377" s="555" t="s">
        <v>739</v>
      </c>
      <c r="C377" s="157"/>
      <c r="D377" s="556" t="s">
        <v>708</v>
      </c>
      <c r="E377" s="168"/>
      <c r="F377" s="557" t="s">
        <v>724</v>
      </c>
      <c r="G377" s="168" t="s">
        <v>330</v>
      </c>
      <c r="H377" s="555" t="s">
        <v>331</v>
      </c>
      <c r="I377" s="558">
        <v>207</v>
      </c>
      <c r="J377" s="559" t="s">
        <v>403</v>
      </c>
      <c r="K377" s="516"/>
      <c r="L377" s="516"/>
      <c r="M377" s="516">
        <v>1</v>
      </c>
      <c r="N377" s="516">
        <v>1</v>
      </c>
      <c r="O377" s="159">
        <v>2</v>
      </c>
      <c r="P377" s="159"/>
      <c r="Q377" s="159"/>
      <c r="R377" s="159"/>
      <c r="S377" s="160"/>
      <c r="T377" s="160"/>
      <c r="U377" s="160">
        <f t="shared" si="41"/>
        <v>0</v>
      </c>
      <c r="V377" s="160">
        <f t="shared" si="42"/>
        <v>0</v>
      </c>
      <c r="W377" s="546"/>
      <c r="X377" s="161"/>
      <c r="Y377" s="161"/>
      <c r="Z377" s="161">
        <f t="shared" si="40"/>
        <v>0</v>
      </c>
      <c r="AA377" s="161">
        <f t="shared" si="43"/>
        <v>0</v>
      </c>
      <c r="AB377" s="161" t="s">
        <v>780</v>
      </c>
      <c r="AC377" s="162" t="s">
        <v>785</v>
      </c>
      <c r="AE377" s="125"/>
    </row>
    <row r="378" spans="1:31" ht="14.1" customHeight="1">
      <c r="A378" s="137">
        <v>378</v>
      </c>
      <c r="B378" s="555" t="s">
        <v>739</v>
      </c>
      <c r="C378" s="157"/>
      <c r="D378" s="556" t="s">
        <v>709</v>
      </c>
      <c r="E378" s="168"/>
      <c r="F378" s="557" t="s">
        <v>673</v>
      </c>
      <c r="G378" s="124" t="s">
        <v>673</v>
      </c>
      <c r="H378" s="555" t="s">
        <v>331</v>
      </c>
      <c r="I378" s="558">
        <v>6.4</v>
      </c>
      <c r="J378" s="559" t="s">
        <v>774</v>
      </c>
      <c r="K378" s="516"/>
      <c r="L378" s="516"/>
      <c r="M378" s="516">
        <v>1</v>
      </c>
      <c r="N378" s="516">
        <v>1</v>
      </c>
      <c r="O378" s="159">
        <v>240</v>
      </c>
      <c r="P378" s="159"/>
      <c r="Q378" s="159"/>
      <c r="R378" s="159"/>
      <c r="S378" s="160" t="e">
        <f t="shared" si="44"/>
        <v>#DIV/0!</v>
      </c>
      <c r="T378" s="160">
        <f t="shared" si="45"/>
        <v>0</v>
      </c>
      <c r="U378" s="160">
        <f t="shared" si="41"/>
        <v>0</v>
      </c>
      <c r="V378" s="160">
        <f t="shared" si="42"/>
        <v>0</v>
      </c>
      <c r="W378" s="546"/>
      <c r="X378" s="161">
        <f>IF(O378="nio",0,IF(O378&gt;0,VLOOKUP(G378,'2-Productie normen'!A:L,VLOOKUP(O378,'2-Productie normen'!L:M,2,FALSE),FALSE)))</f>
        <v>0</v>
      </c>
      <c r="Y378" s="161">
        <f t="shared" si="46"/>
        <v>0</v>
      </c>
      <c r="Z378" s="161">
        <f t="shared" si="40"/>
        <v>0</v>
      </c>
      <c r="AA378" s="161">
        <f t="shared" si="43"/>
        <v>0</v>
      </c>
      <c r="AB378" s="161">
        <f>VLOOKUP(G378,'2-Productie normen'!A:L,6,FALSE)</f>
        <v>3</v>
      </c>
      <c r="AC378" s="162"/>
      <c r="AE378" s="125">
        <f t="shared" si="47"/>
        <v>1536</v>
      </c>
    </row>
    <row r="379" spans="1:31" ht="14.1" customHeight="1">
      <c r="A379" s="137">
        <v>379</v>
      </c>
      <c r="B379" s="555" t="s">
        <v>739</v>
      </c>
      <c r="C379" s="157"/>
      <c r="D379" s="556" t="s">
        <v>709</v>
      </c>
      <c r="E379" s="168"/>
      <c r="F379" s="557" t="s">
        <v>725</v>
      </c>
      <c r="G379" s="168" t="s">
        <v>395</v>
      </c>
      <c r="H379" s="555" t="s">
        <v>331</v>
      </c>
      <c r="I379" s="558">
        <v>5.5</v>
      </c>
      <c r="J379" s="559" t="s">
        <v>402</v>
      </c>
      <c r="K379" s="516"/>
      <c r="L379" s="516"/>
      <c r="M379" s="516">
        <v>1</v>
      </c>
      <c r="N379" s="516">
        <v>1</v>
      </c>
      <c r="O379" s="159">
        <v>2</v>
      </c>
      <c r="P379" s="159"/>
      <c r="Q379" s="159"/>
      <c r="R379" s="159"/>
      <c r="S379" s="160"/>
      <c r="T379" s="160"/>
      <c r="U379" s="160">
        <f t="shared" si="41"/>
        <v>0</v>
      </c>
      <c r="V379" s="160">
        <f t="shared" si="42"/>
        <v>0</v>
      </c>
      <c r="W379" s="546"/>
      <c r="X379" s="161"/>
      <c r="Y379" s="161"/>
      <c r="Z379" s="161">
        <f t="shared" si="40"/>
        <v>0</v>
      </c>
      <c r="AA379" s="161">
        <f t="shared" si="43"/>
        <v>0</v>
      </c>
      <c r="AB379" s="161" t="s">
        <v>780</v>
      </c>
      <c r="AC379" s="162" t="s">
        <v>785</v>
      </c>
      <c r="AE379" s="125"/>
    </row>
    <row r="380" spans="1:31" ht="14.1" customHeight="1">
      <c r="A380" s="137">
        <v>380</v>
      </c>
      <c r="B380" s="555" t="s">
        <v>739</v>
      </c>
      <c r="C380" s="157"/>
      <c r="D380" s="556" t="s">
        <v>709</v>
      </c>
      <c r="E380" s="168"/>
      <c r="F380" s="557" t="s">
        <v>726</v>
      </c>
      <c r="G380" s="124" t="s">
        <v>328</v>
      </c>
      <c r="H380" s="555" t="s">
        <v>331</v>
      </c>
      <c r="I380" s="558">
        <v>19.7</v>
      </c>
      <c r="J380" s="567" t="s">
        <v>778</v>
      </c>
      <c r="K380" s="516"/>
      <c r="L380" s="516"/>
      <c r="M380" s="516">
        <v>1</v>
      </c>
      <c r="N380" s="516">
        <v>1</v>
      </c>
      <c r="O380" s="159">
        <v>240</v>
      </c>
      <c r="P380" s="159"/>
      <c r="Q380" s="159"/>
      <c r="R380" s="159"/>
      <c r="S380" s="160" t="e">
        <f t="shared" si="44"/>
        <v>#DIV/0!</v>
      </c>
      <c r="T380" s="160">
        <f t="shared" si="45"/>
        <v>0</v>
      </c>
      <c r="U380" s="160">
        <f t="shared" si="41"/>
        <v>0</v>
      </c>
      <c r="V380" s="160">
        <f t="shared" si="42"/>
        <v>0</v>
      </c>
      <c r="W380" s="546"/>
      <c r="X380" s="161">
        <f>IF(O380="nio",0,IF(O380&gt;0,VLOOKUP(G380,'2-Productie normen'!A:L,VLOOKUP(O380,'2-Productie normen'!L:M,2,FALSE),FALSE)))</f>
        <v>0</v>
      </c>
      <c r="Y380" s="161">
        <f t="shared" si="46"/>
        <v>0</v>
      </c>
      <c r="Z380" s="161">
        <f t="shared" si="40"/>
        <v>0</v>
      </c>
      <c r="AA380" s="161">
        <f t="shared" si="43"/>
        <v>0</v>
      </c>
      <c r="AB380" s="161">
        <f>VLOOKUP(G380,'2-Productie normen'!A:L,6,FALSE)</f>
        <v>2</v>
      </c>
      <c r="AC380" s="162"/>
      <c r="AE380" s="125">
        <f t="shared" si="47"/>
        <v>4728</v>
      </c>
    </row>
    <row r="381" spans="1:31" ht="14.1" customHeight="1">
      <c r="A381" s="137">
        <v>381</v>
      </c>
      <c r="B381" s="555" t="s">
        <v>739</v>
      </c>
      <c r="C381" s="157"/>
      <c r="D381" s="556" t="s">
        <v>709</v>
      </c>
      <c r="E381" s="168"/>
      <c r="F381" s="557" t="s">
        <v>727</v>
      </c>
      <c r="G381" s="124" t="s">
        <v>328</v>
      </c>
      <c r="H381" s="555" t="s">
        <v>331</v>
      </c>
      <c r="I381" s="558">
        <v>25.8</v>
      </c>
      <c r="J381" s="567" t="s">
        <v>778</v>
      </c>
      <c r="K381" s="516"/>
      <c r="L381" s="516"/>
      <c r="M381" s="516">
        <v>1</v>
      </c>
      <c r="N381" s="516">
        <v>1</v>
      </c>
      <c r="O381" s="159">
        <v>240</v>
      </c>
      <c r="P381" s="159"/>
      <c r="Q381" s="159"/>
      <c r="R381" s="159"/>
      <c r="S381" s="160" t="e">
        <f t="shared" si="44"/>
        <v>#DIV/0!</v>
      </c>
      <c r="T381" s="160">
        <f t="shared" si="45"/>
        <v>0</v>
      </c>
      <c r="U381" s="160">
        <f t="shared" si="41"/>
        <v>0</v>
      </c>
      <c r="V381" s="160">
        <f t="shared" si="42"/>
        <v>0</v>
      </c>
      <c r="W381" s="546"/>
      <c r="X381" s="161">
        <f>IF(O381="nio",0,IF(O381&gt;0,VLOOKUP(G381,'2-Productie normen'!A:L,VLOOKUP(O381,'2-Productie normen'!L:M,2,FALSE),FALSE)))</f>
        <v>0</v>
      </c>
      <c r="Y381" s="161">
        <f t="shared" si="46"/>
        <v>0</v>
      </c>
      <c r="Z381" s="161">
        <f t="shared" si="40"/>
        <v>0</v>
      </c>
      <c r="AA381" s="161">
        <f t="shared" si="43"/>
        <v>0</v>
      </c>
      <c r="AB381" s="161">
        <f>VLOOKUP(G381,'2-Productie normen'!A:L,6,FALSE)</f>
        <v>2</v>
      </c>
      <c r="AC381" s="162"/>
      <c r="AE381" s="125">
        <f t="shared" si="47"/>
        <v>6192</v>
      </c>
    </row>
    <row r="382" spans="1:31" ht="14.1" customHeight="1">
      <c r="A382" s="137">
        <v>382</v>
      </c>
      <c r="B382" s="555" t="s">
        <v>739</v>
      </c>
      <c r="C382" s="157"/>
      <c r="D382" s="556" t="s">
        <v>709</v>
      </c>
      <c r="E382" s="168"/>
      <c r="F382" s="557" t="s">
        <v>728</v>
      </c>
      <c r="G382" s="124" t="s">
        <v>328</v>
      </c>
      <c r="H382" s="555" t="s">
        <v>331</v>
      </c>
      <c r="I382" s="558">
        <v>18.739999999999998</v>
      </c>
      <c r="J382" s="567" t="s">
        <v>778</v>
      </c>
      <c r="K382" s="516"/>
      <c r="L382" s="516"/>
      <c r="M382" s="516">
        <v>1</v>
      </c>
      <c r="N382" s="516">
        <v>1</v>
      </c>
      <c r="O382" s="159">
        <v>240</v>
      </c>
      <c r="P382" s="159"/>
      <c r="Q382" s="159"/>
      <c r="R382" s="159"/>
      <c r="S382" s="160" t="e">
        <f t="shared" si="44"/>
        <v>#DIV/0!</v>
      </c>
      <c r="T382" s="160">
        <f t="shared" si="45"/>
        <v>0</v>
      </c>
      <c r="U382" s="160">
        <f t="shared" si="41"/>
        <v>0</v>
      </c>
      <c r="V382" s="160">
        <f t="shared" si="42"/>
        <v>0</v>
      </c>
      <c r="W382" s="546"/>
      <c r="X382" s="161">
        <f>IF(O382="nio",0,IF(O382&gt;0,VLOOKUP(G382,'2-Productie normen'!A:L,VLOOKUP(O382,'2-Productie normen'!L:M,2,FALSE),FALSE)))</f>
        <v>0</v>
      </c>
      <c r="Y382" s="161">
        <f t="shared" si="46"/>
        <v>0</v>
      </c>
      <c r="Z382" s="161">
        <f t="shared" si="40"/>
        <v>0</v>
      </c>
      <c r="AA382" s="161">
        <f t="shared" si="43"/>
        <v>0</v>
      </c>
      <c r="AB382" s="161">
        <f>VLOOKUP(G382,'2-Productie normen'!A:L,6,FALSE)</f>
        <v>2</v>
      </c>
      <c r="AC382" s="162"/>
      <c r="AE382" s="125">
        <f t="shared" si="47"/>
        <v>4497.5999999999995</v>
      </c>
    </row>
    <row r="383" spans="1:31" ht="14.1" customHeight="1">
      <c r="A383" s="137">
        <v>383</v>
      </c>
      <c r="B383" s="555" t="s">
        <v>739</v>
      </c>
      <c r="C383" s="157"/>
      <c r="D383" s="556" t="s">
        <v>709</v>
      </c>
      <c r="E383" s="168"/>
      <c r="F383" s="557" t="s">
        <v>729</v>
      </c>
      <c r="G383" s="168" t="s">
        <v>330</v>
      </c>
      <c r="H383" s="555" t="s">
        <v>331</v>
      </c>
      <c r="I383" s="558"/>
      <c r="J383" s="559" t="s">
        <v>403</v>
      </c>
      <c r="K383" s="516"/>
      <c r="L383" s="516"/>
      <c r="M383" s="516">
        <v>1</v>
      </c>
      <c r="N383" s="516">
        <v>1</v>
      </c>
      <c r="O383" s="159">
        <v>2</v>
      </c>
      <c r="P383" s="159"/>
      <c r="Q383" s="159"/>
      <c r="R383" s="159"/>
      <c r="S383" s="160"/>
      <c r="T383" s="160"/>
      <c r="U383" s="160">
        <f t="shared" si="41"/>
        <v>0</v>
      </c>
      <c r="V383" s="160">
        <f t="shared" si="42"/>
        <v>0</v>
      </c>
      <c r="W383" s="546"/>
      <c r="X383" s="161"/>
      <c r="Y383" s="161"/>
      <c r="Z383" s="161">
        <f t="shared" si="40"/>
        <v>0</v>
      </c>
      <c r="AA383" s="161">
        <f t="shared" si="43"/>
        <v>0</v>
      </c>
      <c r="AB383" s="161" t="s">
        <v>780</v>
      </c>
      <c r="AC383" s="162" t="s">
        <v>785</v>
      </c>
      <c r="AE383" s="125"/>
    </row>
    <row r="384" spans="1:31" ht="14.1" customHeight="1">
      <c r="A384" s="137">
        <v>384</v>
      </c>
      <c r="B384" s="555" t="s">
        <v>739</v>
      </c>
      <c r="C384" s="157"/>
      <c r="D384" s="556" t="s">
        <v>709</v>
      </c>
      <c r="E384" s="168"/>
      <c r="F384" s="560" t="s">
        <v>730</v>
      </c>
      <c r="G384" s="168" t="s">
        <v>228</v>
      </c>
      <c r="H384" s="555" t="s">
        <v>331</v>
      </c>
      <c r="I384" s="558">
        <v>38.25</v>
      </c>
      <c r="J384" s="567" t="s">
        <v>773</v>
      </c>
      <c r="K384" s="516"/>
      <c r="L384" s="516"/>
      <c r="M384" s="516">
        <v>1</v>
      </c>
      <c r="N384" s="516">
        <v>1</v>
      </c>
      <c r="O384" s="159">
        <v>240</v>
      </c>
      <c r="P384" s="159"/>
      <c r="Q384" s="159"/>
      <c r="R384" s="159"/>
      <c r="S384" s="160" t="e">
        <f t="shared" si="44"/>
        <v>#DIV/0!</v>
      </c>
      <c r="T384" s="160">
        <f t="shared" si="45"/>
        <v>0</v>
      </c>
      <c r="U384" s="160">
        <f t="shared" si="41"/>
        <v>0</v>
      </c>
      <c r="V384" s="160">
        <f t="shared" si="42"/>
        <v>0</v>
      </c>
      <c r="W384" s="546"/>
      <c r="X384" s="161">
        <f>IF(O384="nio",0,IF(O384&gt;0,VLOOKUP(G384,'2-Productie normen'!A:L,VLOOKUP(O384,'2-Productie normen'!L:M,2,FALSE),FALSE)))</f>
        <v>0</v>
      </c>
      <c r="Y384" s="161">
        <f t="shared" si="46"/>
        <v>0</v>
      </c>
      <c r="Z384" s="161">
        <f t="shared" si="40"/>
        <v>0</v>
      </c>
      <c r="AA384" s="161">
        <f t="shared" si="43"/>
        <v>0</v>
      </c>
      <c r="AB384" s="161">
        <f>VLOOKUP(G384,'2-Productie normen'!A:L,6,FALSE)</f>
        <v>1</v>
      </c>
      <c r="AC384" s="162"/>
      <c r="AE384" s="125">
        <f t="shared" si="47"/>
        <v>9180</v>
      </c>
    </row>
    <row r="385" spans="1:32" ht="14.1" customHeight="1">
      <c r="A385" s="137">
        <v>385</v>
      </c>
      <c r="B385" s="555" t="s">
        <v>739</v>
      </c>
      <c r="C385" s="157"/>
      <c r="D385" s="556" t="s">
        <v>709</v>
      </c>
      <c r="E385" s="168"/>
      <c r="F385" s="560" t="s">
        <v>731</v>
      </c>
      <c r="G385" s="168" t="s">
        <v>228</v>
      </c>
      <c r="H385" s="555" t="s">
        <v>331</v>
      </c>
      <c r="I385" s="558">
        <v>27.17</v>
      </c>
      <c r="J385" s="567" t="s">
        <v>773</v>
      </c>
      <c r="K385" s="516"/>
      <c r="L385" s="516"/>
      <c r="M385" s="516">
        <v>1</v>
      </c>
      <c r="N385" s="516">
        <v>1</v>
      </c>
      <c r="O385" s="159">
        <v>240</v>
      </c>
      <c r="P385" s="159"/>
      <c r="Q385" s="159"/>
      <c r="R385" s="159"/>
      <c r="S385" s="160" t="e">
        <f t="shared" si="44"/>
        <v>#DIV/0!</v>
      </c>
      <c r="T385" s="160">
        <f t="shared" si="45"/>
        <v>0</v>
      </c>
      <c r="U385" s="160">
        <f t="shared" si="41"/>
        <v>0</v>
      </c>
      <c r="V385" s="160">
        <f t="shared" si="42"/>
        <v>0</v>
      </c>
      <c r="W385" s="546"/>
      <c r="X385" s="161">
        <f>IF(O385="nio",0,IF(O385&gt;0,VLOOKUP(G385,'2-Productie normen'!A:L,VLOOKUP(O385,'2-Productie normen'!L:M,2,FALSE),FALSE)))</f>
        <v>0</v>
      </c>
      <c r="Y385" s="161">
        <f t="shared" si="46"/>
        <v>0</v>
      </c>
      <c r="Z385" s="161">
        <f t="shared" si="40"/>
        <v>0</v>
      </c>
      <c r="AA385" s="161">
        <f t="shared" si="43"/>
        <v>0</v>
      </c>
      <c r="AB385" s="161">
        <f>VLOOKUP(G385,'2-Productie normen'!A:L,6,FALSE)</f>
        <v>1</v>
      </c>
      <c r="AC385" s="162"/>
      <c r="AE385" s="125">
        <f t="shared" si="47"/>
        <v>6520.8</v>
      </c>
    </row>
    <row r="386" spans="1:32" ht="14.1" customHeight="1">
      <c r="A386" s="137">
        <v>386</v>
      </c>
      <c r="B386" s="555" t="s">
        <v>739</v>
      </c>
      <c r="C386" s="157"/>
      <c r="D386" s="556" t="s">
        <v>709</v>
      </c>
      <c r="E386" s="168"/>
      <c r="F386" s="557" t="s">
        <v>327</v>
      </c>
      <c r="G386" s="168" t="s">
        <v>329</v>
      </c>
      <c r="H386" s="555" t="s">
        <v>331</v>
      </c>
      <c r="I386" s="558">
        <v>64</v>
      </c>
      <c r="J386" s="559" t="s">
        <v>776</v>
      </c>
      <c r="K386" s="516"/>
      <c r="L386" s="516"/>
      <c r="M386" s="516">
        <v>1</v>
      </c>
      <c r="N386" s="516">
        <v>1</v>
      </c>
      <c r="O386" s="159">
        <v>240</v>
      </c>
      <c r="P386" s="159"/>
      <c r="Q386" s="159"/>
      <c r="R386" s="159"/>
      <c r="S386" s="160" t="e">
        <f t="shared" si="44"/>
        <v>#DIV/0!</v>
      </c>
      <c r="T386" s="160">
        <f t="shared" si="45"/>
        <v>0</v>
      </c>
      <c r="U386" s="160">
        <f t="shared" si="41"/>
        <v>0</v>
      </c>
      <c r="V386" s="160">
        <f t="shared" si="42"/>
        <v>0</v>
      </c>
      <c r="W386" s="546"/>
      <c r="X386" s="161">
        <f>IF(O386="nio",0,IF(O386&gt;0,VLOOKUP(G386,'2-Productie normen'!A:L,VLOOKUP(O386,'2-Productie normen'!L:M,2,FALSE),FALSE)))</f>
        <v>0</v>
      </c>
      <c r="Y386" s="161">
        <f t="shared" si="46"/>
        <v>0</v>
      </c>
      <c r="Z386" s="161">
        <f t="shared" si="40"/>
        <v>0</v>
      </c>
      <c r="AA386" s="161">
        <f t="shared" si="43"/>
        <v>0</v>
      </c>
      <c r="AB386" s="161">
        <f>VLOOKUP(G386,'2-Productie normen'!A:L,6,FALSE)</f>
        <v>6</v>
      </c>
      <c r="AC386" s="162"/>
      <c r="AE386" s="125">
        <f t="shared" si="47"/>
        <v>15360</v>
      </c>
    </row>
    <row r="387" spans="1:32" ht="14.1" customHeight="1">
      <c r="A387" s="137">
        <v>387</v>
      </c>
      <c r="B387" s="555" t="s">
        <v>739</v>
      </c>
      <c r="C387" s="157"/>
      <c r="D387" s="556" t="s">
        <v>709</v>
      </c>
      <c r="E387" s="168"/>
      <c r="F387" s="557" t="s">
        <v>732</v>
      </c>
      <c r="G387" s="124" t="s">
        <v>328</v>
      </c>
      <c r="H387" s="555" t="s">
        <v>331</v>
      </c>
      <c r="I387" s="558">
        <v>78.7</v>
      </c>
      <c r="J387" s="567" t="s">
        <v>778</v>
      </c>
      <c r="K387" s="516"/>
      <c r="L387" s="516"/>
      <c r="M387" s="516">
        <v>1</v>
      </c>
      <c r="N387" s="516">
        <v>1</v>
      </c>
      <c r="O387" s="159">
        <v>240</v>
      </c>
      <c r="P387" s="159"/>
      <c r="Q387" s="159"/>
      <c r="R387" s="159"/>
      <c r="S387" s="160" t="e">
        <f t="shared" si="44"/>
        <v>#DIV/0!</v>
      </c>
      <c r="T387" s="160">
        <f t="shared" si="45"/>
        <v>0</v>
      </c>
      <c r="U387" s="160">
        <f t="shared" si="41"/>
        <v>0</v>
      </c>
      <c r="V387" s="160">
        <f t="shared" si="42"/>
        <v>0</v>
      </c>
      <c r="W387" s="546"/>
      <c r="X387" s="161">
        <f>IF(O387="nio",0,IF(O387&gt;0,VLOOKUP(G387,'2-Productie normen'!A:L,VLOOKUP(O387,'2-Productie normen'!L:M,2,FALSE),FALSE)))</f>
        <v>0</v>
      </c>
      <c r="Y387" s="161">
        <f t="shared" si="46"/>
        <v>0</v>
      </c>
      <c r="Z387" s="161">
        <f t="shared" si="40"/>
        <v>0</v>
      </c>
      <c r="AA387" s="161">
        <f t="shared" si="43"/>
        <v>0</v>
      </c>
      <c r="AB387" s="161">
        <f>VLOOKUP(G387,'2-Productie normen'!A:L,6,FALSE)</f>
        <v>2</v>
      </c>
      <c r="AC387" s="162"/>
      <c r="AE387" s="125">
        <f t="shared" si="47"/>
        <v>18888</v>
      </c>
    </row>
    <row r="388" spans="1:32" ht="14.1" customHeight="1">
      <c r="A388" s="137">
        <v>388</v>
      </c>
      <c r="B388" s="555" t="s">
        <v>739</v>
      </c>
      <c r="C388" s="157"/>
      <c r="D388" s="556" t="s">
        <v>709</v>
      </c>
      <c r="E388" s="168"/>
      <c r="F388" s="557" t="s">
        <v>711</v>
      </c>
      <c r="G388" s="168" t="s">
        <v>394</v>
      </c>
      <c r="H388" s="555" t="s">
        <v>331</v>
      </c>
      <c r="I388" s="558">
        <v>19.3</v>
      </c>
      <c r="J388" s="559" t="s">
        <v>775</v>
      </c>
      <c r="K388" s="516"/>
      <c r="L388" s="516"/>
      <c r="M388" s="516">
        <v>1</v>
      </c>
      <c r="N388" s="516">
        <v>1</v>
      </c>
      <c r="O388" s="159">
        <v>240</v>
      </c>
      <c r="P388" s="159"/>
      <c r="Q388" s="159"/>
      <c r="R388" s="159"/>
      <c r="S388" s="160" t="e">
        <f t="shared" si="44"/>
        <v>#DIV/0!</v>
      </c>
      <c r="T388" s="160">
        <f t="shared" si="45"/>
        <v>0</v>
      </c>
      <c r="U388" s="160">
        <f t="shared" si="41"/>
        <v>0</v>
      </c>
      <c r="V388" s="160">
        <f t="shared" si="42"/>
        <v>0</v>
      </c>
      <c r="W388" s="546"/>
      <c r="X388" s="161">
        <f>IF(O388="nio",0,IF(O388&gt;0,VLOOKUP(G388,'2-Productie normen'!A:L,VLOOKUP(O388,'2-Productie normen'!L:M,2,FALSE),FALSE)))</f>
        <v>0</v>
      </c>
      <c r="Y388" s="161">
        <f t="shared" si="46"/>
        <v>0</v>
      </c>
      <c r="Z388" s="161">
        <f t="shared" si="40"/>
        <v>0</v>
      </c>
      <c r="AA388" s="161">
        <f t="shared" si="43"/>
        <v>0</v>
      </c>
      <c r="AB388" s="161">
        <f>VLOOKUP(G388,'2-Productie normen'!A:L,6,FALSE)</f>
        <v>6</v>
      </c>
      <c r="AC388" s="162"/>
      <c r="AE388" s="125">
        <f t="shared" si="47"/>
        <v>4632</v>
      </c>
    </row>
    <row r="389" spans="1:32" ht="14.1" customHeight="1">
      <c r="A389" s="137">
        <v>389</v>
      </c>
      <c r="B389" s="555" t="s">
        <v>739</v>
      </c>
      <c r="C389" s="157"/>
      <c r="D389" s="556" t="s">
        <v>710</v>
      </c>
      <c r="E389" s="168"/>
      <c r="F389" s="557" t="s">
        <v>733</v>
      </c>
      <c r="G389" s="124" t="s">
        <v>328</v>
      </c>
      <c r="H389" s="555" t="s">
        <v>331</v>
      </c>
      <c r="I389" s="558">
        <v>17.63</v>
      </c>
      <c r="J389" s="567" t="s">
        <v>778</v>
      </c>
      <c r="K389" s="516"/>
      <c r="L389" s="516"/>
      <c r="M389" s="516">
        <v>1</v>
      </c>
      <c r="N389" s="516">
        <v>1</v>
      </c>
      <c r="O389" s="159">
        <v>240</v>
      </c>
      <c r="P389" s="159"/>
      <c r="Q389" s="159"/>
      <c r="R389" s="159"/>
      <c r="S389" s="160" t="e">
        <f t="shared" si="44"/>
        <v>#DIV/0!</v>
      </c>
      <c r="T389" s="160">
        <f t="shared" si="45"/>
        <v>0</v>
      </c>
      <c r="U389" s="160">
        <f t="shared" si="41"/>
        <v>0</v>
      </c>
      <c r="V389" s="160">
        <f t="shared" si="42"/>
        <v>0</v>
      </c>
      <c r="W389" s="546"/>
      <c r="X389" s="161">
        <f>IF(O389="nio",0,IF(O389&gt;0,VLOOKUP(G389,'2-Productie normen'!A:L,VLOOKUP(O389,'2-Productie normen'!L:M,2,FALSE),FALSE)))</f>
        <v>0</v>
      </c>
      <c r="Y389" s="161">
        <f t="shared" si="46"/>
        <v>0</v>
      </c>
      <c r="Z389" s="161">
        <f t="shared" si="40"/>
        <v>0</v>
      </c>
      <c r="AA389" s="161">
        <f t="shared" si="43"/>
        <v>0</v>
      </c>
      <c r="AB389" s="161">
        <f>VLOOKUP(G389,'2-Productie normen'!A:L,6,FALSE)</f>
        <v>2</v>
      </c>
      <c r="AC389" s="162"/>
      <c r="AE389" s="125">
        <f t="shared" si="47"/>
        <v>4231.2</v>
      </c>
    </row>
    <row r="390" spans="1:32" ht="14.1" customHeight="1">
      <c r="A390" s="137">
        <v>390</v>
      </c>
      <c r="B390" s="555" t="s">
        <v>739</v>
      </c>
      <c r="C390" s="157"/>
      <c r="D390" s="556" t="s">
        <v>710</v>
      </c>
      <c r="E390" s="168"/>
      <c r="F390" s="557" t="s">
        <v>711</v>
      </c>
      <c r="G390" s="168" t="s">
        <v>394</v>
      </c>
      <c r="H390" s="555" t="s">
        <v>331</v>
      </c>
      <c r="I390" s="558">
        <v>30.56</v>
      </c>
      <c r="J390" s="559" t="s">
        <v>775</v>
      </c>
      <c r="K390" s="516"/>
      <c r="L390" s="516"/>
      <c r="M390" s="516">
        <v>1</v>
      </c>
      <c r="N390" s="516">
        <v>1</v>
      </c>
      <c r="O390" s="159">
        <v>240</v>
      </c>
      <c r="P390" s="159"/>
      <c r="Q390" s="159"/>
      <c r="R390" s="159"/>
      <c r="S390" s="160" t="e">
        <f t="shared" si="44"/>
        <v>#DIV/0!</v>
      </c>
      <c r="T390" s="160">
        <f t="shared" si="45"/>
        <v>0</v>
      </c>
      <c r="U390" s="160">
        <f t="shared" si="41"/>
        <v>0</v>
      </c>
      <c r="V390" s="160">
        <f t="shared" si="42"/>
        <v>0</v>
      </c>
      <c r="W390" s="546"/>
      <c r="X390" s="161">
        <f>IF(O390="nio",0,IF(O390&gt;0,VLOOKUP(G390,'2-Productie normen'!A:L,VLOOKUP(O390,'2-Productie normen'!L:M,2,FALSE),FALSE)))</f>
        <v>0</v>
      </c>
      <c r="Y390" s="161">
        <f t="shared" si="46"/>
        <v>0</v>
      </c>
      <c r="Z390" s="161">
        <f t="shared" si="40"/>
        <v>0</v>
      </c>
      <c r="AA390" s="161">
        <f t="shared" si="43"/>
        <v>0</v>
      </c>
      <c r="AB390" s="161">
        <f>VLOOKUP(G390,'2-Productie normen'!A:L,6,FALSE)</f>
        <v>6</v>
      </c>
      <c r="AC390" s="162"/>
      <c r="AE390" s="125">
        <f t="shared" si="47"/>
        <v>7334.4</v>
      </c>
    </row>
    <row r="391" spans="1:32" ht="14.1" customHeight="1">
      <c r="A391" s="137">
        <v>391</v>
      </c>
      <c r="B391" s="555" t="s">
        <v>739</v>
      </c>
      <c r="C391" s="157"/>
      <c r="D391" s="556" t="s">
        <v>710</v>
      </c>
      <c r="E391" s="168"/>
      <c r="F391" s="557" t="s">
        <v>733</v>
      </c>
      <c r="G391" s="124" t="s">
        <v>328</v>
      </c>
      <c r="H391" s="555" t="s">
        <v>331</v>
      </c>
      <c r="I391" s="558">
        <v>19.84</v>
      </c>
      <c r="J391" s="567" t="s">
        <v>778</v>
      </c>
      <c r="K391" s="516"/>
      <c r="L391" s="516"/>
      <c r="M391" s="516">
        <v>1</v>
      </c>
      <c r="N391" s="516">
        <v>1</v>
      </c>
      <c r="O391" s="159">
        <v>240</v>
      </c>
      <c r="P391" s="159"/>
      <c r="Q391" s="159"/>
      <c r="R391" s="159"/>
      <c r="S391" s="160" t="e">
        <f t="shared" si="44"/>
        <v>#DIV/0!</v>
      </c>
      <c r="T391" s="160">
        <f t="shared" si="45"/>
        <v>0</v>
      </c>
      <c r="U391" s="160">
        <f t="shared" si="41"/>
        <v>0</v>
      </c>
      <c r="V391" s="160">
        <f t="shared" si="42"/>
        <v>0</v>
      </c>
      <c r="W391" s="546"/>
      <c r="X391" s="161">
        <f>IF(O391="nio",0,IF(O391&gt;0,VLOOKUP(G391,'2-Productie normen'!A:L,VLOOKUP(O391,'2-Productie normen'!L:M,2,FALSE),FALSE)))</f>
        <v>0</v>
      </c>
      <c r="Y391" s="161">
        <f t="shared" si="46"/>
        <v>0</v>
      </c>
      <c r="Z391" s="161">
        <f t="shared" si="40"/>
        <v>0</v>
      </c>
      <c r="AA391" s="161">
        <f t="shared" si="43"/>
        <v>0</v>
      </c>
      <c r="AB391" s="161">
        <f>VLOOKUP(G391,'2-Productie normen'!A:L,6,FALSE)</f>
        <v>2</v>
      </c>
      <c r="AC391" s="162"/>
      <c r="AE391" s="125">
        <f t="shared" si="47"/>
        <v>4761.6000000000004</v>
      </c>
    </row>
    <row r="392" spans="1:32" s="47" customFormat="1" ht="14.1" customHeight="1">
      <c r="A392" s="137">
        <v>392</v>
      </c>
      <c r="B392" s="555" t="s">
        <v>739</v>
      </c>
      <c r="C392" s="157"/>
      <c r="D392" s="556" t="s">
        <v>710</v>
      </c>
      <c r="E392" s="168"/>
      <c r="F392" s="557" t="s">
        <v>733</v>
      </c>
      <c r="G392" s="124" t="s">
        <v>328</v>
      </c>
      <c r="H392" s="555" t="s">
        <v>331</v>
      </c>
      <c r="I392" s="558">
        <v>22.72</v>
      </c>
      <c r="J392" s="567" t="s">
        <v>778</v>
      </c>
      <c r="K392" s="516"/>
      <c r="L392" s="516"/>
      <c r="M392" s="516">
        <v>1</v>
      </c>
      <c r="N392" s="516">
        <v>1</v>
      </c>
      <c r="O392" s="159">
        <v>240</v>
      </c>
      <c r="P392" s="159"/>
      <c r="Q392" s="159"/>
      <c r="R392" s="159"/>
      <c r="S392" s="160" t="e">
        <f t="shared" si="44"/>
        <v>#DIV/0!</v>
      </c>
      <c r="T392" s="160">
        <f t="shared" si="45"/>
        <v>0</v>
      </c>
      <c r="U392" s="160">
        <f t="shared" si="41"/>
        <v>0</v>
      </c>
      <c r="V392" s="160">
        <f t="shared" si="42"/>
        <v>0</v>
      </c>
      <c r="W392" s="546"/>
      <c r="X392" s="161">
        <f>IF(O392="nio",0,IF(O392&gt;0,VLOOKUP(G392,'2-Productie normen'!A:L,VLOOKUP(O392,'2-Productie normen'!L:M,2,FALSE),FALSE)))</f>
        <v>0</v>
      </c>
      <c r="Y392" s="161">
        <f t="shared" ref="Y392:Y399" si="48">IF(P392&gt;0,X392*$Y$8,0)</f>
        <v>0</v>
      </c>
      <c r="Z392" s="161">
        <f t="shared" ref="Z392:Z399" si="49">IF(Q392&gt;0,X392*$Z$8,0)</f>
        <v>0</v>
      </c>
      <c r="AA392" s="161">
        <f t="shared" si="43"/>
        <v>0</v>
      </c>
      <c r="AB392" s="161">
        <f>VLOOKUP(G392,'2-Productie normen'!A:L,6,FALSE)</f>
        <v>2</v>
      </c>
      <c r="AC392" s="162"/>
      <c r="AD392" s="4"/>
      <c r="AE392" s="125">
        <f t="shared" ref="AE392:AE399" si="50">SUM(O392:Q392)*I392</f>
        <v>5452.7999999999993</v>
      </c>
    </row>
    <row r="393" spans="1:32" ht="14.1" customHeight="1">
      <c r="A393" s="137">
        <v>393</v>
      </c>
      <c r="B393" s="555" t="s">
        <v>739</v>
      </c>
      <c r="C393" s="157"/>
      <c r="D393" s="556" t="s">
        <v>710</v>
      </c>
      <c r="E393" s="168"/>
      <c r="F393" s="557" t="s">
        <v>729</v>
      </c>
      <c r="G393" s="124" t="s">
        <v>328</v>
      </c>
      <c r="H393" s="555" t="s">
        <v>331</v>
      </c>
      <c r="I393" s="558">
        <v>46.5</v>
      </c>
      <c r="J393" s="567" t="s">
        <v>778</v>
      </c>
      <c r="K393" s="516"/>
      <c r="L393" s="516"/>
      <c r="M393" s="516">
        <v>1</v>
      </c>
      <c r="N393" s="516">
        <v>1</v>
      </c>
      <c r="O393" s="159">
        <v>240</v>
      </c>
      <c r="P393" s="159"/>
      <c r="Q393" s="159"/>
      <c r="R393" s="159"/>
      <c r="S393" s="160" t="e">
        <f t="shared" ref="S393:S399" si="51">IF(O393="nio",0,IF(O393&gt;0,O393*I393/X393,0))*K393</f>
        <v>#DIV/0!</v>
      </c>
      <c r="T393" s="160">
        <f t="shared" ref="T393:T399" si="52">IF(P393&gt;0,P393*I393/Y393,0)*L393</f>
        <v>0</v>
      </c>
      <c r="U393" s="160">
        <f t="shared" ref="U393:U399" si="53">IF(Q393&gt;0,Q393*I393/Z393,0)*M393</f>
        <v>0</v>
      </c>
      <c r="V393" s="160">
        <f t="shared" ref="V393:V399" si="54">IF(R393&gt;0,R393*I393/AA393,0)*N393</f>
        <v>0</v>
      </c>
      <c r="W393" s="546"/>
      <c r="X393" s="161">
        <f>IF(O393="nio",0,IF(O393&gt;0,VLOOKUP(G393,'2-Productie normen'!A:L,VLOOKUP(O393,'2-Productie normen'!L:M,2,FALSE),FALSE)))</f>
        <v>0</v>
      </c>
      <c r="Y393" s="161">
        <f t="shared" si="48"/>
        <v>0</v>
      </c>
      <c r="Z393" s="161">
        <f t="shared" si="49"/>
        <v>0</v>
      </c>
      <c r="AA393" s="161">
        <f t="shared" ref="AA393:AA399" si="55">IF(R393&gt;0,X393*$AA$8,0)</f>
        <v>0</v>
      </c>
      <c r="AB393" s="161">
        <f>VLOOKUP(G393,'2-Productie normen'!A:L,6,FALSE)</f>
        <v>2</v>
      </c>
      <c r="AC393" s="162"/>
      <c r="AE393" s="125">
        <f t="shared" si="50"/>
        <v>11160</v>
      </c>
    </row>
    <row r="394" spans="1:32" ht="14.1" customHeight="1">
      <c r="A394" s="137">
        <v>394</v>
      </c>
      <c r="B394" s="555" t="s">
        <v>739</v>
      </c>
      <c r="C394" s="157"/>
      <c r="D394" s="556" t="s">
        <v>710</v>
      </c>
      <c r="E394" s="168"/>
      <c r="F394" s="557" t="s">
        <v>327</v>
      </c>
      <c r="G394" s="168" t="s">
        <v>329</v>
      </c>
      <c r="H394" s="555" t="s">
        <v>331</v>
      </c>
      <c r="I394" s="558">
        <v>32</v>
      </c>
      <c r="J394" s="559" t="s">
        <v>776</v>
      </c>
      <c r="K394" s="516"/>
      <c r="L394" s="516"/>
      <c r="M394" s="516">
        <v>1</v>
      </c>
      <c r="N394" s="516">
        <v>1</v>
      </c>
      <c r="O394" s="159">
        <v>240</v>
      </c>
      <c r="P394" s="159"/>
      <c r="Q394" s="159"/>
      <c r="R394" s="159"/>
      <c r="S394" s="160" t="e">
        <f t="shared" si="51"/>
        <v>#DIV/0!</v>
      </c>
      <c r="T394" s="160">
        <f t="shared" si="52"/>
        <v>0</v>
      </c>
      <c r="U394" s="160">
        <f t="shared" si="53"/>
        <v>0</v>
      </c>
      <c r="V394" s="160">
        <f t="shared" si="54"/>
        <v>0</v>
      </c>
      <c r="W394" s="546"/>
      <c r="X394" s="161">
        <f>IF(O394="nio",0,IF(O394&gt;0,VLOOKUP(G394,'2-Productie normen'!A:L,VLOOKUP(O394,'2-Productie normen'!L:M,2,FALSE),FALSE)))</f>
        <v>0</v>
      </c>
      <c r="Y394" s="161">
        <f t="shared" si="48"/>
        <v>0</v>
      </c>
      <c r="Z394" s="161">
        <f t="shared" si="49"/>
        <v>0</v>
      </c>
      <c r="AA394" s="161">
        <f t="shared" si="55"/>
        <v>0</v>
      </c>
      <c r="AB394" s="161">
        <f>VLOOKUP(G394,'2-Productie normen'!A:L,6,FALSE)</f>
        <v>6</v>
      </c>
      <c r="AC394" s="162"/>
      <c r="AE394" s="125">
        <f t="shared" si="50"/>
        <v>7680</v>
      </c>
    </row>
    <row r="395" spans="1:32" ht="14.1" customHeight="1">
      <c r="A395" s="137">
        <v>395</v>
      </c>
      <c r="B395" s="555" t="s">
        <v>739</v>
      </c>
      <c r="C395" s="157"/>
      <c r="D395" s="556" t="s">
        <v>710</v>
      </c>
      <c r="E395" s="168"/>
      <c r="F395" s="555" t="s">
        <v>734</v>
      </c>
      <c r="G395" s="124" t="s">
        <v>673</v>
      </c>
      <c r="H395" s="555" t="s">
        <v>737</v>
      </c>
      <c r="I395" s="558"/>
      <c r="J395" s="559" t="s">
        <v>774</v>
      </c>
      <c r="K395" s="516"/>
      <c r="L395" s="516"/>
      <c r="M395" s="516">
        <v>1</v>
      </c>
      <c r="N395" s="516">
        <v>1</v>
      </c>
      <c r="O395" s="159">
        <v>240</v>
      </c>
      <c r="P395" s="159"/>
      <c r="Q395" s="159"/>
      <c r="R395" s="159"/>
      <c r="S395" s="160" t="e">
        <f t="shared" si="51"/>
        <v>#DIV/0!</v>
      </c>
      <c r="T395" s="160">
        <f t="shared" si="52"/>
        <v>0</v>
      </c>
      <c r="U395" s="160">
        <f t="shared" si="53"/>
        <v>0</v>
      </c>
      <c r="V395" s="160">
        <f t="shared" si="54"/>
        <v>0</v>
      </c>
      <c r="W395" s="546"/>
      <c r="X395" s="161">
        <f>IF(O395="nio",0,IF(O395&gt;0,VLOOKUP(G395,'2-Productie normen'!A:L,VLOOKUP(O395,'2-Productie normen'!L:M,2,FALSE),FALSE)))</f>
        <v>0</v>
      </c>
      <c r="Y395" s="161">
        <f t="shared" si="48"/>
        <v>0</v>
      </c>
      <c r="Z395" s="161">
        <f t="shared" si="49"/>
        <v>0</v>
      </c>
      <c r="AA395" s="161">
        <f t="shared" si="55"/>
        <v>0</v>
      </c>
      <c r="AB395" s="161">
        <f>VLOOKUP(G395,'2-Productie normen'!A:L,6,FALSE)</f>
        <v>3</v>
      </c>
      <c r="AC395" s="162"/>
      <c r="AE395" s="125">
        <f t="shared" si="50"/>
        <v>0</v>
      </c>
    </row>
    <row r="396" spans="1:32" ht="14.1" customHeight="1">
      <c r="A396" s="137">
        <v>396</v>
      </c>
      <c r="B396" s="555" t="s">
        <v>739</v>
      </c>
      <c r="C396" s="157"/>
      <c r="D396" s="556" t="s">
        <v>710</v>
      </c>
      <c r="E396" s="168"/>
      <c r="F396" s="555" t="s">
        <v>735</v>
      </c>
      <c r="G396" s="168" t="s">
        <v>395</v>
      </c>
      <c r="H396" s="555" t="s">
        <v>331</v>
      </c>
      <c r="I396" s="558"/>
      <c r="J396" s="559" t="s">
        <v>402</v>
      </c>
      <c r="K396" s="516"/>
      <c r="L396" s="516"/>
      <c r="M396" s="516">
        <v>1</v>
      </c>
      <c r="N396" s="516">
        <v>1</v>
      </c>
      <c r="O396" s="159">
        <v>2</v>
      </c>
      <c r="P396" s="159"/>
      <c r="Q396" s="159"/>
      <c r="R396" s="159"/>
      <c r="S396" s="160"/>
      <c r="T396" s="160"/>
      <c r="U396" s="160">
        <f t="shared" si="53"/>
        <v>0</v>
      </c>
      <c r="V396" s="160">
        <f t="shared" si="54"/>
        <v>0</v>
      </c>
      <c r="W396" s="546"/>
      <c r="X396" s="161"/>
      <c r="Y396" s="161"/>
      <c r="Z396" s="161">
        <f t="shared" si="49"/>
        <v>0</v>
      </c>
      <c r="AA396" s="161">
        <f t="shared" si="55"/>
        <v>0</v>
      </c>
      <c r="AB396" s="161" t="s">
        <v>780</v>
      </c>
      <c r="AC396" s="162" t="s">
        <v>785</v>
      </c>
      <c r="AE396" s="125"/>
    </row>
    <row r="397" spans="1:32" ht="14.1" customHeight="1">
      <c r="A397" s="137">
        <v>397</v>
      </c>
      <c r="B397" s="555" t="s">
        <v>739</v>
      </c>
      <c r="C397" s="157"/>
      <c r="D397" s="556" t="s">
        <v>710</v>
      </c>
      <c r="E397" s="168"/>
      <c r="F397" s="555" t="s">
        <v>736</v>
      </c>
      <c r="G397" s="168" t="s">
        <v>17</v>
      </c>
      <c r="H397" s="555" t="s">
        <v>331</v>
      </c>
      <c r="I397" s="558">
        <v>18.5</v>
      </c>
      <c r="J397" s="559" t="s">
        <v>774</v>
      </c>
      <c r="K397" s="516"/>
      <c r="L397" s="516"/>
      <c r="M397" s="516">
        <v>1</v>
      </c>
      <c r="N397" s="516">
        <v>1</v>
      </c>
      <c r="O397" s="159">
        <v>240</v>
      </c>
      <c r="P397" s="159">
        <v>240</v>
      </c>
      <c r="Q397" s="159"/>
      <c r="R397" s="159"/>
      <c r="S397" s="160" t="e">
        <f t="shared" si="51"/>
        <v>#DIV/0!</v>
      </c>
      <c r="T397" s="160" t="e">
        <f t="shared" si="52"/>
        <v>#DIV/0!</v>
      </c>
      <c r="U397" s="160">
        <f t="shared" si="53"/>
        <v>0</v>
      </c>
      <c r="V397" s="160">
        <f t="shared" si="54"/>
        <v>0</v>
      </c>
      <c r="W397" s="546"/>
      <c r="X397" s="161">
        <f>IF(O397="nio",0,IF(O397&gt;0,VLOOKUP(G397,'2-Productie normen'!A:L,VLOOKUP(O397,'2-Productie normen'!L:M,2,FALSE),FALSE)))</f>
        <v>0</v>
      </c>
      <c r="Y397" s="161">
        <f t="shared" si="48"/>
        <v>0</v>
      </c>
      <c r="Z397" s="161">
        <f t="shared" si="49"/>
        <v>0</v>
      </c>
      <c r="AA397" s="161">
        <f t="shared" si="55"/>
        <v>0</v>
      </c>
      <c r="AB397" s="161">
        <f>VLOOKUP(G397,'2-Productie normen'!A:L,6,FALSE)</f>
        <v>4</v>
      </c>
      <c r="AC397" s="162"/>
      <c r="AE397" s="125">
        <f t="shared" si="50"/>
        <v>8880</v>
      </c>
    </row>
    <row r="398" spans="1:32" ht="14.1" customHeight="1">
      <c r="A398" s="137">
        <v>398</v>
      </c>
      <c r="B398" s="555" t="s">
        <v>739</v>
      </c>
      <c r="C398" s="157"/>
      <c r="D398" s="556" t="s">
        <v>710</v>
      </c>
      <c r="E398" s="168"/>
      <c r="F398" s="557" t="s">
        <v>631</v>
      </c>
      <c r="G398" s="168" t="s">
        <v>17</v>
      </c>
      <c r="H398" s="555" t="s">
        <v>331</v>
      </c>
      <c r="I398" s="558">
        <v>8</v>
      </c>
      <c r="J398" s="559" t="s">
        <v>774</v>
      </c>
      <c r="K398" s="516"/>
      <c r="L398" s="516"/>
      <c r="M398" s="516">
        <v>1</v>
      </c>
      <c r="N398" s="516">
        <v>1</v>
      </c>
      <c r="O398" s="159">
        <v>240</v>
      </c>
      <c r="P398" s="159">
        <v>240</v>
      </c>
      <c r="Q398" s="159"/>
      <c r="R398" s="159"/>
      <c r="S398" s="160" t="e">
        <f t="shared" si="51"/>
        <v>#DIV/0!</v>
      </c>
      <c r="T398" s="160" t="e">
        <f t="shared" si="52"/>
        <v>#DIV/0!</v>
      </c>
      <c r="U398" s="160">
        <f t="shared" si="53"/>
        <v>0</v>
      </c>
      <c r="V398" s="160">
        <f t="shared" si="54"/>
        <v>0</v>
      </c>
      <c r="W398" s="546"/>
      <c r="X398" s="161">
        <f>IF(O398="nio",0,IF(O398&gt;0,VLOOKUP(G398,'2-Productie normen'!A:L,VLOOKUP(O398,'2-Productie normen'!L:M,2,FALSE),FALSE)))</f>
        <v>0</v>
      </c>
      <c r="Y398" s="161">
        <f t="shared" si="48"/>
        <v>0</v>
      </c>
      <c r="Z398" s="161">
        <f t="shared" si="49"/>
        <v>0</v>
      </c>
      <c r="AA398" s="161">
        <f t="shared" si="55"/>
        <v>0</v>
      </c>
      <c r="AB398" s="161">
        <f>VLOOKUP(G398,'2-Productie normen'!A:L,6,FALSE)</f>
        <v>4</v>
      </c>
      <c r="AC398" s="162"/>
      <c r="AE398" s="125">
        <f t="shared" si="50"/>
        <v>3840</v>
      </c>
    </row>
    <row r="399" spans="1:32" ht="14.1" customHeight="1">
      <c r="A399" s="137">
        <v>399</v>
      </c>
      <c r="B399" s="555" t="s">
        <v>739</v>
      </c>
      <c r="C399" s="157"/>
      <c r="D399" s="556" t="s">
        <v>710</v>
      </c>
      <c r="E399" s="168"/>
      <c r="F399" s="557" t="s">
        <v>715</v>
      </c>
      <c r="G399" s="168" t="s">
        <v>17</v>
      </c>
      <c r="H399" s="555" t="s">
        <v>331</v>
      </c>
      <c r="I399" s="558">
        <v>5.2</v>
      </c>
      <c r="J399" s="559" t="s">
        <v>774</v>
      </c>
      <c r="K399" s="516"/>
      <c r="L399" s="516"/>
      <c r="M399" s="516">
        <v>1</v>
      </c>
      <c r="N399" s="516">
        <v>1</v>
      </c>
      <c r="O399" s="159">
        <v>240</v>
      </c>
      <c r="P399" s="159">
        <v>240</v>
      </c>
      <c r="Q399" s="159"/>
      <c r="R399" s="159"/>
      <c r="S399" s="160" t="e">
        <f t="shared" si="51"/>
        <v>#DIV/0!</v>
      </c>
      <c r="T399" s="160" t="e">
        <f t="shared" si="52"/>
        <v>#DIV/0!</v>
      </c>
      <c r="U399" s="160">
        <f t="shared" si="53"/>
        <v>0</v>
      </c>
      <c r="V399" s="160">
        <f t="shared" si="54"/>
        <v>0</v>
      </c>
      <c r="W399" s="546"/>
      <c r="X399" s="161">
        <f>IF(O399="nio",0,IF(O399&gt;0,VLOOKUP(G399,'2-Productie normen'!A:L,VLOOKUP(O399,'2-Productie normen'!L:M,2,FALSE),FALSE)))</f>
        <v>0</v>
      </c>
      <c r="Y399" s="161">
        <f t="shared" si="48"/>
        <v>0</v>
      </c>
      <c r="Z399" s="161">
        <f t="shared" si="49"/>
        <v>0</v>
      </c>
      <c r="AA399" s="161">
        <f t="shared" si="55"/>
        <v>0</v>
      </c>
      <c r="AB399" s="161">
        <f>VLOOKUP(G399,'2-Productie normen'!A:L,6,FALSE)</f>
        <v>4</v>
      </c>
      <c r="AC399" s="162"/>
      <c r="AE399" s="125">
        <f t="shared" si="50"/>
        <v>2496</v>
      </c>
    </row>
    <row r="400" spans="1:32" ht="14.1" customHeight="1">
      <c r="B400" s="171"/>
      <c r="C400" s="171"/>
      <c r="D400" s="172"/>
      <c r="E400" s="173"/>
      <c r="F400" s="174"/>
      <c r="G400" s="174"/>
      <c r="H400" s="175"/>
      <c r="I400" s="176"/>
      <c r="J400" s="554"/>
      <c r="K400" s="464"/>
      <c r="L400" s="464"/>
      <c r="M400" s="464"/>
      <c r="N400" s="464"/>
      <c r="O400" s="177"/>
      <c r="P400" s="177"/>
      <c r="Q400" s="177"/>
      <c r="R400" s="177"/>
      <c r="S400" s="178"/>
      <c r="T400" s="178"/>
      <c r="U400" s="179"/>
      <c r="V400" s="179"/>
      <c r="W400" s="547"/>
      <c r="X400" s="179"/>
      <c r="Y400" s="179"/>
      <c r="Z400" s="187"/>
      <c r="AA400" s="187"/>
      <c r="AB400" s="188"/>
      <c r="AC400" s="188"/>
      <c r="AD400" s="188"/>
      <c r="AE400" s="188"/>
      <c r="AF400" s="188"/>
    </row>
    <row r="401" spans="2:32" ht="14.1" customHeight="1">
      <c r="B401" s="180"/>
      <c r="C401" s="180"/>
      <c r="D401" s="181"/>
      <c r="E401" s="182"/>
      <c r="F401" s="183"/>
      <c r="G401" s="183"/>
      <c r="H401" s="9"/>
      <c r="I401" s="184"/>
      <c r="J401" s="184"/>
      <c r="K401" s="465"/>
      <c r="L401" s="465"/>
      <c r="M401" s="465"/>
      <c r="N401" s="465"/>
      <c r="O401" s="185"/>
      <c r="P401" s="185"/>
      <c r="Q401" s="185"/>
      <c r="R401" s="185"/>
      <c r="S401" s="186"/>
      <c r="T401" s="186"/>
      <c r="U401" s="187"/>
      <c r="V401" s="187"/>
      <c r="W401" s="187"/>
      <c r="X401" s="187"/>
      <c r="Y401" s="187"/>
      <c r="Z401" s="187"/>
      <c r="AA401" s="187"/>
      <c r="AB401" s="188"/>
      <c r="AC401" s="188"/>
      <c r="AD401" s="188"/>
      <c r="AE401" s="188"/>
      <c r="AF401" s="188"/>
    </row>
    <row r="402" spans="2:32" ht="14.1" customHeight="1">
      <c r="B402" s="180"/>
      <c r="C402" s="180"/>
      <c r="D402" s="181"/>
      <c r="E402" s="182"/>
      <c r="F402" s="183"/>
      <c r="G402" s="183"/>
      <c r="H402" s="9"/>
      <c r="I402" s="184"/>
      <c r="J402" s="184"/>
      <c r="K402" s="465"/>
      <c r="L402" s="465"/>
      <c r="M402" s="465"/>
      <c r="N402" s="465"/>
      <c r="O402" s="185"/>
      <c r="P402" s="185"/>
      <c r="Q402" s="185"/>
      <c r="R402" s="185"/>
      <c r="S402" s="186"/>
      <c r="T402" s="186"/>
      <c r="U402" s="187"/>
      <c r="V402" s="187"/>
      <c r="W402" s="187"/>
      <c r="X402" s="187"/>
      <c r="Y402" s="187"/>
      <c r="Z402" s="187"/>
      <c r="AA402" s="187"/>
      <c r="AB402" s="188"/>
      <c r="AC402" s="188"/>
      <c r="AD402" s="188"/>
      <c r="AE402" s="188"/>
      <c r="AF402" s="188"/>
    </row>
    <row r="403" spans="2:32" ht="14.1" customHeight="1">
      <c r="B403" s="180"/>
      <c r="C403" s="180"/>
      <c r="D403" s="181"/>
      <c r="E403" s="182"/>
      <c r="F403" s="183"/>
      <c r="G403" s="183"/>
      <c r="H403" s="9"/>
      <c r="I403" s="184"/>
      <c r="J403" s="184"/>
      <c r="K403" s="465"/>
      <c r="L403" s="465"/>
      <c r="M403" s="465"/>
      <c r="N403" s="465"/>
      <c r="O403" s="185"/>
      <c r="P403" s="185"/>
      <c r="Q403" s="185"/>
      <c r="R403" s="185"/>
      <c r="S403" s="186"/>
      <c r="T403" s="186"/>
      <c r="U403" s="187"/>
      <c r="V403" s="187"/>
      <c r="W403" s="187"/>
      <c r="X403" s="187"/>
      <c r="Y403" s="187"/>
      <c r="Z403" s="187"/>
      <c r="AA403" s="187"/>
      <c r="AB403" s="188"/>
      <c r="AC403" s="188"/>
      <c r="AD403" s="188"/>
      <c r="AE403" s="188"/>
      <c r="AF403" s="188"/>
    </row>
    <row r="404" spans="2:32" ht="14.1" customHeight="1">
      <c r="B404" s="180"/>
      <c r="C404" s="180"/>
      <c r="D404" s="181"/>
      <c r="E404" s="182"/>
      <c r="F404" s="183"/>
      <c r="G404" s="183"/>
      <c r="H404" s="9"/>
      <c r="I404" s="184"/>
      <c r="J404" s="184"/>
      <c r="K404" s="465"/>
      <c r="L404" s="465"/>
      <c r="M404" s="465"/>
      <c r="N404" s="465"/>
      <c r="O404" s="185"/>
      <c r="P404" s="185"/>
      <c r="Q404" s="185"/>
      <c r="R404" s="185"/>
      <c r="S404" s="186"/>
      <c r="T404" s="186"/>
      <c r="U404" s="187"/>
      <c r="V404" s="187"/>
      <c r="W404" s="187"/>
      <c r="X404" s="187"/>
      <c r="Y404" s="187"/>
      <c r="Z404" s="187"/>
      <c r="AA404" s="187"/>
      <c r="AB404" s="188"/>
      <c r="AC404" s="188"/>
      <c r="AD404" s="188"/>
      <c r="AE404" s="188"/>
      <c r="AF404" s="188"/>
    </row>
    <row r="405" spans="2:32" ht="14.1" customHeight="1">
      <c r="B405" s="180"/>
      <c r="C405" s="180"/>
      <c r="D405" s="181"/>
      <c r="E405" s="182"/>
      <c r="F405" s="183"/>
      <c r="G405" s="183"/>
      <c r="H405" s="9"/>
      <c r="I405" s="184"/>
      <c r="J405" s="184"/>
      <c r="K405" s="465"/>
      <c r="L405" s="465"/>
      <c r="M405" s="465"/>
      <c r="N405" s="465"/>
      <c r="O405" s="185"/>
      <c r="P405" s="185"/>
      <c r="Q405" s="185"/>
      <c r="R405" s="185"/>
      <c r="S405" s="186"/>
      <c r="T405" s="186"/>
      <c r="U405" s="187"/>
      <c r="V405" s="187"/>
      <c r="W405" s="187"/>
      <c r="X405" s="187"/>
      <c r="Y405" s="187"/>
      <c r="Z405" s="187"/>
      <c r="AA405" s="187"/>
      <c r="AB405" s="188"/>
      <c r="AC405" s="188"/>
    </row>
    <row r="406" spans="2:32" ht="14.1" customHeight="1">
      <c r="B406" s="180"/>
      <c r="C406" s="180"/>
      <c r="D406" s="181"/>
      <c r="E406" s="182"/>
      <c r="F406" s="183"/>
      <c r="G406" s="183"/>
      <c r="H406" s="9"/>
      <c r="I406" s="184"/>
      <c r="J406" s="184"/>
      <c r="K406" s="465"/>
      <c r="L406" s="465"/>
      <c r="M406" s="465"/>
      <c r="N406" s="465"/>
      <c r="O406" s="185"/>
      <c r="P406" s="185"/>
      <c r="Q406" s="185"/>
      <c r="R406" s="185"/>
      <c r="S406" s="186"/>
      <c r="T406" s="186"/>
      <c r="U406" s="187"/>
      <c r="V406" s="187"/>
      <c r="W406" s="187"/>
      <c r="X406" s="187"/>
      <c r="Y406" s="187"/>
      <c r="Z406" s="187"/>
      <c r="AA406" s="187"/>
      <c r="AB406" s="188"/>
      <c r="AC406" s="188"/>
    </row>
    <row r="407" spans="2:32" ht="14.1" customHeight="1">
      <c r="B407" s="180"/>
      <c r="C407" s="180"/>
      <c r="D407" s="181"/>
      <c r="E407" s="182"/>
      <c r="F407" s="183"/>
      <c r="G407" s="183"/>
      <c r="H407" s="9"/>
      <c r="I407" s="184"/>
      <c r="J407" s="184"/>
      <c r="K407" s="465"/>
      <c r="L407" s="465"/>
      <c r="M407" s="465"/>
      <c r="N407" s="465"/>
      <c r="O407" s="185"/>
      <c r="P407" s="185"/>
      <c r="Q407" s="185"/>
      <c r="R407" s="185"/>
      <c r="S407" s="186"/>
      <c r="T407" s="186"/>
      <c r="U407" s="187"/>
      <c r="V407" s="187"/>
      <c r="W407" s="187"/>
      <c r="X407" s="187"/>
      <c r="Y407" s="187"/>
      <c r="Z407" s="187"/>
      <c r="AA407" s="187"/>
      <c r="AB407" s="188"/>
      <c r="AC407" s="188"/>
    </row>
    <row r="408" spans="2:32" ht="14.1" customHeight="1">
      <c r="B408" s="180"/>
      <c r="C408" s="180"/>
      <c r="D408" s="181"/>
      <c r="E408" s="182"/>
      <c r="F408" s="183"/>
      <c r="G408" s="183"/>
      <c r="H408" s="9"/>
      <c r="I408" s="184"/>
      <c r="J408" s="184"/>
      <c r="K408" s="465"/>
      <c r="L408" s="465"/>
      <c r="M408" s="465"/>
      <c r="N408" s="465"/>
      <c r="O408" s="185"/>
      <c r="P408" s="185"/>
      <c r="Q408" s="185"/>
      <c r="R408" s="185"/>
      <c r="S408" s="186"/>
      <c r="T408" s="186"/>
      <c r="U408" s="187"/>
      <c r="V408" s="187"/>
      <c r="W408" s="187"/>
      <c r="X408" s="187"/>
      <c r="Y408" s="187"/>
      <c r="Z408" s="187"/>
      <c r="AA408" s="187"/>
      <c r="AB408" s="188"/>
      <c r="AC408" s="188"/>
    </row>
    <row r="409" spans="2:32" ht="14.1" customHeight="1">
      <c r="B409" s="180"/>
      <c r="C409" s="180"/>
      <c r="D409" s="181"/>
      <c r="E409" s="182"/>
      <c r="F409" s="183"/>
      <c r="G409" s="183"/>
      <c r="H409" s="9"/>
      <c r="I409" s="184"/>
      <c r="J409" s="184"/>
      <c r="K409" s="465"/>
      <c r="L409" s="465"/>
      <c r="M409" s="465"/>
      <c r="N409" s="465"/>
      <c r="O409" s="185"/>
      <c r="P409" s="185"/>
      <c r="Q409" s="185"/>
      <c r="R409" s="185"/>
      <c r="S409" s="186"/>
      <c r="T409" s="186"/>
      <c r="U409" s="187"/>
      <c r="V409" s="187"/>
      <c r="W409" s="187"/>
      <c r="X409" s="187"/>
      <c r="Y409" s="187"/>
      <c r="Z409" s="187"/>
      <c r="AA409" s="187"/>
      <c r="AB409" s="188"/>
      <c r="AC409" s="188"/>
    </row>
    <row r="410" spans="2:32" ht="14.1" customHeight="1">
      <c r="B410" s="180"/>
      <c r="C410" s="180"/>
      <c r="D410" s="181"/>
      <c r="E410" s="182"/>
      <c r="F410" s="183"/>
      <c r="G410" s="183"/>
      <c r="H410" s="9"/>
      <c r="I410" s="184"/>
      <c r="J410" s="184"/>
      <c r="K410" s="465"/>
      <c r="L410" s="465"/>
      <c r="M410" s="465"/>
      <c r="N410" s="465"/>
      <c r="O410" s="185"/>
      <c r="P410" s="185"/>
      <c r="Q410" s="185"/>
      <c r="R410" s="185"/>
      <c r="S410" s="186"/>
      <c r="T410" s="186"/>
      <c r="U410" s="187"/>
      <c r="V410" s="187"/>
      <c r="W410" s="187"/>
      <c r="X410" s="187"/>
      <c r="Y410" s="187"/>
      <c r="Z410" s="187"/>
      <c r="AA410" s="187"/>
      <c r="AB410" s="188"/>
      <c r="AC410" s="188"/>
    </row>
    <row r="411" spans="2:32" ht="14.1" customHeight="1">
      <c r="B411" s="180"/>
      <c r="C411" s="180"/>
      <c r="D411" s="181"/>
      <c r="E411" s="182"/>
      <c r="F411" s="183"/>
      <c r="G411" s="183"/>
      <c r="H411" s="9"/>
      <c r="I411" s="184"/>
      <c r="J411" s="184"/>
      <c r="K411" s="465"/>
      <c r="L411" s="465"/>
      <c r="M411" s="465"/>
      <c r="N411" s="465"/>
      <c r="O411" s="185"/>
      <c r="P411" s="185"/>
      <c r="Q411" s="185"/>
      <c r="R411" s="185"/>
      <c r="S411" s="186"/>
      <c r="T411" s="186"/>
      <c r="U411" s="187"/>
      <c r="V411" s="187"/>
      <c r="W411" s="187"/>
      <c r="X411" s="187"/>
      <c r="Y411" s="187"/>
      <c r="Z411" s="187"/>
      <c r="AA411" s="187"/>
      <c r="AB411" s="188"/>
      <c r="AC411" s="188"/>
    </row>
    <row r="412" spans="2:32" ht="14.1" customHeight="1">
      <c r="B412" s="180"/>
      <c r="C412" s="180"/>
      <c r="D412" s="181"/>
      <c r="E412" s="182"/>
      <c r="F412" s="183"/>
      <c r="G412" s="183"/>
      <c r="H412" s="9"/>
      <c r="I412" s="184"/>
      <c r="J412" s="184"/>
      <c r="K412" s="465"/>
      <c r="L412" s="465"/>
      <c r="M412" s="465"/>
      <c r="N412" s="465"/>
      <c r="O412" s="185"/>
      <c r="P412" s="185"/>
      <c r="Q412" s="185"/>
      <c r="R412" s="185"/>
      <c r="S412" s="186"/>
      <c r="T412" s="186"/>
      <c r="U412" s="187"/>
      <c r="V412" s="187"/>
      <c r="W412" s="187"/>
      <c r="X412" s="187"/>
      <c r="Y412" s="187"/>
      <c r="Z412" s="187"/>
      <c r="AA412" s="187"/>
      <c r="AB412" s="188"/>
      <c r="AC412" s="188"/>
    </row>
    <row r="413" spans="2:32" ht="14.1" customHeight="1">
      <c r="B413" s="180"/>
      <c r="C413" s="180"/>
      <c r="D413" s="181"/>
      <c r="E413" s="182"/>
      <c r="F413" s="183"/>
      <c r="G413" s="183"/>
      <c r="H413" s="9"/>
      <c r="I413" s="184"/>
      <c r="J413" s="184"/>
      <c r="K413" s="465"/>
      <c r="L413" s="465"/>
      <c r="M413" s="465"/>
      <c r="N413" s="465"/>
      <c r="O413" s="185"/>
      <c r="P413" s="185"/>
      <c r="Q413" s="185"/>
      <c r="R413" s="185"/>
      <c r="S413" s="186"/>
      <c r="T413" s="186"/>
      <c r="U413" s="187"/>
      <c r="V413" s="187"/>
      <c r="W413" s="187"/>
      <c r="X413" s="187"/>
      <c r="Y413" s="187"/>
      <c r="Z413" s="187"/>
      <c r="AA413" s="187"/>
      <c r="AB413" s="188"/>
      <c r="AC413" s="188"/>
    </row>
    <row r="414" spans="2:32" ht="14.1" customHeight="1">
      <c r="B414" s="180"/>
      <c r="C414" s="180"/>
      <c r="D414" s="181"/>
      <c r="E414" s="182"/>
      <c r="F414" s="183"/>
      <c r="G414" s="183"/>
      <c r="H414" s="9"/>
      <c r="I414" s="184"/>
      <c r="J414" s="184"/>
      <c r="K414" s="465"/>
      <c r="L414" s="465"/>
      <c r="M414" s="465"/>
      <c r="N414" s="465"/>
      <c r="O414" s="185"/>
      <c r="P414" s="185"/>
      <c r="Q414" s="185"/>
      <c r="R414" s="185"/>
      <c r="S414" s="186"/>
      <c r="T414" s="186"/>
      <c r="U414" s="187"/>
      <c r="V414" s="187"/>
      <c r="W414" s="187"/>
      <c r="X414" s="187"/>
      <c r="Y414" s="187"/>
      <c r="Z414" s="187"/>
      <c r="AA414" s="187"/>
      <c r="AB414" s="188"/>
      <c r="AC414" s="188"/>
    </row>
    <row r="415" spans="2:32" ht="14.1" customHeight="1">
      <c r="B415" s="180"/>
      <c r="C415" s="180"/>
      <c r="D415" s="181"/>
      <c r="E415" s="182"/>
      <c r="F415" s="183"/>
      <c r="G415" s="183"/>
      <c r="H415" s="9"/>
      <c r="I415" s="184"/>
      <c r="J415" s="184"/>
      <c r="K415" s="465"/>
      <c r="L415" s="465"/>
      <c r="M415" s="465"/>
      <c r="N415" s="465"/>
      <c r="O415" s="185"/>
      <c r="P415" s="185"/>
      <c r="Q415" s="185"/>
      <c r="R415" s="185"/>
      <c r="S415" s="186"/>
      <c r="T415" s="186"/>
      <c r="U415" s="187"/>
      <c r="V415" s="187"/>
      <c r="W415" s="187"/>
      <c r="X415" s="187"/>
      <c r="Y415" s="187"/>
      <c r="Z415" s="187"/>
      <c r="AA415" s="187"/>
      <c r="AB415" s="188"/>
      <c r="AC415" s="188"/>
    </row>
    <row r="416" spans="2:32" ht="14.1" customHeight="1">
      <c r="B416" s="180"/>
      <c r="C416" s="180"/>
      <c r="D416" s="181"/>
      <c r="E416" s="182"/>
      <c r="F416" s="183"/>
      <c r="G416" s="183"/>
      <c r="H416" s="9"/>
      <c r="I416" s="184"/>
      <c r="J416" s="184"/>
      <c r="K416" s="465"/>
      <c r="L416" s="465"/>
      <c r="M416" s="465"/>
      <c r="N416" s="465"/>
      <c r="O416" s="185"/>
      <c r="P416" s="185"/>
      <c r="Q416" s="185"/>
      <c r="R416" s="185"/>
      <c r="S416" s="186"/>
      <c r="T416" s="186"/>
      <c r="U416" s="187"/>
      <c r="V416" s="187"/>
      <c r="W416" s="187"/>
      <c r="X416" s="187"/>
      <c r="Y416" s="187"/>
      <c r="Z416" s="187"/>
      <c r="AA416" s="187"/>
      <c r="AB416" s="188"/>
      <c r="AC416" s="188"/>
    </row>
    <row r="417" spans="2:29" ht="14.1" customHeight="1">
      <c r="B417" s="180"/>
      <c r="C417" s="180"/>
      <c r="D417" s="181"/>
      <c r="E417" s="182"/>
      <c r="F417" s="183"/>
      <c r="G417" s="183"/>
      <c r="H417" s="9"/>
      <c r="I417" s="184"/>
      <c r="J417" s="184"/>
      <c r="K417" s="465"/>
      <c r="L417" s="465"/>
      <c r="M417" s="465"/>
      <c r="N417" s="465"/>
      <c r="O417" s="185"/>
      <c r="P417" s="185"/>
      <c r="Q417" s="185"/>
      <c r="R417" s="185"/>
      <c r="S417" s="186"/>
      <c r="T417" s="186"/>
      <c r="U417" s="187"/>
      <c r="V417" s="187"/>
      <c r="W417" s="187"/>
      <c r="X417" s="187"/>
      <c r="Y417" s="187"/>
      <c r="Z417" s="187"/>
      <c r="AA417" s="187"/>
      <c r="AB417" s="188"/>
      <c r="AC417" s="188"/>
    </row>
    <row r="418" spans="2:29" ht="14.1" customHeight="1">
      <c r="B418" s="180"/>
      <c r="C418" s="180"/>
      <c r="D418" s="181"/>
      <c r="E418" s="182"/>
      <c r="F418" s="183"/>
      <c r="G418" s="183"/>
      <c r="H418" s="9"/>
      <c r="I418" s="184"/>
      <c r="J418" s="184"/>
      <c r="K418" s="465"/>
      <c r="L418" s="465"/>
      <c r="M418" s="465"/>
      <c r="N418" s="465"/>
      <c r="O418" s="185"/>
      <c r="P418" s="185"/>
      <c r="Q418" s="185"/>
      <c r="R418" s="185"/>
      <c r="S418" s="186"/>
      <c r="T418" s="186"/>
      <c r="U418" s="187"/>
      <c r="V418" s="187"/>
      <c r="W418" s="187"/>
      <c r="X418" s="187"/>
      <c r="Y418" s="187"/>
      <c r="Z418" s="187"/>
      <c r="AA418" s="187"/>
      <c r="AB418" s="188"/>
      <c r="AC418" s="188"/>
    </row>
    <row r="419" spans="2:29" ht="14.1" customHeight="1">
      <c r="B419" s="180"/>
      <c r="C419" s="180"/>
      <c r="D419" s="181"/>
      <c r="E419" s="182"/>
      <c r="F419" s="183"/>
      <c r="G419" s="183"/>
      <c r="H419" s="9"/>
      <c r="I419" s="184"/>
      <c r="J419" s="184"/>
      <c r="K419" s="465"/>
      <c r="L419" s="465"/>
      <c r="M419" s="465"/>
      <c r="N419" s="465"/>
      <c r="O419" s="185"/>
      <c r="P419" s="185"/>
      <c r="Q419" s="185"/>
      <c r="R419" s="185"/>
      <c r="S419" s="186"/>
      <c r="T419" s="186"/>
      <c r="U419" s="187"/>
      <c r="V419" s="187"/>
      <c r="W419" s="187"/>
      <c r="X419" s="187"/>
      <c r="Y419" s="187"/>
      <c r="Z419" s="187"/>
      <c r="AA419" s="187"/>
      <c r="AB419" s="188"/>
      <c r="AC419" s="188"/>
    </row>
    <row r="420" spans="2:29" ht="14.1" customHeight="1">
      <c r="B420" s="180"/>
      <c r="C420" s="180"/>
      <c r="D420" s="181"/>
      <c r="E420" s="182"/>
      <c r="F420" s="183"/>
      <c r="G420" s="183"/>
      <c r="H420" s="9"/>
      <c r="I420" s="184"/>
      <c r="J420" s="184"/>
      <c r="K420" s="465"/>
      <c r="L420" s="465"/>
      <c r="M420" s="465"/>
      <c r="N420" s="465"/>
      <c r="O420" s="185"/>
      <c r="P420" s="185"/>
      <c r="Q420" s="185"/>
      <c r="R420" s="185"/>
      <c r="S420" s="186"/>
      <c r="T420" s="186"/>
      <c r="U420" s="187"/>
      <c r="V420" s="187"/>
      <c r="W420" s="187"/>
      <c r="X420" s="187"/>
      <c r="Y420" s="187"/>
      <c r="Z420" s="187"/>
      <c r="AA420" s="187"/>
      <c r="AB420" s="188"/>
      <c r="AC420" s="188"/>
    </row>
    <row r="421" spans="2:29" ht="14.1" customHeight="1">
      <c r="B421" s="180"/>
      <c r="C421" s="180"/>
      <c r="D421" s="181"/>
      <c r="E421" s="182"/>
      <c r="F421" s="183"/>
      <c r="G421" s="183"/>
      <c r="H421" s="9"/>
      <c r="I421" s="184"/>
      <c r="J421" s="184"/>
      <c r="K421" s="465"/>
      <c r="L421" s="465"/>
      <c r="M421" s="465"/>
      <c r="N421" s="465"/>
      <c r="O421" s="185"/>
      <c r="P421" s="185"/>
      <c r="Q421" s="185"/>
      <c r="R421" s="185"/>
      <c r="S421" s="186"/>
      <c r="T421" s="186"/>
      <c r="U421" s="187"/>
      <c r="V421" s="187"/>
      <c r="W421" s="187"/>
      <c r="X421" s="187"/>
      <c r="Y421" s="187"/>
      <c r="Z421" s="187"/>
      <c r="AA421" s="187"/>
      <c r="AB421" s="188"/>
      <c r="AC421" s="188"/>
    </row>
    <row r="422" spans="2:29" ht="14.1" customHeight="1">
      <c r="B422" s="180"/>
      <c r="C422" s="180"/>
      <c r="D422" s="181"/>
      <c r="E422" s="182"/>
      <c r="F422" s="183"/>
      <c r="G422" s="183"/>
      <c r="H422" s="9"/>
      <c r="I422" s="184"/>
      <c r="J422" s="184"/>
      <c r="K422" s="465"/>
      <c r="L422" s="465"/>
      <c r="M422" s="465"/>
      <c r="N422" s="465"/>
      <c r="O422" s="185"/>
      <c r="P422" s="185"/>
      <c r="Q422" s="185"/>
      <c r="R422" s="185"/>
      <c r="S422" s="186"/>
      <c r="T422" s="186"/>
      <c r="U422" s="187"/>
      <c r="V422" s="187"/>
      <c r="W422" s="187"/>
      <c r="X422" s="187"/>
      <c r="Y422" s="187"/>
      <c r="Z422" s="187"/>
      <c r="AA422" s="187"/>
      <c r="AB422" s="188"/>
      <c r="AC422" s="188"/>
    </row>
    <row r="423" spans="2:29" ht="14.1" customHeight="1">
      <c r="B423" s="180"/>
      <c r="C423" s="180"/>
      <c r="D423" s="181"/>
      <c r="E423" s="182"/>
      <c r="F423" s="183"/>
      <c r="G423" s="183"/>
      <c r="H423" s="9"/>
      <c r="I423" s="184"/>
      <c r="J423" s="184"/>
      <c r="K423" s="465"/>
      <c r="L423" s="465"/>
      <c r="M423" s="465"/>
      <c r="N423" s="465"/>
      <c r="O423" s="185"/>
      <c r="P423" s="185"/>
      <c r="Q423" s="185"/>
      <c r="R423" s="185"/>
      <c r="S423" s="186"/>
      <c r="T423" s="186"/>
      <c r="U423" s="187"/>
      <c r="V423" s="187"/>
      <c r="W423" s="187"/>
      <c r="X423" s="187"/>
      <c r="Y423" s="187"/>
      <c r="Z423" s="187"/>
      <c r="AA423" s="187"/>
      <c r="AB423" s="188"/>
      <c r="AC423" s="188"/>
    </row>
    <row r="424" spans="2:29" ht="14.1" customHeight="1">
      <c r="B424" s="180"/>
      <c r="C424" s="180"/>
      <c r="D424" s="181"/>
      <c r="E424" s="182"/>
      <c r="F424" s="183"/>
      <c r="G424" s="183"/>
      <c r="H424" s="9"/>
      <c r="I424" s="184"/>
      <c r="J424" s="184"/>
      <c r="K424" s="465"/>
      <c r="L424" s="465"/>
      <c r="M424" s="465"/>
      <c r="N424" s="465"/>
      <c r="O424" s="185"/>
      <c r="P424" s="185"/>
      <c r="Q424" s="185"/>
      <c r="R424" s="185"/>
      <c r="S424" s="186"/>
      <c r="T424" s="186"/>
      <c r="U424" s="187"/>
      <c r="V424" s="187"/>
      <c r="W424" s="187"/>
      <c r="X424" s="187"/>
      <c r="Y424" s="187"/>
      <c r="Z424" s="187"/>
      <c r="AA424" s="187"/>
      <c r="AB424" s="188"/>
      <c r="AC424" s="188"/>
    </row>
    <row r="425" spans="2:29" ht="14.1" customHeight="1">
      <c r="B425" s="180"/>
      <c r="C425" s="180"/>
      <c r="D425" s="181"/>
      <c r="E425" s="182"/>
      <c r="F425" s="183"/>
      <c r="G425" s="183"/>
      <c r="H425" s="9"/>
      <c r="I425" s="184"/>
      <c r="J425" s="184"/>
      <c r="K425" s="465"/>
      <c r="L425" s="465"/>
      <c r="M425" s="465"/>
      <c r="N425" s="465"/>
      <c r="O425" s="185"/>
      <c r="P425" s="185"/>
      <c r="Q425" s="185"/>
      <c r="R425" s="185"/>
      <c r="S425" s="186"/>
      <c r="T425" s="186"/>
      <c r="U425" s="187"/>
      <c r="V425" s="187"/>
      <c r="W425" s="187"/>
      <c r="X425" s="187"/>
      <c r="Y425" s="187"/>
      <c r="Z425" s="187"/>
      <c r="AA425" s="187"/>
      <c r="AB425" s="188"/>
      <c r="AC425" s="188"/>
    </row>
    <row r="426" spans="2:29" ht="14.1" customHeight="1">
      <c r="B426" s="180"/>
      <c r="C426" s="180"/>
      <c r="D426" s="181"/>
      <c r="E426" s="182"/>
      <c r="F426" s="183"/>
      <c r="G426" s="183"/>
      <c r="H426" s="9"/>
      <c r="I426" s="184"/>
      <c r="J426" s="184"/>
      <c r="K426" s="465"/>
      <c r="L426" s="465"/>
      <c r="M426" s="465"/>
      <c r="N426" s="465"/>
      <c r="O426" s="185"/>
      <c r="P426" s="185"/>
      <c r="Q426" s="185"/>
      <c r="R426" s="185"/>
      <c r="S426" s="186"/>
      <c r="T426" s="186"/>
      <c r="U426" s="187"/>
      <c r="V426" s="187"/>
      <c r="W426" s="187"/>
      <c r="X426" s="187"/>
      <c r="Y426" s="187"/>
      <c r="Z426" s="187"/>
      <c r="AA426" s="187"/>
      <c r="AB426" s="188"/>
      <c r="AC426" s="188"/>
    </row>
    <row r="427" spans="2:29" ht="14.1" customHeight="1">
      <c r="B427" s="180"/>
      <c r="C427" s="180"/>
      <c r="D427" s="181"/>
      <c r="E427" s="182"/>
      <c r="F427" s="183"/>
      <c r="G427" s="183"/>
      <c r="H427" s="9"/>
      <c r="I427" s="184"/>
      <c r="J427" s="184"/>
      <c r="K427" s="465"/>
      <c r="L427" s="465"/>
      <c r="M427" s="465"/>
      <c r="N427" s="465"/>
      <c r="O427" s="185"/>
      <c r="P427" s="185"/>
      <c r="Q427" s="185"/>
      <c r="R427" s="185"/>
      <c r="S427" s="186"/>
      <c r="T427" s="186"/>
      <c r="U427" s="187"/>
      <c r="V427" s="187"/>
      <c r="W427" s="187"/>
      <c r="X427" s="187"/>
      <c r="Y427" s="187"/>
      <c r="Z427" s="187"/>
      <c r="AA427" s="187"/>
      <c r="AB427" s="188"/>
      <c r="AC427" s="188"/>
    </row>
    <row r="428" spans="2:29" ht="14.1" customHeight="1">
      <c r="B428" s="180"/>
      <c r="C428" s="180"/>
      <c r="D428" s="181"/>
      <c r="E428" s="182"/>
      <c r="F428" s="183"/>
      <c r="G428" s="183"/>
      <c r="H428" s="9"/>
      <c r="I428" s="184"/>
      <c r="J428" s="184"/>
      <c r="K428" s="465"/>
      <c r="L428" s="465"/>
      <c r="M428" s="465"/>
      <c r="N428" s="465"/>
      <c r="O428" s="185"/>
      <c r="P428" s="185"/>
      <c r="Q428" s="185"/>
      <c r="R428" s="185"/>
      <c r="S428" s="186"/>
      <c r="T428" s="186"/>
      <c r="U428" s="187"/>
      <c r="V428" s="187"/>
      <c r="W428" s="187"/>
      <c r="X428" s="187"/>
      <c r="Y428" s="187"/>
      <c r="Z428" s="187"/>
      <c r="AA428" s="187"/>
      <c r="AB428" s="188"/>
      <c r="AC428" s="188"/>
    </row>
    <row r="429" spans="2:29" ht="14.1" customHeight="1">
      <c r="B429" s="180"/>
      <c r="C429" s="180"/>
      <c r="D429" s="181"/>
      <c r="E429" s="182"/>
      <c r="F429" s="183"/>
      <c r="G429" s="183"/>
      <c r="H429" s="9"/>
      <c r="I429" s="184"/>
      <c r="J429" s="184"/>
      <c r="K429" s="465"/>
      <c r="L429" s="465"/>
      <c r="M429" s="465"/>
      <c r="N429" s="465"/>
      <c r="O429" s="185"/>
      <c r="P429" s="185"/>
      <c r="Q429" s="185"/>
      <c r="R429" s="185"/>
      <c r="S429" s="186"/>
      <c r="T429" s="186"/>
      <c r="U429" s="187"/>
      <c r="V429" s="187"/>
      <c r="W429" s="187"/>
      <c r="X429" s="187"/>
      <c r="Y429" s="187"/>
      <c r="Z429" s="187"/>
      <c r="AA429" s="187"/>
      <c r="AB429" s="188"/>
      <c r="AC429" s="188"/>
    </row>
    <row r="430" spans="2:29" ht="14.1" customHeight="1">
      <c r="B430" s="180"/>
      <c r="C430" s="180"/>
      <c r="D430" s="181"/>
      <c r="E430" s="182"/>
      <c r="F430" s="183"/>
      <c r="G430" s="183"/>
      <c r="H430" s="9"/>
      <c r="I430" s="184"/>
      <c r="J430" s="184"/>
      <c r="K430" s="465"/>
      <c r="L430" s="465"/>
      <c r="M430" s="465"/>
      <c r="N430" s="465"/>
      <c r="O430" s="185"/>
      <c r="P430" s="185"/>
      <c r="Q430" s="185"/>
      <c r="R430" s="185"/>
      <c r="S430" s="186"/>
      <c r="T430" s="186"/>
      <c r="U430" s="187"/>
      <c r="V430" s="187"/>
      <c r="W430" s="187"/>
      <c r="X430" s="187"/>
      <c r="Y430" s="187"/>
      <c r="Z430" s="187"/>
      <c r="AA430" s="187"/>
      <c r="AB430" s="188"/>
      <c r="AC430" s="188"/>
    </row>
    <row r="431" spans="2:29" ht="14.1" customHeight="1">
      <c r="B431" s="180"/>
      <c r="C431" s="180"/>
      <c r="D431" s="181"/>
      <c r="E431" s="182"/>
      <c r="F431" s="183"/>
      <c r="G431" s="183"/>
      <c r="H431" s="9"/>
      <c r="I431" s="184"/>
      <c r="J431" s="184"/>
      <c r="K431" s="465"/>
      <c r="L431" s="465"/>
      <c r="M431" s="465"/>
      <c r="N431" s="465"/>
      <c r="O431" s="185"/>
      <c r="P431" s="185"/>
      <c r="Q431" s="185"/>
      <c r="R431" s="185"/>
      <c r="S431" s="186"/>
      <c r="T431" s="186"/>
      <c r="U431" s="187"/>
      <c r="V431" s="187"/>
      <c r="W431" s="187"/>
      <c r="X431" s="187"/>
      <c r="Y431" s="187"/>
      <c r="Z431" s="187"/>
      <c r="AA431" s="187"/>
      <c r="AB431" s="188"/>
      <c r="AC431" s="188"/>
    </row>
    <row r="432" spans="2:29" ht="14.1" customHeight="1">
      <c r="B432" s="180"/>
      <c r="C432" s="180"/>
      <c r="D432" s="181"/>
      <c r="E432" s="182"/>
      <c r="F432" s="183"/>
      <c r="G432" s="183"/>
      <c r="H432" s="9"/>
      <c r="I432" s="184"/>
      <c r="J432" s="184"/>
      <c r="K432" s="465"/>
      <c r="L432" s="465"/>
      <c r="M432" s="465"/>
      <c r="N432" s="465"/>
      <c r="O432" s="185"/>
      <c r="P432" s="185"/>
      <c r="Q432" s="185"/>
      <c r="R432" s="185"/>
      <c r="S432" s="186"/>
      <c r="T432" s="186"/>
      <c r="U432" s="187"/>
      <c r="V432" s="187"/>
      <c r="W432" s="187"/>
      <c r="X432" s="187"/>
      <c r="Y432" s="187"/>
      <c r="Z432" s="187"/>
      <c r="AA432" s="187"/>
      <c r="AB432" s="188"/>
      <c r="AC432" s="188"/>
    </row>
    <row r="433" spans="2:29" ht="14.1" customHeight="1">
      <c r="B433" s="180"/>
      <c r="C433" s="180"/>
      <c r="D433" s="181"/>
      <c r="E433" s="182"/>
      <c r="F433" s="183"/>
      <c r="G433" s="183"/>
      <c r="H433" s="9"/>
      <c r="I433" s="184"/>
      <c r="J433" s="184"/>
      <c r="K433" s="465"/>
      <c r="L433" s="465"/>
      <c r="M433" s="465"/>
      <c r="N433" s="465"/>
      <c r="O433" s="185"/>
      <c r="P433" s="185"/>
      <c r="Q433" s="185"/>
      <c r="R433" s="185"/>
      <c r="S433" s="186"/>
      <c r="T433" s="186"/>
      <c r="U433" s="187"/>
      <c r="V433" s="187"/>
      <c r="W433" s="187"/>
      <c r="X433" s="187"/>
      <c r="Y433" s="187"/>
      <c r="Z433" s="187"/>
      <c r="AA433" s="187"/>
      <c r="AB433" s="188"/>
      <c r="AC433" s="188"/>
    </row>
    <row r="434" spans="2:29" ht="14.1" customHeight="1">
      <c r="B434" s="180"/>
      <c r="C434" s="180"/>
      <c r="D434" s="181"/>
      <c r="E434" s="182"/>
      <c r="F434" s="183"/>
      <c r="G434" s="183"/>
      <c r="H434" s="9"/>
      <c r="I434" s="184"/>
      <c r="J434" s="184"/>
      <c r="K434" s="465"/>
      <c r="L434" s="465"/>
      <c r="M434" s="465"/>
      <c r="N434" s="465"/>
      <c r="O434" s="185"/>
      <c r="P434" s="185"/>
      <c r="Q434" s="185"/>
      <c r="R434" s="185"/>
      <c r="S434" s="186"/>
      <c r="T434" s="186"/>
      <c r="U434" s="187"/>
      <c r="V434" s="187"/>
      <c r="W434" s="187"/>
      <c r="X434" s="187"/>
      <c r="Y434" s="187"/>
      <c r="Z434" s="187"/>
      <c r="AA434" s="187"/>
      <c r="AB434" s="188"/>
      <c r="AC434" s="188"/>
    </row>
    <row r="435" spans="2:29" ht="14.1" customHeight="1">
      <c r="B435" s="180"/>
      <c r="C435" s="180"/>
      <c r="D435" s="181"/>
      <c r="E435" s="182"/>
      <c r="F435" s="183"/>
      <c r="G435" s="183"/>
      <c r="H435" s="9"/>
      <c r="I435" s="184"/>
      <c r="J435" s="184"/>
      <c r="K435" s="465"/>
      <c r="L435" s="465"/>
      <c r="M435" s="465"/>
      <c r="N435" s="465"/>
      <c r="O435" s="185"/>
      <c r="P435" s="185"/>
      <c r="Q435" s="185"/>
      <c r="R435" s="185"/>
      <c r="S435" s="186"/>
      <c r="T435" s="186"/>
      <c r="U435" s="187"/>
      <c r="V435" s="187"/>
      <c r="W435" s="187"/>
      <c r="X435" s="187"/>
      <c r="Y435" s="187"/>
      <c r="Z435" s="187"/>
      <c r="AA435" s="187"/>
      <c r="AB435" s="188"/>
      <c r="AC435" s="188"/>
    </row>
    <row r="436" spans="2:29" ht="14.1" customHeight="1">
      <c r="B436" s="180"/>
      <c r="C436" s="180"/>
      <c r="D436" s="181"/>
      <c r="E436" s="182"/>
      <c r="F436" s="183"/>
      <c r="G436" s="183"/>
      <c r="H436" s="9"/>
      <c r="I436" s="184"/>
      <c r="J436" s="184"/>
      <c r="K436" s="465"/>
      <c r="L436" s="465"/>
      <c r="M436" s="465"/>
      <c r="N436" s="465"/>
      <c r="O436" s="185"/>
      <c r="P436" s="185"/>
      <c r="Q436" s="185"/>
      <c r="R436" s="185"/>
      <c r="S436" s="186"/>
      <c r="T436" s="186"/>
      <c r="U436" s="187"/>
      <c r="V436" s="187"/>
      <c r="W436" s="187"/>
      <c r="X436" s="187"/>
      <c r="Y436" s="187"/>
      <c r="Z436" s="187"/>
      <c r="AA436" s="187"/>
      <c r="AB436" s="188"/>
      <c r="AC436" s="188"/>
    </row>
    <row r="437" spans="2:29" ht="14.1" customHeight="1">
      <c r="B437" s="180"/>
      <c r="C437" s="180"/>
      <c r="D437" s="181"/>
      <c r="E437" s="182"/>
      <c r="F437" s="183"/>
      <c r="G437" s="183"/>
      <c r="H437" s="9"/>
      <c r="I437" s="184"/>
      <c r="J437" s="184"/>
      <c r="K437" s="465"/>
      <c r="L437" s="465"/>
      <c r="M437" s="465"/>
      <c r="N437" s="465"/>
      <c r="O437" s="185"/>
      <c r="P437" s="185"/>
      <c r="Q437" s="185"/>
      <c r="R437" s="185"/>
      <c r="S437" s="186"/>
      <c r="T437" s="186"/>
      <c r="U437" s="187"/>
      <c r="V437" s="187"/>
      <c r="W437" s="187"/>
      <c r="X437" s="187"/>
      <c r="Y437" s="187"/>
      <c r="Z437" s="187"/>
      <c r="AA437" s="187"/>
      <c r="AB437" s="188"/>
      <c r="AC437" s="188"/>
    </row>
    <row r="438" spans="2:29" ht="14.1" customHeight="1">
      <c r="B438" s="180"/>
      <c r="C438" s="180"/>
      <c r="D438" s="181"/>
      <c r="E438" s="182"/>
      <c r="F438" s="183"/>
      <c r="G438" s="183"/>
      <c r="H438" s="9"/>
      <c r="I438" s="184"/>
      <c r="J438" s="184"/>
      <c r="K438" s="465"/>
      <c r="L438" s="465"/>
      <c r="M438" s="465"/>
      <c r="N438" s="465"/>
      <c r="O438" s="185"/>
      <c r="P438" s="185"/>
      <c r="Q438" s="185"/>
      <c r="R438" s="185"/>
      <c r="S438" s="186"/>
      <c r="T438" s="186"/>
      <c r="U438" s="187"/>
      <c r="V438" s="187"/>
      <c r="W438" s="187"/>
      <c r="X438" s="187"/>
      <c r="Y438" s="187"/>
      <c r="Z438" s="187"/>
      <c r="AA438" s="187"/>
      <c r="AB438" s="188"/>
      <c r="AC438" s="188"/>
    </row>
    <row r="439" spans="2:29" ht="14.1" customHeight="1">
      <c r="B439" s="180"/>
      <c r="C439" s="180"/>
      <c r="D439" s="181"/>
      <c r="E439" s="182"/>
      <c r="F439" s="183"/>
      <c r="G439" s="183"/>
      <c r="H439" s="9"/>
      <c r="I439" s="184"/>
      <c r="J439" s="184"/>
      <c r="K439" s="465"/>
      <c r="L439" s="465"/>
      <c r="M439" s="465"/>
      <c r="N439" s="465"/>
      <c r="O439" s="185"/>
      <c r="P439" s="185"/>
      <c r="Q439" s="185"/>
      <c r="R439" s="185"/>
      <c r="S439" s="186"/>
      <c r="T439" s="186"/>
      <c r="U439" s="187"/>
      <c r="V439" s="187"/>
      <c r="W439" s="187"/>
      <c r="X439" s="187"/>
      <c r="Y439" s="187"/>
      <c r="Z439" s="187"/>
      <c r="AA439" s="187"/>
      <c r="AB439" s="188"/>
      <c r="AC439" s="188"/>
    </row>
    <row r="440" spans="2:29" ht="14.1" customHeight="1">
      <c r="B440" s="180"/>
      <c r="C440" s="180"/>
      <c r="D440" s="181"/>
      <c r="E440" s="182"/>
      <c r="F440" s="183"/>
      <c r="G440" s="183"/>
      <c r="H440" s="9"/>
      <c r="I440" s="184"/>
      <c r="J440" s="184"/>
      <c r="K440" s="465"/>
      <c r="L440" s="465"/>
      <c r="M440" s="465"/>
      <c r="N440" s="465"/>
      <c r="O440" s="185"/>
      <c r="P440" s="185"/>
      <c r="Q440" s="185"/>
      <c r="R440" s="185"/>
      <c r="S440" s="186"/>
      <c r="T440" s="186"/>
      <c r="U440" s="187"/>
      <c r="V440" s="187"/>
      <c r="W440" s="187"/>
      <c r="X440" s="187"/>
      <c r="Y440" s="187"/>
      <c r="Z440" s="187"/>
      <c r="AA440" s="187"/>
      <c r="AB440" s="188"/>
      <c r="AC440" s="188"/>
    </row>
    <row r="441" spans="2:29" ht="14.1" customHeight="1">
      <c r="B441" s="180"/>
      <c r="C441" s="180"/>
      <c r="D441" s="181"/>
      <c r="E441" s="182"/>
      <c r="F441" s="183"/>
      <c r="G441" s="183"/>
      <c r="H441" s="9"/>
      <c r="I441" s="184"/>
      <c r="J441" s="184"/>
      <c r="K441" s="465"/>
      <c r="L441" s="465"/>
      <c r="M441" s="465"/>
      <c r="N441" s="465"/>
      <c r="O441" s="185"/>
      <c r="P441" s="185"/>
      <c r="Q441" s="185"/>
      <c r="R441" s="185"/>
      <c r="S441" s="186"/>
      <c r="T441" s="186"/>
      <c r="U441" s="187"/>
      <c r="V441" s="187"/>
      <c r="W441" s="187"/>
      <c r="X441" s="187"/>
      <c r="Y441" s="187"/>
      <c r="Z441" s="187"/>
      <c r="AA441" s="187"/>
      <c r="AB441" s="188"/>
      <c r="AC441" s="188"/>
    </row>
    <row r="442" spans="2:29" ht="14.1" customHeight="1">
      <c r="B442" s="180"/>
      <c r="C442" s="180"/>
      <c r="D442" s="181"/>
      <c r="E442" s="182"/>
      <c r="F442" s="183"/>
      <c r="G442" s="183"/>
      <c r="H442" s="9"/>
      <c r="I442" s="184"/>
      <c r="J442" s="184"/>
      <c r="K442" s="465"/>
      <c r="L442" s="465"/>
      <c r="M442" s="465"/>
      <c r="N442" s="465"/>
      <c r="O442" s="185"/>
      <c r="P442" s="185"/>
      <c r="Q442" s="185"/>
      <c r="R442" s="185"/>
      <c r="S442" s="186"/>
      <c r="T442" s="186"/>
      <c r="U442" s="187"/>
      <c r="V442" s="187"/>
      <c r="W442" s="187"/>
      <c r="X442" s="187"/>
      <c r="Y442" s="187"/>
      <c r="Z442" s="187"/>
      <c r="AA442" s="187"/>
      <c r="AB442" s="188"/>
      <c r="AC442" s="188"/>
    </row>
    <row r="443" spans="2:29" ht="14.1" customHeight="1">
      <c r="B443" s="180"/>
      <c r="C443" s="180"/>
      <c r="D443" s="181"/>
      <c r="E443" s="182"/>
      <c r="F443" s="183"/>
      <c r="G443" s="183"/>
      <c r="H443" s="9"/>
      <c r="I443" s="184"/>
      <c r="J443" s="184"/>
      <c r="K443" s="465"/>
      <c r="L443" s="465"/>
      <c r="M443" s="465"/>
      <c r="N443" s="465"/>
      <c r="O443" s="185"/>
      <c r="P443" s="185"/>
      <c r="Q443" s="185"/>
      <c r="R443" s="185"/>
      <c r="S443" s="186"/>
      <c r="T443" s="186"/>
      <c r="U443" s="187"/>
      <c r="V443" s="187"/>
      <c r="W443" s="187"/>
      <c r="X443" s="187"/>
      <c r="Y443" s="187"/>
      <c r="Z443" s="187"/>
      <c r="AA443" s="187"/>
      <c r="AB443" s="188"/>
      <c r="AC443" s="188"/>
    </row>
    <row r="444" spans="2:29" ht="14.1" customHeight="1">
      <c r="B444" s="180"/>
      <c r="C444" s="180"/>
      <c r="D444" s="181"/>
      <c r="E444" s="182"/>
      <c r="F444" s="183"/>
      <c r="G444" s="183"/>
      <c r="H444" s="9"/>
      <c r="I444" s="184"/>
      <c r="J444" s="184"/>
      <c r="K444" s="465"/>
      <c r="L444" s="465"/>
      <c r="M444" s="465"/>
      <c r="N444" s="465"/>
      <c r="O444" s="185"/>
      <c r="P444" s="185"/>
      <c r="Q444" s="185"/>
      <c r="R444" s="185"/>
      <c r="S444" s="186"/>
      <c r="T444" s="186"/>
      <c r="U444" s="187"/>
      <c r="V444" s="187"/>
      <c r="W444" s="187"/>
      <c r="X444" s="187"/>
      <c r="Y444" s="187"/>
      <c r="Z444" s="187"/>
      <c r="AA444" s="187"/>
      <c r="AB444" s="188"/>
      <c r="AC444" s="188"/>
    </row>
    <row r="445" spans="2:29" ht="14.1" customHeight="1">
      <c r="B445" s="180"/>
      <c r="C445" s="180"/>
      <c r="D445" s="181"/>
      <c r="E445" s="182"/>
      <c r="F445" s="183"/>
      <c r="G445" s="183"/>
      <c r="H445" s="9"/>
      <c r="I445" s="184"/>
      <c r="J445" s="184"/>
      <c r="K445" s="465"/>
      <c r="L445" s="465"/>
      <c r="M445" s="465"/>
      <c r="N445" s="465"/>
      <c r="O445" s="185"/>
      <c r="P445" s="185"/>
      <c r="Q445" s="185"/>
      <c r="R445" s="185"/>
      <c r="S445" s="186"/>
      <c r="T445" s="186"/>
      <c r="U445" s="187"/>
      <c r="V445" s="187"/>
      <c r="W445" s="187"/>
      <c r="X445" s="187"/>
      <c r="Y445" s="187"/>
      <c r="Z445" s="187"/>
      <c r="AA445" s="187"/>
      <c r="AB445" s="188"/>
      <c r="AC445" s="188"/>
    </row>
    <row r="446" spans="2:29" ht="14.1" customHeight="1">
      <c r="B446" s="180"/>
      <c r="C446" s="180"/>
      <c r="D446" s="181"/>
      <c r="E446" s="182"/>
      <c r="F446" s="183"/>
      <c r="G446" s="183"/>
      <c r="H446" s="9"/>
      <c r="I446" s="184"/>
      <c r="J446" s="184"/>
      <c r="K446" s="465"/>
      <c r="L446" s="465"/>
      <c r="M446" s="465"/>
      <c r="N446" s="465"/>
      <c r="O446" s="185"/>
      <c r="P446" s="185"/>
      <c r="Q446" s="185"/>
      <c r="R446" s="185"/>
      <c r="S446" s="186"/>
      <c r="T446" s="186"/>
      <c r="U446" s="187"/>
      <c r="V446" s="187"/>
      <c r="W446" s="187"/>
      <c r="X446" s="187"/>
      <c r="Y446" s="187"/>
      <c r="Z446" s="187"/>
      <c r="AA446" s="187"/>
      <c r="AB446" s="188"/>
      <c r="AC446" s="188"/>
    </row>
    <row r="447" spans="2:29" ht="14.1" customHeight="1">
      <c r="B447" s="180"/>
      <c r="C447" s="180"/>
      <c r="D447" s="181"/>
      <c r="E447" s="182"/>
      <c r="F447" s="183"/>
      <c r="G447" s="183"/>
      <c r="H447" s="9"/>
      <c r="I447" s="184"/>
      <c r="J447" s="184"/>
      <c r="K447" s="465"/>
      <c r="L447" s="465"/>
      <c r="M447" s="465"/>
      <c r="N447" s="465"/>
      <c r="O447" s="185"/>
      <c r="P447" s="185"/>
      <c r="Q447" s="185"/>
      <c r="R447" s="185"/>
      <c r="S447" s="186"/>
      <c r="T447" s="186"/>
      <c r="U447" s="187"/>
      <c r="V447" s="187"/>
      <c r="W447" s="187"/>
      <c r="X447" s="187"/>
      <c r="Y447" s="187"/>
      <c r="Z447" s="187"/>
      <c r="AA447" s="187"/>
      <c r="AB447" s="188"/>
      <c r="AC447" s="188"/>
    </row>
    <row r="448" spans="2:29" ht="14.1" customHeight="1">
      <c r="B448" s="180"/>
      <c r="C448" s="180"/>
      <c r="D448" s="181"/>
      <c r="E448" s="182"/>
      <c r="F448" s="183"/>
      <c r="G448" s="183"/>
      <c r="H448" s="9"/>
      <c r="I448" s="184"/>
      <c r="J448" s="184"/>
      <c r="K448" s="465"/>
      <c r="L448" s="465"/>
      <c r="M448" s="465"/>
      <c r="N448" s="465"/>
      <c r="O448" s="185"/>
      <c r="P448" s="185"/>
      <c r="Q448" s="185"/>
      <c r="R448" s="185"/>
      <c r="S448" s="186"/>
      <c r="T448" s="186"/>
      <c r="U448" s="187"/>
      <c r="V448" s="187"/>
      <c r="W448" s="187"/>
      <c r="X448" s="187"/>
      <c r="Y448" s="187"/>
      <c r="Z448" s="187"/>
      <c r="AA448" s="187"/>
      <c r="AB448" s="188"/>
      <c r="AC448" s="188"/>
    </row>
    <row r="449" spans="2:29" ht="14.1" customHeight="1">
      <c r="B449" s="180"/>
      <c r="C449" s="180"/>
      <c r="D449" s="181"/>
      <c r="E449" s="182"/>
      <c r="F449" s="183"/>
      <c r="G449" s="183"/>
      <c r="H449" s="9"/>
      <c r="I449" s="184"/>
      <c r="J449" s="184"/>
      <c r="K449" s="465"/>
      <c r="L449" s="465"/>
      <c r="M449" s="465"/>
      <c r="N449" s="465"/>
      <c r="O449" s="185"/>
      <c r="P449" s="185"/>
      <c r="Q449" s="185"/>
      <c r="R449" s="185"/>
      <c r="S449" s="186"/>
      <c r="T449" s="186"/>
      <c r="U449" s="187"/>
      <c r="V449" s="187"/>
      <c r="W449" s="187"/>
      <c r="X449" s="187"/>
      <c r="Y449" s="187"/>
      <c r="Z449" s="187"/>
      <c r="AA449" s="187"/>
      <c r="AB449" s="188"/>
      <c r="AC449" s="188"/>
    </row>
    <row r="450" spans="2:29" ht="14.1" customHeight="1">
      <c r="B450" s="180"/>
      <c r="C450" s="180"/>
      <c r="D450" s="181"/>
      <c r="E450" s="182"/>
      <c r="F450" s="183"/>
      <c r="G450" s="183"/>
      <c r="H450" s="9"/>
      <c r="I450" s="184"/>
      <c r="J450" s="184"/>
      <c r="K450" s="465"/>
      <c r="L450" s="465"/>
      <c r="M450" s="465"/>
      <c r="N450" s="465"/>
      <c r="O450" s="185"/>
      <c r="P450" s="185"/>
      <c r="Q450" s="185"/>
      <c r="R450" s="185"/>
      <c r="S450" s="186"/>
      <c r="T450" s="186"/>
      <c r="U450" s="187"/>
      <c r="V450" s="187"/>
      <c r="W450" s="187"/>
      <c r="X450" s="187"/>
      <c r="Y450" s="187"/>
      <c r="Z450" s="187"/>
      <c r="AA450" s="187"/>
      <c r="AB450" s="188"/>
      <c r="AC450" s="188"/>
    </row>
    <row r="451" spans="2:29" ht="14.1" customHeight="1">
      <c r="B451" s="180"/>
      <c r="C451" s="180"/>
      <c r="D451" s="181"/>
      <c r="E451" s="182"/>
      <c r="F451" s="183"/>
      <c r="G451" s="183"/>
      <c r="H451" s="9"/>
      <c r="I451" s="184"/>
      <c r="J451" s="184"/>
      <c r="K451" s="465"/>
      <c r="L451" s="465"/>
      <c r="M451" s="465"/>
      <c r="N451" s="465"/>
      <c r="O451" s="185"/>
      <c r="P451" s="185"/>
      <c r="Q451" s="185"/>
      <c r="R451" s="185"/>
      <c r="S451" s="186"/>
      <c r="T451" s="186"/>
      <c r="U451" s="187"/>
      <c r="V451" s="187"/>
      <c r="W451" s="187"/>
      <c r="X451" s="187"/>
      <c r="Y451" s="187"/>
      <c r="Z451" s="187"/>
      <c r="AA451" s="187"/>
      <c r="AB451" s="188"/>
      <c r="AC451" s="188"/>
    </row>
    <row r="452" spans="2:29" ht="14.1" customHeight="1">
      <c r="B452" s="180"/>
      <c r="C452" s="180"/>
      <c r="D452" s="181"/>
      <c r="E452" s="182"/>
      <c r="F452" s="183"/>
      <c r="G452" s="183"/>
      <c r="H452" s="9"/>
      <c r="I452" s="184"/>
      <c r="J452" s="184"/>
      <c r="K452" s="465"/>
      <c r="L452" s="465"/>
      <c r="M452" s="465"/>
      <c r="N452" s="465"/>
      <c r="O452" s="185"/>
      <c r="P452" s="185"/>
      <c r="Q452" s="185"/>
      <c r="R452" s="185"/>
      <c r="S452" s="186"/>
      <c r="T452" s="186"/>
      <c r="U452" s="187"/>
      <c r="V452" s="187"/>
      <c r="W452" s="187"/>
      <c r="X452" s="187"/>
      <c r="Y452" s="187"/>
      <c r="Z452" s="187"/>
      <c r="AA452" s="187"/>
      <c r="AB452" s="188"/>
      <c r="AC452" s="188"/>
    </row>
    <row r="453" spans="2:29" ht="14.1" customHeight="1">
      <c r="B453" s="180"/>
      <c r="C453" s="180"/>
      <c r="D453" s="181"/>
      <c r="E453" s="182"/>
      <c r="F453" s="183"/>
      <c r="G453" s="183"/>
      <c r="H453" s="9"/>
      <c r="I453" s="184"/>
      <c r="J453" s="184"/>
      <c r="K453" s="465"/>
      <c r="L453" s="465"/>
      <c r="M453" s="465"/>
      <c r="N453" s="465"/>
      <c r="O453" s="185"/>
      <c r="P453" s="185"/>
      <c r="Q453" s="185"/>
      <c r="R453" s="185"/>
      <c r="S453" s="186"/>
      <c r="T453" s="186"/>
      <c r="U453" s="187"/>
      <c r="V453" s="187"/>
      <c r="W453" s="187"/>
      <c r="X453" s="187"/>
      <c r="Y453" s="187"/>
      <c r="Z453" s="187"/>
      <c r="AA453" s="187"/>
      <c r="AB453" s="188"/>
      <c r="AC453" s="188"/>
    </row>
    <row r="454" spans="2:29" ht="14.1" customHeight="1">
      <c r="B454" s="180"/>
      <c r="C454" s="180"/>
      <c r="D454" s="181"/>
      <c r="E454" s="182"/>
      <c r="F454" s="183"/>
      <c r="G454" s="183"/>
      <c r="H454" s="9"/>
      <c r="I454" s="184"/>
      <c r="J454" s="184"/>
      <c r="K454" s="465"/>
      <c r="L454" s="465"/>
      <c r="M454" s="465"/>
      <c r="N454" s="465"/>
      <c r="O454" s="185"/>
      <c r="P454" s="185"/>
      <c r="Q454" s="185"/>
      <c r="R454" s="185"/>
      <c r="S454" s="186"/>
      <c r="T454" s="186"/>
      <c r="U454" s="187"/>
      <c r="V454" s="187"/>
      <c r="W454" s="187"/>
      <c r="X454" s="187"/>
      <c r="Y454" s="187"/>
      <c r="Z454" s="187"/>
      <c r="AA454" s="187"/>
      <c r="AB454" s="188"/>
      <c r="AC454" s="188"/>
    </row>
    <row r="455" spans="2:29" ht="14.1" customHeight="1">
      <c r="B455" s="180"/>
      <c r="C455" s="180"/>
      <c r="D455" s="181"/>
      <c r="E455" s="182"/>
      <c r="F455" s="183"/>
      <c r="G455" s="183"/>
      <c r="H455" s="9"/>
      <c r="I455" s="184"/>
      <c r="J455" s="184"/>
      <c r="K455" s="465"/>
      <c r="L455" s="465"/>
      <c r="M455" s="465"/>
      <c r="N455" s="465"/>
      <c r="O455" s="185"/>
      <c r="P455" s="185"/>
      <c r="Q455" s="185"/>
      <c r="R455" s="185"/>
      <c r="S455" s="186"/>
      <c r="T455" s="186"/>
      <c r="U455" s="187"/>
      <c r="V455" s="187"/>
      <c r="W455" s="187"/>
      <c r="X455" s="187"/>
      <c r="Y455" s="187"/>
      <c r="Z455" s="187"/>
      <c r="AA455" s="187"/>
      <c r="AB455" s="188"/>
      <c r="AC455" s="188"/>
    </row>
    <row r="456" spans="2:29" ht="14.1" customHeight="1">
      <c r="B456" s="180"/>
      <c r="C456" s="180"/>
      <c r="D456" s="181"/>
      <c r="E456" s="182"/>
      <c r="F456" s="183"/>
      <c r="G456" s="183"/>
      <c r="H456" s="9"/>
      <c r="I456" s="184"/>
      <c r="J456" s="184"/>
      <c r="K456" s="465"/>
      <c r="L456" s="465"/>
      <c r="M456" s="465"/>
      <c r="N456" s="465"/>
      <c r="O456" s="185"/>
      <c r="P456" s="185"/>
      <c r="Q456" s="185"/>
      <c r="R456" s="185"/>
      <c r="S456" s="186"/>
      <c r="T456" s="186"/>
      <c r="U456" s="187"/>
      <c r="V456" s="187"/>
      <c r="W456" s="187"/>
      <c r="X456" s="187"/>
      <c r="Y456" s="187"/>
      <c r="Z456" s="187"/>
      <c r="AA456" s="187"/>
      <c r="AB456" s="188"/>
      <c r="AC456" s="188"/>
    </row>
    <row r="457" spans="2:29" ht="14.1" customHeight="1">
      <c r="B457" s="180"/>
      <c r="C457" s="180"/>
      <c r="D457" s="181"/>
      <c r="E457" s="182"/>
      <c r="F457" s="183"/>
      <c r="G457" s="183"/>
      <c r="H457" s="9"/>
      <c r="I457" s="184"/>
      <c r="J457" s="184"/>
      <c r="K457" s="465"/>
      <c r="L457" s="465"/>
      <c r="M457" s="465"/>
      <c r="N457" s="465"/>
      <c r="O457" s="185"/>
      <c r="P457" s="185"/>
      <c r="Q457" s="185"/>
      <c r="R457" s="185"/>
      <c r="S457" s="186"/>
      <c r="T457" s="186"/>
      <c r="U457" s="187"/>
      <c r="V457" s="187"/>
      <c r="W457" s="187"/>
      <c r="X457" s="187"/>
      <c r="Y457" s="187"/>
      <c r="Z457" s="187"/>
      <c r="AA457" s="187"/>
      <c r="AB457" s="188"/>
      <c r="AC457" s="188"/>
    </row>
    <row r="458" spans="2:29" ht="14.1" customHeight="1">
      <c r="B458" s="180"/>
      <c r="C458" s="180"/>
      <c r="D458" s="181"/>
      <c r="E458" s="182"/>
      <c r="F458" s="183"/>
      <c r="G458" s="183"/>
      <c r="H458" s="9"/>
      <c r="I458" s="184"/>
      <c r="J458" s="184"/>
      <c r="K458" s="465"/>
      <c r="L458" s="465"/>
      <c r="M458" s="465"/>
      <c r="N458" s="465"/>
      <c r="O458" s="185"/>
      <c r="P458" s="185"/>
      <c r="Q458" s="185"/>
      <c r="R458" s="185"/>
      <c r="S458" s="186"/>
      <c r="T458" s="186"/>
      <c r="U458" s="187"/>
      <c r="V458" s="187"/>
      <c r="W458" s="187"/>
      <c r="X458" s="187"/>
      <c r="Y458" s="187"/>
      <c r="Z458" s="187"/>
      <c r="AA458" s="187"/>
      <c r="AB458" s="188"/>
      <c r="AC458" s="188"/>
    </row>
    <row r="459" spans="2:29" ht="14.1" customHeight="1">
      <c r="B459" s="180"/>
      <c r="C459" s="180"/>
      <c r="D459" s="181"/>
      <c r="E459" s="182"/>
      <c r="F459" s="183"/>
      <c r="G459" s="183"/>
      <c r="H459" s="9"/>
      <c r="I459" s="184"/>
      <c r="J459" s="184"/>
      <c r="K459" s="465"/>
      <c r="L459" s="465"/>
      <c r="M459" s="465"/>
      <c r="N459" s="465"/>
      <c r="O459" s="185"/>
      <c r="P459" s="185"/>
      <c r="Q459" s="185"/>
      <c r="R459" s="185"/>
      <c r="S459" s="186"/>
      <c r="T459" s="186"/>
      <c r="U459" s="187"/>
      <c r="V459" s="187"/>
      <c r="W459" s="187"/>
      <c r="X459" s="187"/>
      <c r="Y459" s="187"/>
      <c r="Z459" s="187"/>
      <c r="AA459" s="187"/>
      <c r="AB459" s="188"/>
      <c r="AC459" s="188"/>
    </row>
    <row r="460" spans="2:29" ht="14.1" customHeight="1">
      <c r="B460" s="180"/>
      <c r="C460" s="180"/>
      <c r="D460" s="181"/>
      <c r="E460" s="182"/>
      <c r="F460" s="183"/>
      <c r="G460" s="183"/>
      <c r="H460" s="9"/>
      <c r="I460" s="184"/>
      <c r="J460" s="184"/>
      <c r="K460" s="465"/>
      <c r="L460" s="465"/>
      <c r="M460" s="465"/>
      <c r="N460" s="465"/>
      <c r="O460" s="185"/>
      <c r="P460" s="185"/>
      <c r="Q460" s="185"/>
      <c r="R460" s="185"/>
      <c r="S460" s="186"/>
      <c r="T460" s="186"/>
      <c r="U460" s="187"/>
      <c r="V460" s="187"/>
      <c r="W460" s="187"/>
      <c r="X460" s="187"/>
      <c r="Y460" s="187"/>
      <c r="Z460" s="187"/>
      <c r="AA460" s="187"/>
      <c r="AB460" s="188"/>
      <c r="AC460" s="188"/>
    </row>
    <row r="461" spans="2:29" ht="14.1" customHeight="1">
      <c r="B461" s="180"/>
      <c r="C461" s="180"/>
      <c r="D461" s="181"/>
      <c r="E461" s="182"/>
      <c r="F461" s="183"/>
      <c r="G461" s="183"/>
      <c r="H461" s="9"/>
      <c r="I461" s="184"/>
      <c r="J461" s="184"/>
      <c r="K461" s="465"/>
      <c r="L461" s="465"/>
      <c r="M461" s="465"/>
      <c r="N461" s="465"/>
      <c r="O461" s="185"/>
      <c r="P461" s="185"/>
      <c r="Q461" s="185"/>
      <c r="R461" s="185"/>
      <c r="S461" s="186"/>
      <c r="T461" s="186"/>
      <c r="U461" s="187"/>
      <c r="V461" s="187"/>
      <c r="W461" s="187"/>
      <c r="X461" s="187"/>
      <c r="Y461" s="187"/>
      <c r="Z461" s="187"/>
      <c r="AA461" s="187"/>
      <c r="AB461" s="188"/>
      <c r="AC461" s="188"/>
    </row>
    <row r="462" spans="2:29" ht="14.1" customHeight="1">
      <c r="B462" s="180"/>
      <c r="C462" s="180"/>
      <c r="D462" s="181"/>
      <c r="E462" s="182"/>
      <c r="F462" s="183"/>
      <c r="G462" s="183"/>
      <c r="H462" s="9"/>
      <c r="I462" s="184"/>
      <c r="J462" s="184"/>
      <c r="K462" s="465"/>
      <c r="L462" s="465"/>
      <c r="M462" s="465"/>
      <c r="N462" s="465"/>
      <c r="O462" s="185"/>
      <c r="P462" s="185"/>
      <c r="Q462" s="185"/>
      <c r="R462" s="185"/>
      <c r="S462" s="186"/>
      <c r="T462" s="186"/>
      <c r="U462" s="187"/>
      <c r="V462" s="187"/>
      <c r="W462" s="187"/>
      <c r="X462" s="187"/>
      <c r="Y462" s="187"/>
      <c r="Z462" s="187"/>
      <c r="AA462" s="187"/>
      <c r="AB462" s="188"/>
      <c r="AC462" s="188"/>
    </row>
    <row r="463" spans="2:29" ht="14.1" customHeight="1">
      <c r="B463" s="180"/>
      <c r="C463" s="180"/>
      <c r="D463" s="181"/>
      <c r="E463" s="182"/>
      <c r="F463" s="183"/>
      <c r="G463" s="183"/>
      <c r="H463" s="9"/>
      <c r="I463" s="184"/>
      <c r="J463" s="184"/>
      <c r="K463" s="465"/>
      <c r="L463" s="465"/>
      <c r="M463" s="465"/>
      <c r="N463" s="465"/>
      <c r="O463" s="185"/>
      <c r="P463" s="185"/>
      <c r="Q463" s="185"/>
      <c r="R463" s="185"/>
      <c r="S463" s="186"/>
      <c r="T463" s="186"/>
      <c r="U463" s="187"/>
      <c r="V463" s="187"/>
      <c r="W463" s="187"/>
      <c r="X463" s="187"/>
      <c r="Y463" s="187"/>
      <c r="Z463" s="187"/>
      <c r="AA463" s="187"/>
      <c r="AB463" s="188"/>
      <c r="AC463" s="188"/>
    </row>
    <row r="464" spans="2:29" ht="14.1" customHeight="1">
      <c r="B464" s="180"/>
      <c r="C464" s="180"/>
      <c r="D464" s="181"/>
      <c r="E464" s="182"/>
      <c r="F464" s="183"/>
      <c r="G464" s="183"/>
      <c r="H464" s="9"/>
      <c r="I464" s="184"/>
      <c r="J464" s="184"/>
      <c r="K464" s="465"/>
      <c r="L464" s="465"/>
      <c r="M464" s="465"/>
      <c r="N464" s="465"/>
      <c r="O464" s="185"/>
      <c r="P464" s="185"/>
      <c r="Q464" s="185"/>
      <c r="R464" s="185"/>
      <c r="S464" s="186"/>
      <c r="T464" s="186"/>
      <c r="U464" s="187"/>
      <c r="V464" s="187"/>
      <c r="W464" s="187"/>
      <c r="X464" s="187"/>
      <c r="Y464" s="187"/>
      <c r="Z464" s="187"/>
      <c r="AA464" s="187"/>
      <c r="AB464" s="188"/>
      <c r="AC464" s="188"/>
    </row>
    <row r="465" spans="2:29" ht="14.1" customHeight="1">
      <c r="B465" s="180"/>
      <c r="C465" s="180"/>
      <c r="D465" s="181"/>
      <c r="E465" s="182"/>
      <c r="F465" s="183"/>
      <c r="G465" s="183"/>
      <c r="H465" s="9"/>
      <c r="I465" s="184"/>
      <c r="J465" s="184"/>
      <c r="K465" s="465"/>
      <c r="L465" s="465"/>
      <c r="M465" s="465"/>
      <c r="N465" s="465"/>
      <c r="O465" s="185"/>
      <c r="P465" s="185"/>
      <c r="Q465" s="185"/>
      <c r="R465" s="185"/>
      <c r="S465" s="186"/>
      <c r="T465" s="186"/>
      <c r="U465" s="187"/>
      <c r="V465" s="187"/>
      <c r="W465" s="187"/>
      <c r="X465" s="187"/>
      <c r="Y465" s="187"/>
      <c r="Z465" s="187"/>
      <c r="AA465" s="187"/>
      <c r="AB465" s="188"/>
      <c r="AC465" s="188"/>
    </row>
    <row r="466" spans="2:29" ht="14.1" customHeight="1">
      <c r="B466" s="180"/>
      <c r="C466" s="180"/>
      <c r="D466" s="181"/>
      <c r="E466" s="182"/>
      <c r="F466" s="183"/>
      <c r="G466" s="183"/>
      <c r="H466" s="9"/>
      <c r="I466" s="184"/>
      <c r="J466" s="184"/>
      <c r="K466" s="465"/>
      <c r="L466" s="465"/>
      <c r="M466" s="465"/>
      <c r="N466" s="465"/>
      <c r="O466" s="185"/>
      <c r="P466" s="185"/>
      <c r="Q466" s="185"/>
      <c r="R466" s="185"/>
      <c r="S466" s="186"/>
      <c r="T466" s="186"/>
      <c r="U466" s="187"/>
      <c r="V466" s="187"/>
      <c r="W466" s="187"/>
      <c r="X466" s="187"/>
      <c r="Y466" s="187"/>
      <c r="Z466" s="187"/>
      <c r="AA466" s="187"/>
      <c r="AB466" s="188"/>
      <c r="AC466" s="188"/>
    </row>
    <row r="467" spans="2:29" ht="14.1" customHeight="1">
      <c r="B467" s="180"/>
      <c r="C467" s="180"/>
      <c r="D467" s="181"/>
      <c r="E467" s="182"/>
      <c r="F467" s="183"/>
      <c r="G467" s="183"/>
      <c r="H467" s="9"/>
      <c r="I467" s="184"/>
      <c r="J467" s="184"/>
      <c r="K467" s="465"/>
      <c r="L467" s="465"/>
      <c r="M467" s="465"/>
      <c r="N467" s="465"/>
      <c r="O467" s="185"/>
      <c r="P467" s="185"/>
      <c r="Q467" s="185"/>
      <c r="R467" s="185"/>
      <c r="S467" s="186"/>
      <c r="T467" s="186"/>
      <c r="U467" s="187"/>
      <c r="V467" s="187"/>
      <c r="W467" s="187"/>
      <c r="X467" s="187"/>
      <c r="Y467" s="187"/>
      <c r="Z467" s="187"/>
      <c r="AA467" s="187"/>
      <c r="AB467" s="188"/>
      <c r="AC467" s="188"/>
    </row>
    <row r="468" spans="2:29" ht="14.1" customHeight="1">
      <c r="B468" s="180"/>
      <c r="C468" s="180"/>
      <c r="D468" s="181"/>
      <c r="E468" s="182"/>
      <c r="F468" s="183"/>
      <c r="G468" s="183"/>
      <c r="H468" s="9"/>
      <c r="I468" s="184"/>
      <c r="J468" s="184"/>
      <c r="K468" s="465"/>
      <c r="L468" s="465"/>
      <c r="M468" s="465"/>
      <c r="N468" s="465"/>
      <c r="O468" s="185"/>
      <c r="P468" s="185"/>
      <c r="Q468" s="185"/>
      <c r="R468" s="185"/>
      <c r="S468" s="186"/>
      <c r="T468" s="186"/>
      <c r="U468" s="187"/>
      <c r="V468" s="187"/>
      <c r="W468" s="187"/>
      <c r="X468" s="187"/>
      <c r="Y468" s="187"/>
      <c r="Z468" s="187"/>
      <c r="AA468" s="187"/>
      <c r="AB468" s="188"/>
      <c r="AC468" s="188"/>
    </row>
    <row r="469" spans="2:29" ht="14.1" customHeight="1">
      <c r="B469" s="180"/>
      <c r="C469" s="180"/>
      <c r="D469" s="181"/>
      <c r="E469" s="182"/>
      <c r="F469" s="183"/>
      <c r="G469" s="183"/>
      <c r="H469" s="9"/>
      <c r="I469" s="184"/>
      <c r="J469" s="184"/>
      <c r="K469" s="465"/>
      <c r="L469" s="465"/>
      <c r="M469" s="465"/>
      <c r="N469" s="465"/>
      <c r="O469" s="185"/>
      <c r="P469" s="185"/>
      <c r="Q469" s="185"/>
      <c r="R469" s="185"/>
      <c r="S469" s="186"/>
      <c r="T469" s="186"/>
      <c r="U469" s="187"/>
      <c r="V469" s="187"/>
      <c r="W469" s="187"/>
      <c r="X469" s="187"/>
      <c r="Y469" s="187"/>
      <c r="Z469" s="187"/>
      <c r="AA469" s="187"/>
      <c r="AB469" s="188"/>
      <c r="AC469" s="188"/>
    </row>
    <row r="470" spans="2:29" ht="14.1" customHeight="1">
      <c r="B470" s="180"/>
      <c r="C470" s="180"/>
      <c r="D470" s="181"/>
      <c r="E470" s="182"/>
      <c r="F470" s="183"/>
      <c r="G470" s="183"/>
      <c r="H470" s="9"/>
      <c r="I470" s="184"/>
      <c r="J470" s="184"/>
      <c r="K470" s="465"/>
      <c r="L470" s="465"/>
      <c r="M470" s="465"/>
      <c r="N470" s="465"/>
      <c r="O470" s="185"/>
      <c r="P470" s="185"/>
      <c r="Q470" s="185"/>
      <c r="R470" s="185"/>
      <c r="S470" s="186"/>
      <c r="T470" s="186"/>
      <c r="U470" s="187"/>
      <c r="V470" s="187"/>
      <c r="W470" s="187"/>
      <c r="X470" s="187"/>
      <c r="Y470" s="187"/>
      <c r="Z470" s="187"/>
      <c r="AA470" s="187"/>
      <c r="AB470" s="188"/>
      <c r="AC470" s="188"/>
    </row>
    <row r="471" spans="2:29" ht="14.1" customHeight="1">
      <c r="B471" s="180"/>
      <c r="C471" s="180"/>
      <c r="D471" s="181"/>
      <c r="E471" s="182"/>
      <c r="F471" s="183"/>
      <c r="G471" s="183"/>
      <c r="H471" s="9"/>
      <c r="I471" s="184"/>
      <c r="J471" s="184"/>
      <c r="K471" s="465"/>
      <c r="L471" s="465"/>
      <c r="M471" s="465"/>
      <c r="N471" s="465"/>
      <c r="O471" s="185"/>
      <c r="P471" s="185"/>
      <c r="Q471" s="185"/>
      <c r="R471" s="185"/>
      <c r="S471" s="186"/>
      <c r="T471" s="186"/>
      <c r="U471" s="187"/>
      <c r="V471" s="187"/>
      <c r="W471" s="187"/>
      <c r="X471" s="187"/>
      <c r="Y471" s="187"/>
      <c r="Z471" s="187"/>
      <c r="AA471" s="187"/>
      <c r="AB471" s="188"/>
      <c r="AC471" s="188"/>
    </row>
    <row r="472" spans="2:29" ht="14.1" customHeight="1">
      <c r="B472" s="180"/>
      <c r="C472" s="180"/>
      <c r="D472" s="181"/>
      <c r="E472" s="182"/>
      <c r="F472" s="183"/>
      <c r="G472" s="183"/>
      <c r="H472" s="9"/>
      <c r="I472" s="184"/>
      <c r="J472" s="184"/>
      <c r="K472" s="465"/>
      <c r="L472" s="465"/>
      <c r="M472" s="465"/>
      <c r="N472" s="465"/>
      <c r="O472" s="185"/>
      <c r="P472" s="185"/>
      <c r="Q472" s="185"/>
      <c r="R472" s="185"/>
      <c r="S472" s="186"/>
      <c r="T472" s="186"/>
      <c r="U472" s="187"/>
      <c r="V472" s="187"/>
      <c r="W472" s="187"/>
      <c r="X472" s="187"/>
      <c r="Y472" s="187"/>
      <c r="Z472" s="187"/>
      <c r="AA472" s="187"/>
      <c r="AB472" s="188"/>
      <c r="AC472" s="188"/>
    </row>
    <row r="473" spans="2:29" ht="14.1" customHeight="1">
      <c r="B473" s="180"/>
      <c r="C473" s="180"/>
      <c r="D473" s="181"/>
      <c r="E473" s="182"/>
      <c r="F473" s="183"/>
      <c r="G473" s="183"/>
      <c r="H473" s="9"/>
      <c r="I473" s="184"/>
      <c r="J473" s="184"/>
      <c r="K473" s="465"/>
      <c r="L473" s="465"/>
      <c r="M473" s="465"/>
      <c r="N473" s="465"/>
      <c r="O473" s="185"/>
      <c r="P473" s="185"/>
      <c r="Q473" s="185"/>
      <c r="R473" s="185"/>
      <c r="S473" s="186"/>
      <c r="T473" s="186"/>
      <c r="U473" s="187"/>
      <c r="V473" s="187"/>
      <c r="W473" s="187"/>
      <c r="X473" s="187"/>
      <c r="Y473" s="187"/>
      <c r="Z473" s="187"/>
      <c r="AA473" s="187"/>
      <c r="AB473" s="188"/>
      <c r="AC473" s="188"/>
    </row>
    <row r="474" spans="2:29" ht="14.1" customHeight="1">
      <c r="B474" s="180"/>
      <c r="C474" s="180"/>
      <c r="D474" s="181"/>
      <c r="E474" s="182"/>
      <c r="F474" s="183"/>
      <c r="G474" s="183"/>
      <c r="H474" s="9"/>
      <c r="I474" s="184"/>
      <c r="J474" s="184"/>
      <c r="K474" s="465"/>
      <c r="L474" s="465"/>
      <c r="M474" s="465"/>
      <c r="N474" s="465"/>
      <c r="O474" s="185"/>
      <c r="P474" s="185"/>
      <c r="Q474" s="185"/>
      <c r="R474" s="185"/>
      <c r="S474" s="186"/>
      <c r="T474" s="186"/>
      <c r="U474" s="187"/>
      <c r="V474" s="187"/>
      <c r="W474" s="187"/>
      <c r="X474" s="187"/>
      <c r="Y474" s="187"/>
      <c r="Z474" s="187"/>
      <c r="AA474" s="187"/>
      <c r="AB474" s="188"/>
      <c r="AC474" s="188"/>
    </row>
    <row r="475" spans="2:29" ht="14.1" customHeight="1">
      <c r="B475" s="180"/>
      <c r="C475" s="180"/>
      <c r="D475" s="181"/>
      <c r="E475" s="182"/>
      <c r="F475" s="183"/>
      <c r="G475" s="183"/>
      <c r="H475" s="9"/>
      <c r="I475" s="184"/>
      <c r="J475" s="184"/>
      <c r="K475" s="465"/>
      <c r="L475" s="465"/>
      <c r="M475" s="465"/>
      <c r="N475" s="465"/>
      <c r="O475" s="185"/>
      <c r="P475" s="185"/>
      <c r="Q475" s="185"/>
      <c r="R475" s="185"/>
      <c r="S475" s="186"/>
      <c r="T475" s="186"/>
      <c r="U475" s="187"/>
      <c r="V475" s="187"/>
      <c r="W475" s="187"/>
      <c r="X475" s="187"/>
      <c r="Y475" s="187"/>
      <c r="Z475" s="187"/>
      <c r="AA475" s="187"/>
      <c r="AB475" s="188"/>
      <c r="AC475" s="188"/>
    </row>
    <row r="476" spans="2:29" ht="14.1" customHeight="1">
      <c r="B476" s="180"/>
      <c r="C476" s="180"/>
      <c r="D476" s="181"/>
      <c r="E476" s="182"/>
      <c r="F476" s="183"/>
      <c r="G476" s="183"/>
      <c r="H476" s="9"/>
      <c r="I476" s="184"/>
      <c r="J476" s="184"/>
      <c r="K476" s="465"/>
      <c r="L476" s="465"/>
      <c r="M476" s="465"/>
      <c r="N476" s="465"/>
      <c r="O476" s="185"/>
      <c r="P476" s="185"/>
      <c r="Q476" s="185"/>
      <c r="R476" s="185"/>
      <c r="S476" s="186"/>
      <c r="T476" s="186"/>
      <c r="U476" s="187"/>
      <c r="V476" s="187"/>
      <c r="W476" s="187"/>
      <c r="X476" s="187"/>
      <c r="Y476" s="187"/>
      <c r="Z476" s="187"/>
      <c r="AA476" s="187"/>
      <c r="AB476" s="188"/>
      <c r="AC476" s="188"/>
    </row>
    <row r="477" spans="2:29" ht="14.1" customHeight="1">
      <c r="B477" s="180"/>
      <c r="C477" s="180"/>
      <c r="D477" s="181"/>
      <c r="E477" s="182"/>
      <c r="F477" s="183"/>
      <c r="G477" s="183"/>
      <c r="H477" s="9"/>
      <c r="I477" s="184"/>
      <c r="J477" s="184"/>
      <c r="K477" s="465"/>
      <c r="L477" s="465"/>
      <c r="M477" s="465"/>
      <c r="N477" s="465"/>
      <c r="O477" s="185"/>
      <c r="P477" s="185"/>
      <c r="Q477" s="185"/>
      <c r="R477" s="185"/>
      <c r="S477" s="186"/>
      <c r="T477" s="186"/>
      <c r="U477" s="187"/>
      <c r="V477" s="187"/>
      <c r="W477" s="187"/>
      <c r="X477" s="187"/>
      <c r="Y477" s="187"/>
      <c r="Z477" s="187"/>
      <c r="AA477" s="187"/>
      <c r="AB477" s="188"/>
      <c r="AC477" s="188"/>
    </row>
    <row r="478" spans="2:29" ht="14.1" customHeight="1">
      <c r="B478" s="180"/>
      <c r="C478" s="180"/>
      <c r="D478" s="181"/>
      <c r="E478" s="182"/>
      <c r="F478" s="183"/>
      <c r="G478" s="183"/>
      <c r="H478" s="9"/>
      <c r="I478" s="184"/>
      <c r="J478" s="184"/>
      <c r="K478" s="465"/>
      <c r="L478" s="465"/>
      <c r="M478" s="465"/>
      <c r="N478" s="465"/>
      <c r="O478" s="185"/>
      <c r="P478" s="185"/>
      <c r="Q478" s="185"/>
      <c r="R478" s="185"/>
      <c r="S478" s="186"/>
      <c r="T478" s="186"/>
      <c r="U478" s="187"/>
      <c r="V478" s="187"/>
      <c r="W478" s="187"/>
      <c r="X478" s="187"/>
      <c r="Y478" s="187"/>
      <c r="Z478" s="187"/>
      <c r="AA478" s="187"/>
      <c r="AB478" s="188"/>
      <c r="AC478" s="188"/>
    </row>
    <row r="479" spans="2:29" ht="14.1" customHeight="1">
      <c r="B479" s="180"/>
      <c r="C479" s="180"/>
      <c r="D479" s="181"/>
      <c r="E479" s="182"/>
      <c r="F479" s="183"/>
      <c r="G479" s="183"/>
      <c r="H479" s="9"/>
      <c r="I479" s="184"/>
      <c r="J479" s="184"/>
      <c r="K479" s="465"/>
      <c r="L479" s="465"/>
      <c r="M479" s="465"/>
      <c r="N479" s="465"/>
      <c r="O479" s="185"/>
      <c r="P479" s="185"/>
      <c r="Q479" s="185"/>
      <c r="R479" s="185"/>
      <c r="S479" s="186"/>
      <c r="T479" s="186"/>
      <c r="U479" s="187"/>
      <c r="V479" s="187"/>
      <c r="W479" s="187"/>
      <c r="X479" s="187"/>
      <c r="Y479" s="187"/>
      <c r="Z479" s="187"/>
      <c r="AA479" s="187"/>
      <c r="AB479" s="188"/>
      <c r="AC479" s="188"/>
    </row>
    <row r="480" spans="2:29" ht="14.1" customHeight="1">
      <c r="B480" s="180"/>
      <c r="C480" s="180"/>
      <c r="D480" s="181"/>
      <c r="E480" s="182"/>
      <c r="F480" s="183"/>
      <c r="G480" s="183"/>
      <c r="H480" s="9"/>
      <c r="I480" s="184"/>
      <c r="J480" s="184"/>
      <c r="K480" s="465"/>
      <c r="L480" s="465"/>
      <c r="M480" s="465"/>
      <c r="N480" s="465"/>
      <c r="O480" s="185"/>
      <c r="P480" s="185"/>
      <c r="Q480" s="185"/>
      <c r="R480" s="185"/>
      <c r="S480" s="186"/>
      <c r="T480" s="186"/>
      <c r="U480" s="187"/>
      <c r="V480" s="187"/>
      <c r="W480" s="187"/>
      <c r="X480" s="187"/>
      <c r="Y480" s="187"/>
      <c r="Z480" s="187"/>
      <c r="AA480" s="187"/>
      <c r="AB480" s="188"/>
      <c r="AC480" s="188"/>
    </row>
    <row r="481" spans="2:29" ht="14.1" customHeight="1">
      <c r="B481" s="180"/>
      <c r="C481" s="180"/>
      <c r="D481" s="181"/>
      <c r="E481" s="182"/>
      <c r="F481" s="183"/>
      <c r="G481" s="183"/>
      <c r="H481" s="9"/>
      <c r="I481" s="184"/>
      <c r="J481" s="184"/>
      <c r="K481" s="465"/>
      <c r="L481" s="465"/>
      <c r="M481" s="465"/>
      <c r="N481" s="465"/>
      <c r="O481" s="185"/>
      <c r="P481" s="185"/>
      <c r="Q481" s="185"/>
      <c r="R481" s="185"/>
      <c r="S481" s="186"/>
      <c r="T481" s="186"/>
      <c r="U481" s="187"/>
      <c r="V481" s="187"/>
      <c r="W481" s="187"/>
      <c r="X481" s="187"/>
      <c r="Y481" s="187"/>
      <c r="Z481" s="187"/>
      <c r="AA481" s="187"/>
      <c r="AB481" s="188"/>
      <c r="AC481" s="188"/>
    </row>
    <row r="482" spans="2:29" ht="14.1" customHeight="1">
      <c r="B482" s="180"/>
      <c r="C482" s="180"/>
      <c r="D482" s="181"/>
      <c r="E482" s="182"/>
      <c r="F482" s="183"/>
      <c r="G482" s="183"/>
      <c r="H482" s="9"/>
      <c r="I482" s="184"/>
      <c r="J482" s="184"/>
      <c r="K482" s="465"/>
      <c r="L482" s="465"/>
      <c r="M482" s="465"/>
      <c r="N482" s="465"/>
      <c r="O482" s="185"/>
      <c r="P482" s="185"/>
      <c r="Q482" s="185"/>
      <c r="R482" s="185"/>
      <c r="S482" s="186"/>
      <c r="T482" s="186"/>
      <c r="U482" s="187"/>
      <c r="V482" s="187"/>
      <c r="W482" s="187"/>
      <c r="X482" s="187"/>
      <c r="Y482" s="187"/>
      <c r="Z482" s="187"/>
      <c r="AA482" s="187"/>
      <c r="AB482" s="188"/>
      <c r="AC482" s="188"/>
    </row>
    <row r="483" spans="2:29" ht="14.1" customHeight="1">
      <c r="B483" s="180"/>
      <c r="C483" s="180"/>
      <c r="D483" s="181"/>
      <c r="E483" s="182"/>
      <c r="F483" s="183"/>
      <c r="G483" s="183"/>
      <c r="H483" s="9"/>
      <c r="I483" s="184"/>
      <c r="J483" s="184"/>
      <c r="K483" s="465"/>
      <c r="L483" s="465"/>
      <c r="M483" s="465"/>
      <c r="N483" s="465"/>
      <c r="O483" s="185"/>
      <c r="P483" s="185"/>
      <c r="Q483" s="185"/>
      <c r="R483" s="185"/>
      <c r="S483" s="186"/>
      <c r="T483" s="186"/>
      <c r="U483" s="187"/>
      <c r="V483" s="187"/>
      <c r="W483" s="187"/>
      <c r="X483" s="187"/>
      <c r="Y483" s="187"/>
      <c r="Z483" s="187"/>
      <c r="AA483" s="187"/>
      <c r="AB483" s="188"/>
      <c r="AC483" s="188"/>
    </row>
    <row r="484" spans="2:29" ht="14.1" customHeight="1">
      <c r="B484" s="180"/>
      <c r="C484" s="180"/>
      <c r="D484" s="181"/>
      <c r="E484" s="182"/>
      <c r="F484" s="183"/>
      <c r="G484" s="183"/>
      <c r="H484" s="9"/>
      <c r="I484" s="184"/>
      <c r="J484" s="184"/>
      <c r="K484" s="465"/>
      <c r="L484" s="465"/>
      <c r="M484" s="465"/>
      <c r="N484" s="465"/>
      <c r="O484" s="185"/>
      <c r="P484" s="185"/>
      <c r="Q484" s="185"/>
      <c r="R484" s="185"/>
      <c r="S484" s="186"/>
      <c r="T484" s="186"/>
      <c r="U484" s="187"/>
      <c r="V484" s="187"/>
      <c r="W484" s="187"/>
      <c r="X484" s="187"/>
      <c r="Y484" s="187"/>
      <c r="Z484" s="187"/>
      <c r="AA484" s="187"/>
      <c r="AB484" s="188"/>
      <c r="AC484" s="188"/>
    </row>
    <row r="485" spans="2:29" ht="14.1" customHeight="1">
      <c r="B485" s="180"/>
      <c r="C485" s="180"/>
      <c r="D485" s="181"/>
      <c r="E485" s="182"/>
      <c r="F485" s="183"/>
      <c r="G485" s="183"/>
      <c r="H485" s="9"/>
      <c r="I485" s="184"/>
      <c r="J485" s="184"/>
      <c r="K485" s="465"/>
      <c r="L485" s="465"/>
      <c r="M485" s="465"/>
      <c r="N485" s="465"/>
      <c r="O485" s="185"/>
      <c r="P485" s="185"/>
      <c r="Q485" s="185"/>
      <c r="R485" s="185"/>
      <c r="S485" s="186"/>
      <c r="T485" s="186"/>
      <c r="U485" s="187"/>
      <c r="V485" s="187"/>
      <c r="W485" s="187"/>
      <c r="X485" s="187"/>
      <c r="Y485" s="187"/>
      <c r="Z485" s="187"/>
      <c r="AA485" s="187"/>
      <c r="AB485" s="188"/>
      <c r="AC485" s="188"/>
    </row>
    <row r="486" spans="2:29" ht="14.1" customHeight="1">
      <c r="B486" s="180"/>
      <c r="C486" s="180"/>
      <c r="D486" s="181"/>
      <c r="E486" s="182"/>
      <c r="F486" s="183"/>
      <c r="G486" s="183"/>
      <c r="H486" s="9"/>
      <c r="I486" s="184"/>
      <c r="J486" s="184"/>
      <c r="K486" s="465"/>
      <c r="L486" s="465"/>
      <c r="M486" s="465"/>
      <c r="N486" s="465"/>
      <c r="O486" s="185"/>
      <c r="P486" s="185"/>
      <c r="Q486" s="185"/>
      <c r="R486" s="185"/>
      <c r="S486" s="186"/>
      <c r="T486" s="186"/>
      <c r="U486" s="187"/>
      <c r="V486" s="187"/>
      <c r="W486" s="187"/>
      <c r="X486" s="187"/>
      <c r="Y486" s="187"/>
      <c r="Z486" s="187"/>
      <c r="AA486" s="187"/>
      <c r="AB486" s="188"/>
      <c r="AC486" s="188"/>
    </row>
    <row r="487" spans="2:29" ht="14.1" customHeight="1">
      <c r="B487" s="180"/>
      <c r="C487" s="180"/>
      <c r="D487" s="181"/>
      <c r="E487" s="182"/>
      <c r="F487" s="183"/>
      <c r="G487" s="183"/>
      <c r="H487" s="9"/>
      <c r="I487" s="184"/>
      <c r="J487" s="184"/>
      <c r="K487" s="465"/>
      <c r="L487" s="465"/>
      <c r="M487" s="465"/>
      <c r="N487" s="465"/>
      <c r="O487" s="185"/>
      <c r="P487" s="185"/>
      <c r="Q487" s="185"/>
      <c r="R487" s="185"/>
      <c r="S487" s="186"/>
      <c r="T487" s="186"/>
      <c r="U487" s="187"/>
      <c r="V487" s="187"/>
      <c r="W487" s="187"/>
      <c r="X487" s="187"/>
      <c r="Y487" s="187"/>
      <c r="Z487" s="187"/>
      <c r="AA487" s="187"/>
      <c r="AB487" s="188"/>
      <c r="AC487" s="188"/>
    </row>
    <row r="488" spans="2:29" ht="14.1" customHeight="1">
      <c r="B488" s="180"/>
      <c r="C488" s="180"/>
      <c r="D488" s="181"/>
      <c r="E488" s="182"/>
      <c r="F488" s="183"/>
      <c r="G488" s="183"/>
      <c r="H488" s="9"/>
      <c r="I488" s="184"/>
      <c r="J488" s="184"/>
      <c r="K488" s="465"/>
      <c r="L488" s="465"/>
      <c r="M488" s="465"/>
      <c r="N488" s="465"/>
      <c r="O488" s="185"/>
      <c r="P488" s="185"/>
      <c r="Q488" s="185"/>
      <c r="R488" s="185"/>
      <c r="S488" s="186"/>
      <c r="T488" s="186"/>
      <c r="U488" s="187"/>
      <c r="V488" s="187"/>
      <c r="W488" s="187"/>
      <c r="X488" s="187"/>
      <c r="Y488" s="187"/>
      <c r="Z488" s="187"/>
      <c r="AA488" s="187"/>
      <c r="AB488" s="188"/>
      <c r="AC488" s="188"/>
    </row>
    <row r="489" spans="2:29" ht="14.1" customHeight="1">
      <c r="B489" s="180"/>
      <c r="C489" s="180"/>
      <c r="D489" s="181"/>
      <c r="E489" s="182"/>
      <c r="F489" s="183"/>
      <c r="G489" s="183"/>
      <c r="H489" s="9"/>
      <c r="I489" s="184"/>
      <c r="J489" s="184"/>
      <c r="K489" s="465"/>
      <c r="L489" s="465"/>
      <c r="M489" s="465"/>
      <c r="N489" s="465"/>
      <c r="O489" s="185"/>
      <c r="P489" s="185"/>
      <c r="Q489" s="185"/>
      <c r="R489" s="185"/>
      <c r="S489" s="186"/>
      <c r="T489" s="186"/>
      <c r="U489" s="187"/>
      <c r="V489" s="187"/>
      <c r="W489" s="187"/>
      <c r="X489" s="187"/>
      <c r="Y489" s="187"/>
      <c r="Z489" s="187"/>
      <c r="AA489" s="187"/>
      <c r="AB489" s="188"/>
      <c r="AC489" s="188"/>
    </row>
    <row r="490" spans="2:29" ht="14.1" customHeight="1">
      <c r="B490" s="180"/>
      <c r="C490" s="180"/>
      <c r="D490" s="181"/>
      <c r="E490" s="182"/>
      <c r="F490" s="183"/>
      <c r="G490" s="183"/>
      <c r="H490" s="9"/>
      <c r="I490" s="184"/>
      <c r="J490" s="184"/>
      <c r="K490" s="465"/>
      <c r="L490" s="465"/>
      <c r="M490" s="465"/>
      <c r="N490" s="465"/>
      <c r="O490" s="185"/>
      <c r="P490" s="185"/>
      <c r="Q490" s="185"/>
      <c r="R490" s="185"/>
      <c r="S490" s="186"/>
      <c r="T490" s="186"/>
      <c r="U490" s="187"/>
      <c r="V490" s="187"/>
      <c r="W490" s="187"/>
      <c r="X490" s="187"/>
      <c r="Y490" s="187"/>
      <c r="Z490" s="187"/>
      <c r="AA490" s="187"/>
      <c r="AB490" s="188"/>
      <c r="AC490" s="188"/>
    </row>
    <row r="491" spans="2:29" ht="14.1" customHeight="1">
      <c r="B491" s="180"/>
      <c r="C491" s="180"/>
      <c r="D491" s="181"/>
      <c r="E491" s="182"/>
      <c r="F491" s="183"/>
      <c r="G491" s="183"/>
      <c r="H491" s="9"/>
      <c r="I491" s="184"/>
      <c r="J491" s="184"/>
      <c r="K491" s="465"/>
      <c r="L491" s="465"/>
      <c r="M491" s="465"/>
      <c r="N491" s="465"/>
      <c r="O491" s="185"/>
      <c r="P491" s="185"/>
      <c r="Q491" s="185"/>
      <c r="R491" s="185"/>
      <c r="S491" s="186"/>
      <c r="T491" s="186"/>
      <c r="U491" s="187"/>
      <c r="V491" s="187"/>
      <c r="W491" s="187"/>
      <c r="X491" s="187"/>
      <c r="Y491" s="187"/>
      <c r="Z491" s="187"/>
      <c r="AA491" s="187"/>
      <c r="AB491" s="188"/>
      <c r="AC491" s="188"/>
    </row>
    <row r="492" spans="2:29" ht="14.1" customHeight="1">
      <c r="B492" s="180"/>
      <c r="C492" s="180"/>
      <c r="D492" s="181"/>
      <c r="E492" s="182"/>
      <c r="F492" s="183"/>
      <c r="G492" s="183"/>
      <c r="H492" s="9"/>
      <c r="I492" s="184"/>
      <c r="J492" s="184"/>
      <c r="K492" s="465"/>
      <c r="L492" s="465"/>
      <c r="M492" s="465"/>
      <c r="N492" s="465"/>
      <c r="O492" s="185"/>
      <c r="P492" s="185"/>
      <c r="Q492" s="185"/>
      <c r="R492" s="185"/>
      <c r="S492" s="186"/>
      <c r="T492" s="186"/>
      <c r="U492" s="187"/>
      <c r="V492" s="187"/>
      <c r="W492" s="187"/>
      <c r="X492" s="187"/>
      <c r="Y492" s="187"/>
      <c r="Z492" s="187"/>
      <c r="AA492" s="187"/>
      <c r="AB492" s="188"/>
      <c r="AC492" s="188"/>
    </row>
    <row r="493" spans="2:29" ht="14.1" customHeight="1">
      <c r="B493" s="180"/>
      <c r="C493" s="180"/>
      <c r="D493" s="181"/>
      <c r="E493" s="182"/>
      <c r="F493" s="183"/>
      <c r="G493" s="183"/>
      <c r="H493" s="9"/>
      <c r="I493" s="184"/>
      <c r="J493" s="184"/>
      <c r="K493" s="465"/>
      <c r="L493" s="465"/>
      <c r="M493" s="465"/>
      <c r="N493" s="465"/>
      <c r="O493" s="185"/>
      <c r="P493" s="185"/>
      <c r="Q493" s="185"/>
      <c r="R493" s="185"/>
      <c r="S493" s="186"/>
      <c r="T493" s="186"/>
      <c r="U493" s="187"/>
      <c r="V493" s="187"/>
      <c r="W493" s="187"/>
      <c r="X493" s="187"/>
      <c r="Y493" s="187"/>
      <c r="Z493" s="187"/>
      <c r="AA493" s="187"/>
      <c r="AB493" s="188"/>
      <c r="AC493" s="188"/>
    </row>
    <row r="494" spans="2:29" ht="14.1" customHeight="1">
      <c r="B494" s="180"/>
      <c r="C494" s="180"/>
      <c r="D494" s="181"/>
      <c r="E494" s="182"/>
      <c r="F494" s="183"/>
      <c r="G494" s="183"/>
      <c r="H494" s="9"/>
      <c r="I494" s="184"/>
      <c r="J494" s="184"/>
      <c r="K494" s="465"/>
      <c r="L494" s="465"/>
      <c r="M494" s="465"/>
      <c r="N494" s="465"/>
      <c r="O494" s="185"/>
      <c r="P494" s="185"/>
      <c r="Q494" s="185"/>
      <c r="R494" s="185"/>
      <c r="S494" s="186"/>
      <c r="T494" s="186"/>
      <c r="U494" s="187"/>
      <c r="V494" s="187"/>
      <c r="W494" s="187"/>
      <c r="X494" s="187"/>
      <c r="Y494" s="187"/>
      <c r="Z494" s="187"/>
      <c r="AA494" s="187"/>
      <c r="AB494" s="188"/>
      <c r="AC494" s="188"/>
    </row>
    <row r="495" spans="2:29" ht="14.1" customHeight="1">
      <c r="B495" s="180"/>
      <c r="C495" s="180"/>
      <c r="D495" s="181"/>
      <c r="E495" s="182"/>
      <c r="F495" s="183"/>
      <c r="G495" s="183"/>
      <c r="H495" s="9"/>
      <c r="I495" s="184"/>
      <c r="J495" s="184"/>
      <c r="K495" s="465"/>
      <c r="L495" s="465"/>
      <c r="M495" s="465"/>
      <c r="N495" s="465"/>
      <c r="O495" s="185"/>
      <c r="P495" s="185"/>
      <c r="Q495" s="185"/>
      <c r="R495" s="185"/>
      <c r="S495" s="186"/>
      <c r="T495" s="186"/>
      <c r="U495" s="187"/>
      <c r="V495" s="187"/>
      <c r="W495" s="187"/>
      <c r="X495" s="187"/>
      <c r="Y495" s="187"/>
      <c r="Z495" s="187"/>
      <c r="AA495" s="187"/>
      <c r="AB495" s="188"/>
      <c r="AC495" s="188"/>
    </row>
    <row r="496" spans="2:29" ht="14.1" customHeight="1">
      <c r="B496" s="180"/>
      <c r="C496" s="180"/>
      <c r="D496" s="181"/>
      <c r="E496" s="182"/>
      <c r="F496" s="183"/>
      <c r="G496" s="183"/>
      <c r="H496" s="9"/>
      <c r="I496" s="184"/>
      <c r="J496" s="184"/>
      <c r="K496" s="465"/>
      <c r="L496" s="465"/>
      <c r="M496" s="465"/>
      <c r="N496" s="465"/>
      <c r="O496" s="185"/>
      <c r="P496" s="185"/>
      <c r="Q496" s="185"/>
      <c r="R496" s="185"/>
      <c r="S496" s="186"/>
      <c r="T496" s="186"/>
      <c r="U496" s="187"/>
      <c r="V496" s="187"/>
      <c r="W496" s="187"/>
      <c r="X496" s="187"/>
      <c r="Y496" s="187"/>
      <c r="Z496" s="187"/>
      <c r="AA496" s="187"/>
      <c r="AB496" s="188"/>
      <c r="AC496" s="188"/>
    </row>
    <row r="497" spans="2:29" ht="14.1" customHeight="1">
      <c r="B497" s="180"/>
      <c r="C497" s="180"/>
      <c r="D497" s="181"/>
      <c r="E497" s="182"/>
      <c r="F497" s="183"/>
      <c r="G497" s="183"/>
      <c r="H497" s="9"/>
      <c r="I497" s="184"/>
      <c r="J497" s="184"/>
      <c r="K497" s="465"/>
      <c r="L497" s="465"/>
      <c r="M497" s="465"/>
      <c r="N497" s="465"/>
      <c r="O497" s="185"/>
      <c r="P497" s="185"/>
      <c r="Q497" s="185"/>
      <c r="R497" s="185"/>
      <c r="S497" s="186"/>
      <c r="T497" s="186"/>
      <c r="U497" s="187"/>
      <c r="V497" s="187"/>
      <c r="W497" s="187"/>
      <c r="X497" s="187"/>
      <c r="Y497" s="187"/>
      <c r="Z497" s="187"/>
      <c r="AA497" s="187"/>
      <c r="AB497" s="188"/>
      <c r="AC497" s="188"/>
    </row>
    <row r="498" spans="2:29" ht="14.1" customHeight="1">
      <c r="B498" s="180"/>
      <c r="C498" s="180"/>
      <c r="D498" s="181"/>
      <c r="E498" s="182"/>
      <c r="F498" s="183"/>
      <c r="G498" s="183"/>
      <c r="H498" s="9"/>
      <c r="I498" s="184"/>
      <c r="J498" s="184"/>
      <c r="K498" s="465"/>
      <c r="L498" s="465"/>
      <c r="M498" s="465"/>
      <c r="N498" s="465"/>
      <c r="O498" s="185"/>
      <c r="P498" s="185"/>
      <c r="Q498" s="185"/>
      <c r="R498" s="185"/>
      <c r="S498" s="186"/>
      <c r="T498" s="186"/>
      <c r="U498" s="187"/>
      <c r="V498" s="187"/>
      <c r="W498" s="187"/>
      <c r="X498" s="187"/>
      <c r="Y498" s="187"/>
      <c r="Z498" s="187"/>
      <c r="AA498" s="187"/>
      <c r="AB498" s="188"/>
      <c r="AC498" s="188"/>
    </row>
    <row r="499" spans="2:29" ht="14.1" customHeight="1">
      <c r="B499" s="180"/>
      <c r="C499" s="180"/>
      <c r="D499" s="181"/>
      <c r="E499" s="182"/>
      <c r="F499" s="183"/>
      <c r="G499" s="183"/>
      <c r="H499" s="9"/>
      <c r="I499" s="184"/>
      <c r="J499" s="184"/>
      <c r="K499" s="465"/>
      <c r="L499" s="465"/>
      <c r="M499" s="465"/>
      <c r="N499" s="465"/>
      <c r="O499" s="185"/>
      <c r="P499" s="185"/>
      <c r="Q499" s="185"/>
      <c r="R499" s="185"/>
      <c r="S499" s="186"/>
      <c r="T499" s="186"/>
      <c r="U499" s="187"/>
      <c r="V499" s="187"/>
      <c r="W499" s="187"/>
      <c r="X499" s="187"/>
      <c r="Y499" s="187"/>
      <c r="Z499" s="187"/>
      <c r="AA499" s="187"/>
      <c r="AB499" s="188"/>
      <c r="AC499" s="188"/>
    </row>
    <row r="500" spans="2:29" ht="14.1" customHeight="1">
      <c r="B500" s="180"/>
      <c r="C500" s="180"/>
      <c r="D500" s="181"/>
      <c r="E500" s="182"/>
      <c r="F500" s="183"/>
      <c r="G500" s="183"/>
      <c r="H500" s="9"/>
      <c r="I500" s="184"/>
      <c r="J500" s="184"/>
      <c r="K500" s="465"/>
      <c r="L500" s="465"/>
      <c r="M500" s="465"/>
      <c r="N500" s="465"/>
      <c r="O500" s="185"/>
      <c r="P500" s="185"/>
      <c r="Q500" s="185"/>
      <c r="R500" s="185"/>
      <c r="S500" s="186"/>
      <c r="T500" s="186"/>
      <c r="U500" s="187"/>
      <c r="V500" s="187"/>
      <c r="W500" s="187"/>
      <c r="X500" s="187"/>
      <c r="Y500" s="187"/>
      <c r="Z500" s="187"/>
      <c r="AA500" s="187"/>
      <c r="AB500" s="188"/>
      <c r="AC500" s="188"/>
    </row>
    <row r="501" spans="2:29" ht="14.1" customHeight="1">
      <c r="B501" s="180"/>
      <c r="C501" s="180"/>
      <c r="D501" s="181"/>
      <c r="E501" s="182"/>
      <c r="F501" s="183"/>
      <c r="G501" s="183"/>
      <c r="H501" s="9"/>
      <c r="I501" s="184"/>
      <c r="J501" s="184"/>
      <c r="K501" s="465"/>
      <c r="L501" s="465"/>
      <c r="M501" s="465"/>
      <c r="N501" s="465"/>
      <c r="O501" s="185"/>
      <c r="P501" s="185"/>
      <c r="Q501" s="185"/>
      <c r="R501" s="185"/>
      <c r="S501" s="186"/>
      <c r="T501" s="186"/>
      <c r="U501" s="187"/>
      <c r="V501" s="187"/>
      <c r="W501" s="187"/>
      <c r="X501" s="187"/>
      <c r="Y501" s="187"/>
      <c r="Z501" s="187"/>
      <c r="AA501" s="187"/>
      <c r="AB501" s="188"/>
      <c r="AC501" s="188"/>
    </row>
    <row r="502" spans="2:29" ht="14.1" customHeight="1">
      <c r="B502" s="180"/>
      <c r="C502" s="180"/>
      <c r="D502" s="181"/>
      <c r="E502" s="182"/>
      <c r="F502" s="183"/>
      <c r="G502" s="183"/>
      <c r="H502" s="9"/>
      <c r="I502" s="184"/>
      <c r="J502" s="184"/>
      <c r="K502" s="465"/>
      <c r="L502" s="465"/>
      <c r="M502" s="465"/>
      <c r="N502" s="465"/>
      <c r="O502" s="185"/>
      <c r="P502" s="185"/>
      <c r="Q502" s="185"/>
      <c r="R502" s="185"/>
      <c r="S502" s="186"/>
      <c r="T502" s="186"/>
      <c r="U502" s="187"/>
      <c r="V502" s="187"/>
      <c r="W502" s="187"/>
      <c r="X502" s="187"/>
      <c r="Y502" s="187"/>
      <c r="Z502" s="187"/>
      <c r="AA502" s="187"/>
      <c r="AB502" s="188"/>
      <c r="AC502" s="188"/>
    </row>
    <row r="503" spans="2:29" ht="14.1" customHeight="1">
      <c r="B503" s="180"/>
      <c r="C503" s="180"/>
      <c r="D503" s="181"/>
      <c r="E503" s="182"/>
      <c r="F503" s="183"/>
      <c r="G503" s="183"/>
      <c r="H503" s="9"/>
      <c r="I503" s="184"/>
      <c r="J503" s="184"/>
      <c r="K503" s="465"/>
      <c r="L503" s="465"/>
      <c r="M503" s="465"/>
      <c r="N503" s="465"/>
      <c r="O503" s="185"/>
      <c r="P503" s="185"/>
      <c r="Q503" s="185"/>
      <c r="R503" s="185"/>
      <c r="S503" s="186"/>
      <c r="T503" s="186"/>
      <c r="U503" s="187"/>
      <c r="V503" s="187"/>
      <c r="W503" s="187"/>
      <c r="X503" s="187"/>
      <c r="Y503" s="187"/>
      <c r="Z503" s="187"/>
      <c r="AA503" s="187"/>
      <c r="AB503" s="188"/>
      <c r="AC503" s="188"/>
    </row>
    <row r="504" spans="2:29" ht="14.1" customHeight="1">
      <c r="B504" s="180"/>
      <c r="C504" s="180"/>
      <c r="D504" s="181"/>
      <c r="E504" s="182"/>
      <c r="F504" s="183"/>
      <c r="G504" s="183"/>
      <c r="H504" s="9"/>
      <c r="I504" s="184"/>
      <c r="J504" s="184"/>
      <c r="K504" s="465"/>
      <c r="L504" s="465"/>
      <c r="M504" s="465"/>
      <c r="N504" s="465"/>
      <c r="O504" s="185"/>
      <c r="P504" s="185"/>
      <c r="Q504" s="185"/>
      <c r="R504" s="185"/>
      <c r="S504" s="186"/>
      <c r="T504" s="186"/>
      <c r="U504" s="187"/>
      <c r="V504" s="187"/>
      <c r="W504" s="187"/>
      <c r="X504" s="187"/>
      <c r="Y504" s="187"/>
      <c r="Z504" s="187"/>
      <c r="AA504" s="187"/>
      <c r="AB504" s="188"/>
      <c r="AC504" s="188"/>
    </row>
    <row r="505" spans="2:29" ht="14.1" customHeight="1">
      <c r="B505" s="180"/>
      <c r="C505" s="180"/>
      <c r="D505" s="181"/>
      <c r="E505" s="182"/>
      <c r="F505" s="183"/>
      <c r="G505" s="183"/>
      <c r="H505" s="9"/>
      <c r="I505" s="184"/>
      <c r="J505" s="184"/>
      <c r="K505" s="465"/>
      <c r="L505" s="465"/>
      <c r="M505" s="465"/>
      <c r="N505" s="465"/>
      <c r="O505" s="185"/>
      <c r="P505" s="185"/>
      <c r="Q505" s="185"/>
      <c r="R505" s="185"/>
      <c r="S505" s="186"/>
      <c r="T505" s="186"/>
      <c r="U505" s="187"/>
      <c r="V505" s="187"/>
      <c r="W505" s="187"/>
      <c r="X505" s="187"/>
      <c r="Y505" s="187"/>
      <c r="Z505" s="187"/>
      <c r="AA505" s="187"/>
      <c r="AB505" s="188"/>
      <c r="AC505" s="188"/>
    </row>
    <row r="506" spans="2:29" ht="14.1" customHeight="1">
      <c r="B506" s="180"/>
      <c r="C506" s="180"/>
      <c r="D506" s="181"/>
      <c r="E506" s="182"/>
      <c r="F506" s="183"/>
      <c r="G506" s="183"/>
      <c r="H506" s="9"/>
      <c r="I506" s="184"/>
      <c r="J506" s="184"/>
      <c r="K506" s="465"/>
      <c r="L506" s="465"/>
      <c r="M506" s="465"/>
      <c r="N506" s="465"/>
      <c r="O506" s="185"/>
      <c r="P506" s="185"/>
      <c r="Q506" s="185"/>
      <c r="R506" s="185"/>
      <c r="S506" s="186"/>
      <c r="T506" s="186"/>
      <c r="U506" s="187"/>
      <c r="V506" s="187"/>
      <c r="W506" s="187"/>
      <c r="X506" s="187"/>
      <c r="Y506" s="187"/>
      <c r="Z506" s="187"/>
      <c r="AA506" s="187"/>
      <c r="AB506" s="188"/>
      <c r="AC506" s="188"/>
    </row>
    <row r="507" spans="2:29" ht="14.1" customHeight="1">
      <c r="B507" s="180"/>
      <c r="C507" s="180"/>
      <c r="D507" s="181"/>
      <c r="E507" s="182"/>
      <c r="F507" s="183"/>
      <c r="G507" s="183"/>
      <c r="H507" s="9"/>
      <c r="I507" s="184"/>
      <c r="J507" s="184"/>
      <c r="K507" s="465"/>
      <c r="L507" s="465"/>
      <c r="M507" s="465"/>
      <c r="N507" s="465"/>
      <c r="O507" s="185"/>
      <c r="P507" s="185"/>
      <c r="Q507" s="185"/>
      <c r="R507" s="185"/>
      <c r="S507" s="186"/>
      <c r="T507" s="186"/>
      <c r="U507" s="187"/>
      <c r="V507" s="187"/>
      <c r="W507" s="187"/>
      <c r="X507" s="187"/>
      <c r="Y507" s="187"/>
      <c r="Z507" s="187"/>
      <c r="AA507" s="187"/>
      <c r="AB507" s="188"/>
      <c r="AC507" s="188"/>
    </row>
    <row r="508" spans="2:29" ht="14.1" customHeight="1">
      <c r="B508" s="180"/>
      <c r="C508" s="180"/>
      <c r="D508" s="181"/>
      <c r="E508" s="182"/>
      <c r="F508" s="183"/>
      <c r="G508" s="183"/>
      <c r="H508" s="9"/>
      <c r="I508" s="184"/>
      <c r="J508" s="184"/>
      <c r="K508" s="465"/>
      <c r="L508" s="465"/>
      <c r="M508" s="465"/>
      <c r="N508" s="465"/>
      <c r="O508" s="185"/>
      <c r="P508" s="185"/>
      <c r="Q508" s="185"/>
      <c r="R508" s="185"/>
      <c r="S508" s="186"/>
      <c r="T508" s="186"/>
      <c r="U508" s="187"/>
      <c r="V508" s="187"/>
      <c r="W508" s="187"/>
      <c r="X508" s="187"/>
      <c r="Y508" s="187"/>
      <c r="Z508" s="187"/>
      <c r="AA508" s="187"/>
      <c r="AB508" s="188"/>
      <c r="AC508" s="188"/>
    </row>
    <row r="509" spans="2:29" ht="14.1" customHeight="1">
      <c r="B509" s="180"/>
      <c r="C509" s="180"/>
      <c r="D509" s="181"/>
      <c r="E509" s="182"/>
      <c r="F509" s="183"/>
      <c r="G509" s="183"/>
      <c r="H509" s="9"/>
      <c r="I509" s="184"/>
      <c r="J509" s="184"/>
      <c r="K509" s="465"/>
      <c r="L509" s="465"/>
      <c r="M509" s="465"/>
      <c r="N509" s="465"/>
      <c r="O509" s="185"/>
      <c r="P509" s="185"/>
      <c r="Q509" s="185"/>
      <c r="R509" s="185"/>
      <c r="S509" s="186"/>
      <c r="T509" s="186"/>
      <c r="U509" s="187"/>
      <c r="V509" s="187"/>
      <c r="W509" s="187"/>
      <c r="X509" s="187"/>
      <c r="Y509" s="187"/>
      <c r="Z509" s="187"/>
      <c r="AA509" s="187"/>
      <c r="AB509" s="188"/>
      <c r="AC509" s="188"/>
    </row>
    <row r="510" spans="2:29" ht="14.1" customHeight="1">
      <c r="B510" s="180"/>
      <c r="C510" s="180"/>
      <c r="D510" s="181"/>
      <c r="E510" s="182"/>
      <c r="F510" s="183"/>
      <c r="G510" s="183"/>
      <c r="H510" s="9"/>
      <c r="I510" s="184"/>
      <c r="J510" s="184"/>
      <c r="K510" s="465"/>
      <c r="L510" s="465"/>
      <c r="M510" s="465"/>
      <c r="N510" s="465"/>
      <c r="O510" s="185"/>
      <c r="P510" s="185"/>
      <c r="Q510" s="185"/>
      <c r="R510" s="185"/>
      <c r="S510" s="186"/>
      <c r="T510" s="186"/>
      <c r="U510" s="187"/>
      <c r="V510" s="187"/>
      <c r="W510" s="187"/>
      <c r="X510" s="187"/>
      <c r="Y510" s="187"/>
      <c r="Z510" s="187"/>
      <c r="AA510" s="187"/>
      <c r="AB510" s="188"/>
      <c r="AC510" s="188"/>
    </row>
    <row r="511" spans="2:29" ht="14.1" customHeight="1">
      <c r="B511" s="180"/>
      <c r="C511" s="180"/>
      <c r="D511" s="181"/>
      <c r="E511" s="182"/>
      <c r="F511" s="183"/>
      <c r="G511" s="183"/>
      <c r="H511" s="9"/>
      <c r="I511" s="184"/>
      <c r="J511" s="184"/>
      <c r="K511" s="465"/>
      <c r="L511" s="465"/>
      <c r="M511" s="465"/>
      <c r="N511" s="465"/>
      <c r="O511" s="185"/>
      <c r="P511" s="185"/>
      <c r="Q511" s="185"/>
      <c r="R511" s="185"/>
      <c r="S511" s="186"/>
      <c r="T511" s="186"/>
      <c r="U511" s="187"/>
      <c r="V511" s="187"/>
      <c r="W511" s="187"/>
      <c r="X511" s="187"/>
      <c r="Y511" s="187"/>
      <c r="Z511" s="187"/>
      <c r="AA511" s="187"/>
      <c r="AB511" s="188"/>
      <c r="AC511" s="188"/>
    </row>
    <row r="512" spans="2:29" ht="14.1" customHeight="1">
      <c r="B512" s="180"/>
      <c r="C512" s="180"/>
      <c r="D512" s="181"/>
      <c r="E512" s="182"/>
      <c r="F512" s="183"/>
      <c r="G512" s="183"/>
      <c r="H512" s="9"/>
      <c r="I512" s="184"/>
      <c r="J512" s="184"/>
      <c r="K512" s="465"/>
      <c r="L512" s="465"/>
      <c r="M512" s="465"/>
      <c r="N512" s="465"/>
      <c r="O512" s="185"/>
      <c r="P512" s="185"/>
      <c r="Q512" s="185"/>
      <c r="R512" s="185"/>
      <c r="S512" s="186"/>
      <c r="T512" s="186"/>
      <c r="U512" s="187"/>
      <c r="V512" s="187"/>
      <c r="W512" s="187"/>
      <c r="X512" s="187"/>
      <c r="Y512" s="187"/>
      <c r="Z512" s="187"/>
      <c r="AA512" s="187"/>
      <c r="AB512" s="188"/>
      <c r="AC512" s="188"/>
    </row>
    <row r="513" spans="2:29" ht="14.1" customHeight="1">
      <c r="B513" s="180"/>
      <c r="C513" s="180"/>
      <c r="D513" s="181"/>
      <c r="E513" s="182"/>
      <c r="F513" s="183"/>
      <c r="G513" s="183"/>
      <c r="H513" s="9"/>
      <c r="I513" s="184"/>
      <c r="J513" s="184"/>
      <c r="K513" s="465"/>
      <c r="L513" s="465"/>
      <c r="M513" s="465"/>
      <c r="N513" s="465"/>
      <c r="O513" s="185"/>
      <c r="P513" s="185"/>
      <c r="Q513" s="185"/>
      <c r="R513" s="185"/>
      <c r="S513" s="186"/>
      <c r="T513" s="186"/>
      <c r="U513" s="187"/>
      <c r="V513" s="187"/>
      <c r="W513" s="187"/>
      <c r="X513" s="187"/>
      <c r="Y513" s="187"/>
      <c r="Z513" s="187"/>
      <c r="AA513" s="187"/>
      <c r="AB513" s="188"/>
      <c r="AC513" s="188"/>
    </row>
    <row r="514" spans="2:29" ht="14.1" customHeight="1">
      <c r="B514" s="180"/>
      <c r="C514" s="180"/>
      <c r="D514" s="181"/>
      <c r="E514" s="182"/>
      <c r="F514" s="183"/>
      <c r="G514" s="183"/>
      <c r="H514" s="9"/>
      <c r="I514" s="184"/>
      <c r="J514" s="184"/>
      <c r="K514" s="465"/>
      <c r="L514" s="465"/>
      <c r="M514" s="465"/>
      <c r="N514" s="465"/>
      <c r="O514" s="185"/>
      <c r="P514" s="185"/>
      <c r="Q514" s="185"/>
      <c r="R514" s="185"/>
      <c r="S514" s="186"/>
      <c r="T514" s="186"/>
      <c r="U514" s="187"/>
      <c r="V514" s="187"/>
      <c r="W514" s="187"/>
      <c r="X514" s="187"/>
      <c r="Y514" s="187"/>
      <c r="Z514" s="187"/>
      <c r="AA514" s="187"/>
      <c r="AB514" s="188"/>
      <c r="AC514" s="188"/>
    </row>
    <row r="515" spans="2:29" ht="14.1" customHeight="1">
      <c r="B515" s="180"/>
      <c r="C515" s="180"/>
      <c r="D515" s="181"/>
      <c r="E515" s="182"/>
      <c r="F515" s="183"/>
      <c r="G515" s="183"/>
      <c r="H515" s="9"/>
      <c r="I515" s="184"/>
      <c r="J515" s="184"/>
      <c r="K515" s="465"/>
      <c r="L515" s="465"/>
      <c r="M515" s="465"/>
      <c r="N515" s="465"/>
      <c r="O515" s="185"/>
      <c r="P515" s="185"/>
      <c r="Q515" s="185"/>
      <c r="R515" s="185"/>
      <c r="S515" s="186"/>
      <c r="T515" s="186"/>
      <c r="U515" s="187"/>
      <c r="V515" s="187"/>
      <c r="W515" s="187"/>
      <c r="X515" s="187"/>
      <c r="Y515" s="187"/>
      <c r="Z515" s="187"/>
      <c r="AA515" s="187"/>
      <c r="AB515" s="188"/>
      <c r="AC515" s="188"/>
    </row>
    <row r="516" spans="2:29" ht="14.1" customHeight="1">
      <c r="B516" s="180"/>
      <c r="C516" s="180"/>
      <c r="D516" s="181"/>
      <c r="E516" s="182"/>
      <c r="F516" s="183"/>
      <c r="G516" s="183"/>
      <c r="H516" s="9"/>
      <c r="I516" s="184"/>
      <c r="J516" s="184"/>
      <c r="K516" s="465"/>
      <c r="L516" s="465"/>
      <c r="M516" s="465"/>
      <c r="N516" s="465"/>
      <c r="O516" s="185"/>
      <c r="P516" s="185"/>
      <c r="Q516" s="185"/>
      <c r="R516" s="185"/>
      <c r="S516" s="186"/>
      <c r="T516" s="186"/>
      <c r="U516" s="187"/>
      <c r="V516" s="187"/>
      <c r="W516" s="187"/>
      <c r="X516" s="187"/>
      <c r="Y516" s="187"/>
      <c r="Z516" s="187"/>
      <c r="AA516" s="187"/>
      <c r="AB516" s="188"/>
      <c r="AC516" s="188"/>
    </row>
    <row r="517" spans="2:29" ht="14.1" customHeight="1">
      <c r="B517" s="180"/>
      <c r="C517" s="180"/>
      <c r="D517" s="181"/>
      <c r="E517" s="182"/>
      <c r="F517" s="183"/>
      <c r="G517" s="183"/>
      <c r="H517" s="9"/>
      <c r="I517" s="184"/>
      <c r="J517" s="184"/>
      <c r="K517" s="465"/>
      <c r="L517" s="465"/>
      <c r="M517" s="465"/>
      <c r="N517" s="465"/>
      <c r="O517" s="185"/>
      <c r="P517" s="185"/>
      <c r="Q517" s="185"/>
      <c r="R517" s="185"/>
      <c r="S517" s="186"/>
      <c r="T517" s="186"/>
      <c r="U517" s="187"/>
      <c r="V517" s="187"/>
      <c r="W517" s="187"/>
      <c r="X517" s="187"/>
      <c r="Y517" s="187"/>
      <c r="Z517" s="187"/>
      <c r="AA517" s="187"/>
      <c r="AB517" s="188"/>
      <c r="AC517" s="188"/>
    </row>
    <row r="518" spans="2:29" ht="14.1" customHeight="1">
      <c r="B518" s="180"/>
      <c r="C518" s="180"/>
      <c r="D518" s="181"/>
      <c r="E518" s="182"/>
      <c r="F518" s="183"/>
      <c r="G518" s="183"/>
      <c r="H518" s="9"/>
      <c r="I518" s="184"/>
      <c r="J518" s="184"/>
      <c r="K518" s="465"/>
      <c r="L518" s="465"/>
      <c r="M518" s="465"/>
      <c r="N518" s="465"/>
      <c r="O518" s="185"/>
      <c r="P518" s="185"/>
      <c r="Q518" s="185"/>
      <c r="R518" s="185"/>
      <c r="S518" s="186"/>
      <c r="T518" s="186"/>
      <c r="U518" s="187"/>
      <c r="V518" s="187"/>
      <c r="W518" s="187"/>
      <c r="X518" s="187"/>
      <c r="Y518" s="187"/>
      <c r="Z518" s="187"/>
      <c r="AA518" s="187"/>
      <c r="AB518" s="188"/>
      <c r="AC518" s="188"/>
    </row>
    <row r="519" spans="2:29" ht="14.1" customHeight="1">
      <c r="B519" s="180"/>
      <c r="C519" s="180"/>
      <c r="D519" s="181"/>
      <c r="E519" s="182"/>
      <c r="F519" s="183"/>
      <c r="G519" s="183"/>
      <c r="H519" s="9"/>
      <c r="I519" s="184"/>
      <c r="J519" s="184"/>
      <c r="K519" s="465"/>
      <c r="L519" s="465"/>
      <c r="M519" s="465"/>
      <c r="N519" s="465"/>
      <c r="O519" s="185"/>
      <c r="P519" s="185"/>
      <c r="Q519" s="185"/>
      <c r="R519" s="185"/>
      <c r="S519" s="186"/>
      <c r="T519" s="186"/>
      <c r="U519" s="187"/>
      <c r="V519" s="187"/>
      <c r="W519" s="187"/>
      <c r="X519" s="187"/>
      <c r="Y519" s="187"/>
      <c r="Z519" s="187"/>
      <c r="AA519" s="187"/>
      <c r="AB519" s="188"/>
      <c r="AC519" s="188"/>
    </row>
    <row r="520" spans="2:29" ht="14.1" customHeight="1">
      <c r="B520" s="180"/>
      <c r="C520" s="180"/>
      <c r="D520" s="181"/>
      <c r="E520" s="182"/>
      <c r="F520" s="183"/>
      <c r="G520" s="183"/>
      <c r="H520" s="9"/>
      <c r="I520" s="184"/>
      <c r="J520" s="184"/>
      <c r="K520" s="465"/>
      <c r="L520" s="465"/>
      <c r="M520" s="465"/>
      <c r="N520" s="465"/>
      <c r="O520" s="185"/>
      <c r="P520" s="185"/>
      <c r="Q520" s="185"/>
      <c r="R520" s="185"/>
      <c r="S520" s="186"/>
      <c r="T520" s="186"/>
      <c r="U520" s="187"/>
      <c r="V520" s="187"/>
      <c r="W520" s="187"/>
      <c r="X520" s="187"/>
      <c r="Y520" s="187"/>
      <c r="Z520" s="187"/>
      <c r="AA520" s="187"/>
      <c r="AB520" s="188"/>
      <c r="AC520" s="188"/>
    </row>
    <row r="521" spans="2:29" ht="14.1" customHeight="1">
      <c r="B521" s="180"/>
      <c r="C521" s="180"/>
      <c r="D521" s="181"/>
      <c r="E521" s="182"/>
      <c r="F521" s="183"/>
      <c r="G521" s="183"/>
      <c r="H521" s="9"/>
      <c r="I521" s="184"/>
      <c r="J521" s="184"/>
      <c r="K521" s="465"/>
      <c r="L521" s="465"/>
      <c r="M521" s="465"/>
      <c r="N521" s="465"/>
      <c r="O521" s="185"/>
      <c r="P521" s="185"/>
      <c r="Q521" s="185"/>
      <c r="R521" s="185"/>
      <c r="S521" s="186"/>
      <c r="T521" s="186"/>
      <c r="U521" s="187"/>
      <c r="V521" s="187"/>
      <c r="W521" s="187"/>
      <c r="X521" s="187"/>
      <c r="Y521" s="187"/>
      <c r="Z521" s="187"/>
      <c r="AA521" s="187"/>
      <c r="AB521" s="188"/>
      <c r="AC521" s="188"/>
    </row>
    <row r="522" spans="2:29" ht="14.1" customHeight="1">
      <c r="B522" s="180"/>
      <c r="C522" s="180"/>
      <c r="D522" s="181"/>
      <c r="E522" s="182"/>
      <c r="F522" s="183"/>
      <c r="G522" s="183"/>
      <c r="H522" s="9"/>
      <c r="I522" s="184"/>
      <c r="J522" s="184"/>
      <c r="K522" s="465"/>
      <c r="L522" s="465"/>
      <c r="M522" s="465"/>
      <c r="N522" s="465"/>
      <c r="O522" s="185"/>
      <c r="P522" s="185"/>
      <c r="Q522" s="185"/>
      <c r="R522" s="185"/>
      <c r="S522" s="186"/>
      <c r="T522" s="186"/>
      <c r="U522" s="187"/>
      <c r="V522" s="187"/>
      <c r="W522" s="187"/>
      <c r="X522" s="187"/>
      <c r="Y522" s="187"/>
      <c r="Z522" s="187"/>
      <c r="AA522" s="187"/>
      <c r="AB522" s="188"/>
      <c r="AC522" s="188"/>
    </row>
    <row r="523" spans="2:29" ht="14.1" customHeight="1">
      <c r="B523" s="180"/>
      <c r="C523" s="180"/>
      <c r="D523" s="181"/>
      <c r="E523" s="182"/>
      <c r="F523" s="183"/>
      <c r="G523" s="183"/>
      <c r="H523" s="9"/>
      <c r="I523" s="184"/>
      <c r="J523" s="184"/>
      <c r="K523" s="465"/>
      <c r="L523" s="465"/>
      <c r="M523" s="465"/>
      <c r="N523" s="465"/>
      <c r="O523" s="185"/>
      <c r="P523" s="185"/>
      <c r="Q523" s="185"/>
      <c r="R523" s="185"/>
      <c r="S523" s="186"/>
      <c r="T523" s="186"/>
      <c r="U523" s="187"/>
      <c r="V523" s="187"/>
      <c r="W523" s="187"/>
      <c r="X523" s="187"/>
      <c r="Y523" s="187"/>
      <c r="Z523" s="187"/>
      <c r="AA523" s="187"/>
      <c r="AB523" s="188"/>
      <c r="AC523" s="188"/>
    </row>
    <row r="524" spans="2:29" ht="14.1" customHeight="1">
      <c r="B524" s="180"/>
      <c r="C524" s="180"/>
      <c r="D524" s="181"/>
      <c r="E524" s="182"/>
      <c r="F524" s="183"/>
      <c r="G524" s="183"/>
      <c r="H524" s="9"/>
      <c r="I524" s="184"/>
      <c r="J524" s="184"/>
      <c r="K524" s="465"/>
      <c r="L524" s="465"/>
      <c r="M524" s="465"/>
      <c r="N524" s="465"/>
      <c r="O524" s="185"/>
      <c r="P524" s="185"/>
      <c r="Q524" s="185"/>
      <c r="R524" s="185"/>
      <c r="S524" s="186"/>
      <c r="T524" s="186"/>
      <c r="U524" s="187"/>
      <c r="V524" s="187"/>
      <c r="W524" s="187"/>
      <c r="X524" s="187"/>
      <c r="Y524" s="187"/>
      <c r="Z524" s="187"/>
      <c r="AA524" s="187"/>
      <c r="AB524" s="188"/>
      <c r="AC524" s="188"/>
    </row>
    <row r="525" spans="2:29" ht="14.1" customHeight="1">
      <c r="B525" s="180"/>
      <c r="C525" s="180"/>
      <c r="D525" s="181"/>
      <c r="E525" s="182"/>
      <c r="F525" s="183"/>
      <c r="G525" s="183"/>
      <c r="H525" s="9"/>
      <c r="I525" s="184"/>
      <c r="J525" s="184"/>
      <c r="K525" s="465"/>
      <c r="L525" s="465"/>
      <c r="M525" s="465"/>
      <c r="N525" s="465"/>
      <c r="O525" s="185"/>
      <c r="P525" s="185"/>
      <c r="Q525" s="185"/>
      <c r="R525" s="185"/>
      <c r="S525" s="186"/>
      <c r="T525" s="186"/>
      <c r="U525" s="187"/>
      <c r="V525" s="187"/>
      <c r="W525" s="187"/>
      <c r="X525" s="187"/>
      <c r="Y525" s="187"/>
      <c r="Z525" s="187"/>
      <c r="AA525" s="187"/>
      <c r="AB525" s="188"/>
      <c r="AC525" s="188"/>
    </row>
    <row r="526" spans="2:29" ht="14.1" customHeight="1">
      <c r="B526" s="180"/>
      <c r="C526" s="180"/>
      <c r="D526" s="181"/>
      <c r="E526" s="182"/>
      <c r="F526" s="183"/>
      <c r="G526" s="183"/>
      <c r="H526" s="9"/>
      <c r="I526" s="184"/>
      <c r="J526" s="184"/>
      <c r="K526" s="465"/>
      <c r="L526" s="465"/>
      <c r="M526" s="465"/>
      <c r="N526" s="465"/>
      <c r="O526" s="185"/>
      <c r="P526" s="185"/>
      <c r="Q526" s="185"/>
      <c r="R526" s="185"/>
      <c r="S526" s="186"/>
      <c r="T526" s="186"/>
      <c r="U526" s="187"/>
      <c r="V526" s="187"/>
      <c r="W526" s="187"/>
      <c r="X526" s="187"/>
      <c r="Y526" s="187"/>
      <c r="Z526" s="187"/>
      <c r="AA526" s="187"/>
      <c r="AB526" s="188"/>
      <c r="AC526" s="188"/>
    </row>
    <row r="527" spans="2:29" ht="14.1" customHeight="1">
      <c r="B527" s="180"/>
      <c r="C527" s="180"/>
      <c r="D527" s="181"/>
      <c r="E527" s="182"/>
      <c r="F527" s="183"/>
      <c r="G527" s="183"/>
      <c r="H527" s="9"/>
      <c r="I527" s="184"/>
      <c r="J527" s="184"/>
      <c r="K527" s="465"/>
      <c r="L527" s="465"/>
      <c r="M527" s="465"/>
      <c r="N527" s="465"/>
      <c r="O527" s="185"/>
      <c r="P527" s="185"/>
      <c r="Q527" s="185"/>
      <c r="R527" s="185"/>
      <c r="S527" s="186"/>
      <c r="T527" s="186"/>
      <c r="U527" s="187"/>
      <c r="V527" s="187"/>
      <c r="W527" s="187"/>
      <c r="X527" s="187"/>
      <c r="Y527" s="187"/>
      <c r="Z527" s="187"/>
      <c r="AA527" s="187"/>
      <c r="AB527" s="188"/>
      <c r="AC527" s="188"/>
    </row>
    <row r="528" spans="2:29" ht="14.1" customHeight="1">
      <c r="B528" s="180"/>
      <c r="C528" s="180"/>
      <c r="D528" s="181"/>
      <c r="E528" s="182"/>
      <c r="F528" s="183"/>
      <c r="G528" s="183"/>
      <c r="H528" s="9"/>
      <c r="I528" s="184"/>
      <c r="J528" s="184"/>
      <c r="K528" s="465"/>
      <c r="L528" s="465"/>
      <c r="M528" s="465"/>
      <c r="N528" s="465"/>
      <c r="O528" s="185"/>
      <c r="P528" s="185"/>
      <c r="Q528" s="185"/>
      <c r="R528" s="185"/>
      <c r="S528" s="186"/>
      <c r="T528" s="186"/>
      <c r="U528" s="187"/>
      <c r="V528" s="187"/>
      <c r="W528" s="187"/>
      <c r="X528" s="187"/>
      <c r="Y528" s="187"/>
      <c r="Z528" s="187"/>
      <c r="AA528" s="187"/>
      <c r="AB528" s="188"/>
      <c r="AC528" s="188"/>
    </row>
    <row r="529" spans="2:29" ht="14.1" customHeight="1">
      <c r="B529" s="180"/>
      <c r="C529" s="180"/>
      <c r="D529" s="181"/>
      <c r="E529" s="182"/>
      <c r="F529" s="183"/>
      <c r="G529" s="183"/>
      <c r="H529" s="9"/>
      <c r="I529" s="184"/>
      <c r="J529" s="184"/>
      <c r="K529" s="465"/>
      <c r="L529" s="465"/>
      <c r="M529" s="465"/>
      <c r="N529" s="465"/>
      <c r="O529" s="185"/>
      <c r="P529" s="185"/>
      <c r="Q529" s="185"/>
      <c r="R529" s="185"/>
      <c r="S529" s="186"/>
      <c r="T529" s="186"/>
      <c r="U529" s="187"/>
      <c r="V529" s="187"/>
      <c r="W529" s="187"/>
      <c r="X529" s="187"/>
      <c r="Y529" s="187"/>
      <c r="Z529" s="187"/>
      <c r="AA529" s="187"/>
      <c r="AB529" s="188"/>
      <c r="AC529" s="188"/>
    </row>
    <row r="530" spans="2:29" ht="14.1" customHeight="1">
      <c r="B530" s="180"/>
      <c r="C530" s="180"/>
      <c r="D530" s="181"/>
      <c r="E530" s="182"/>
      <c r="F530" s="183"/>
      <c r="G530" s="183"/>
      <c r="H530" s="9"/>
      <c r="I530" s="184"/>
      <c r="J530" s="184"/>
      <c r="K530" s="465"/>
      <c r="L530" s="465"/>
      <c r="M530" s="465"/>
      <c r="N530" s="465"/>
      <c r="O530" s="185"/>
      <c r="P530" s="185"/>
      <c r="Q530" s="185"/>
      <c r="R530" s="185"/>
      <c r="S530" s="186"/>
      <c r="T530" s="186"/>
      <c r="U530" s="187"/>
      <c r="V530" s="187"/>
      <c r="W530" s="187"/>
      <c r="X530" s="187"/>
      <c r="Y530" s="187"/>
      <c r="Z530" s="187"/>
      <c r="AA530" s="187"/>
      <c r="AB530" s="188"/>
      <c r="AC530" s="188"/>
    </row>
    <row r="531" spans="2:29" ht="14.1" customHeight="1">
      <c r="B531" s="180"/>
      <c r="C531" s="180"/>
      <c r="D531" s="181"/>
      <c r="E531" s="182"/>
      <c r="F531" s="183"/>
      <c r="G531" s="183"/>
      <c r="H531" s="9"/>
      <c r="I531" s="184"/>
      <c r="J531" s="184"/>
      <c r="K531" s="465"/>
      <c r="L531" s="465"/>
      <c r="M531" s="465"/>
      <c r="N531" s="465"/>
      <c r="O531" s="185"/>
      <c r="P531" s="185"/>
      <c r="Q531" s="185"/>
      <c r="R531" s="185"/>
      <c r="S531" s="186"/>
      <c r="T531" s="186"/>
      <c r="U531" s="187"/>
      <c r="V531" s="187"/>
      <c r="W531" s="187"/>
      <c r="X531" s="187"/>
      <c r="Y531" s="187"/>
      <c r="Z531" s="187"/>
      <c r="AA531" s="187"/>
      <c r="AB531" s="188"/>
      <c r="AC531" s="188"/>
    </row>
    <row r="532" spans="2:29" ht="14.1" customHeight="1">
      <c r="B532" s="180"/>
      <c r="C532" s="180"/>
      <c r="D532" s="181"/>
      <c r="E532" s="182"/>
      <c r="F532" s="183"/>
      <c r="G532" s="183"/>
      <c r="H532" s="9"/>
      <c r="I532" s="184"/>
      <c r="J532" s="184"/>
      <c r="K532" s="465"/>
      <c r="L532" s="465"/>
      <c r="M532" s="465"/>
      <c r="N532" s="465"/>
      <c r="O532" s="185"/>
      <c r="P532" s="185"/>
      <c r="Q532" s="185"/>
      <c r="R532" s="185"/>
      <c r="S532" s="186"/>
      <c r="T532" s="186"/>
      <c r="U532" s="187"/>
      <c r="V532" s="187"/>
      <c r="W532" s="187"/>
      <c r="X532" s="187"/>
      <c r="Y532" s="187"/>
      <c r="Z532" s="187"/>
      <c r="AA532" s="187"/>
      <c r="AB532" s="188"/>
      <c r="AC532" s="188"/>
    </row>
    <row r="533" spans="2:29" ht="14.1" customHeight="1">
      <c r="B533" s="180"/>
      <c r="C533" s="180"/>
      <c r="D533" s="181"/>
      <c r="E533" s="182"/>
      <c r="F533" s="183"/>
      <c r="G533" s="183"/>
      <c r="H533" s="9"/>
      <c r="I533" s="184"/>
      <c r="J533" s="184"/>
      <c r="K533" s="465"/>
      <c r="L533" s="465"/>
      <c r="M533" s="465"/>
      <c r="N533" s="465"/>
      <c r="O533" s="185"/>
      <c r="P533" s="185"/>
      <c r="Q533" s="185"/>
      <c r="R533" s="185"/>
      <c r="S533" s="186"/>
      <c r="T533" s="186"/>
      <c r="U533" s="187"/>
      <c r="V533" s="187"/>
      <c r="W533" s="187"/>
      <c r="X533" s="187"/>
      <c r="Y533" s="187"/>
      <c r="Z533" s="187"/>
      <c r="AA533" s="187"/>
      <c r="AB533" s="188"/>
      <c r="AC533" s="188"/>
    </row>
    <row r="534" spans="2:29" ht="14.1" customHeight="1">
      <c r="B534" s="180"/>
      <c r="C534" s="180"/>
      <c r="D534" s="181"/>
      <c r="E534" s="182"/>
      <c r="F534" s="183"/>
      <c r="G534" s="183"/>
      <c r="H534" s="9"/>
      <c r="I534" s="184"/>
      <c r="J534" s="184"/>
      <c r="K534" s="465"/>
      <c r="L534" s="465"/>
      <c r="M534" s="465"/>
      <c r="N534" s="465"/>
      <c r="O534" s="185"/>
      <c r="P534" s="185"/>
      <c r="Q534" s="185"/>
      <c r="R534" s="185"/>
      <c r="S534" s="186"/>
      <c r="T534" s="186"/>
      <c r="U534" s="187"/>
      <c r="V534" s="187"/>
      <c r="W534" s="187"/>
      <c r="X534" s="187"/>
      <c r="Y534" s="187"/>
      <c r="Z534" s="187"/>
      <c r="AA534" s="187"/>
      <c r="AB534" s="188"/>
      <c r="AC534" s="188"/>
    </row>
    <row r="535" spans="2:29" ht="14.1" customHeight="1">
      <c r="B535" s="180"/>
      <c r="C535" s="180"/>
      <c r="D535" s="181"/>
      <c r="E535" s="182"/>
      <c r="F535" s="183"/>
      <c r="G535" s="183"/>
      <c r="H535" s="9"/>
      <c r="I535" s="184"/>
      <c r="J535" s="184"/>
      <c r="K535" s="465"/>
      <c r="L535" s="465"/>
      <c r="M535" s="465"/>
      <c r="N535" s="465"/>
      <c r="O535" s="185"/>
      <c r="P535" s="185"/>
      <c r="Q535" s="185"/>
      <c r="R535" s="185"/>
      <c r="S535" s="186"/>
      <c r="T535" s="186"/>
      <c r="U535" s="187"/>
      <c r="V535" s="187"/>
      <c r="W535" s="187"/>
      <c r="X535" s="187"/>
      <c r="Y535" s="187"/>
      <c r="Z535" s="187"/>
      <c r="AA535" s="187"/>
      <c r="AB535" s="188"/>
      <c r="AC535" s="188"/>
    </row>
    <row r="536" spans="2:29" ht="14.1" customHeight="1">
      <c r="B536" s="180"/>
      <c r="C536" s="180"/>
      <c r="D536" s="181"/>
      <c r="E536" s="182"/>
      <c r="F536" s="183"/>
      <c r="G536" s="183"/>
      <c r="H536" s="9"/>
      <c r="I536" s="184"/>
      <c r="J536" s="184"/>
      <c r="K536" s="465"/>
      <c r="L536" s="465"/>
      <c r="M536" s="465"/>
      <c r="N536" s="465"/>
      <c r="O536" s="185"/>
      <c r="P536" s="185"/>
      <c r="Q536" s="185"/>
      <c r="R536" s="185"/>
      <c r="S536" s="186"/>
      <c r="T536" s="186"/>
      <c r="U536" s="187"/>
      <c r="V536" s="187"/>
      <c r="W536" s="187"/>
      <c r="X536" s="187"/>
      <c r="Y536" s="187"/>
      <c r="Z536" s="187"/>
      <c r="AA536" s="187"/>
      <c r="AB536" s="188"/>
      <c r="AC536" s="188"/>
    </row>
    <row r="537" spans="2:29" ht="14.1" customHeight="1">
      <c r="B537" s="180"/>
      <c r="C537" s="180"/>
      <c r="D537" s="181"/>
      <c r="E537" s="182"/>
      <c r="F537" s="183"/>
      <c r="G537" s="183"/>
      <c r="H537" s="9"/>
      <c r="I537" s="184"/>
      <c r="J537" s="184"/>
      <c r="K537" s="465"/>
      <c r="L537" s="465"/>
      <c r="M537" s="465"/>
      <c r="N537" s="465"/>
      <c r="O537" s="185"/>
      <c r="P537" s="185"/>
      <c r="Q537" s="185"/>
      <c r="R537" s="185"/>
      <c r="S537" s="186"/>
      <c r="T537" s="186"/>
      <c r="U537" s="187"/>
      <c r="V537" s="187"/>
      <c r="W537" s="187"/>
      <c r="X537" s="187"/>
      <c r="Y537" s="187"/>
      <c r="Z537" s="187"/>
      <c r="AA537" s="187"/>
      <c r="AB537" s="188"/>
      <c r="AC537" s="188"/>
    </row>
    <row r="538" spans="2:29" ht="14.1" customHeight="1">
      <c r="B538" s="180"/>
      <c r="C538" s="180"/>
      <c r="D538" s="181"/>
      <c r="E538" s="182"/>
      <c r="F538" s="183"/>
      <c r="G538" s="183"/>
      <c r="H538" s="9"/>
      <c r="I538" s="184"/>
      <c r="J538" s="184"/>
      <c r="K538" s="465"/>
      <c r="L538" s="465"/>
      <c r="M538" s="465"/>
      <c r="N538" s="465"/>
      <c r="O538" s="185"/>
      <c r="P538" s="185"/>
      <c r="Q538" s="185"/>
      <c r="R538" s="185"/>
      <c r="S538" s="186"/>
      <c r="T538" s="186"/>
      <c r="U538" s="187"/>
      <c r="V538" s="187"/>
      <c r="W538" s="187"/>
      <c r="X538" s="187"/>
      <c r="Y538" s="187"/>
      <c r="Z538" s="187"/>
      <c r="AA538" s="187"/>
      <c r="AB538" s="188"/>
      <c r="AC538" s="188"/>
    </row>
    <row r="539" spans="2:29" ht="14.1" customHeight="1">
      <c r="B539" s="180"/>
      <c r="C539" s="180"/>
      <c r="D539" s="181"/>
      <c r="E539" s="182"/>
      <c r="F539" s="183"/>
      <c r="G539" s="183"/>
      <c r="H539" s="9"/>
      <c r="I539" s="184"/>
      <c r="J539" s="184"/>
      <c r="K539" s="465"/>
      <c r="L539" s="465"/>
      <c r="M539" s="465"/>
      <c r="N539" s="465"/>
      <c r="O539" s="185"/>
      <c r="P539" s="185"/>
      <c r="Q539" s="185"/>
      <c r="R539" s="185"/>
      <c r="S539" s="186"/>
      <c r="T539" s="186"/>
      <c r="U539" s="187"/>
      <c r="V539" s="187"/>
      <c r="W539" s="187"/>
      <c r="X539" s="187"/>
      <c r="Y539" s="187"/>
      <c r="Z539" s="187"/>
      <c r="AA539" s="187"/>
      <c r="AB539" s="188"/>
      <c r="AC539" s="188"/>
    </row>
    <row r="540" spans="2:29" ht="14.1" customHeight="1">
      <c r="B540" s="180"/>
      <c r="C540" s="180"/>
      <c r="D540" s="181"/>
      <c r="E540" s="182"/>
      <c r="F540" s="183"/>
      <c r="G540" s="183"/>
      <c r="H540" s="9"/>
      <c r="I540" s="184"/>
      <c r="J540" s="184"/>
      <c r="K540" s="465"/>
      <c r="L540" s="465"/>
      <c r="M540" s="465"/>
      <c r="N540" s="465"/>
      <c r="O540" s="185"/>
      <c r="P540" s="185"/>
      <c r="Q540" s="185"/>
      <c r="R540" s="185"/>
      <c r="S540" s="186"/>
      <c r="T540" s="186"/>
      <c r="U540" s="187"/>
      <c r="V540" s="187"/>
      <c r="W540" s="187"/>
      <c r="X540" s="187"/>
      <c r="Y540" s="187"/>
      <c r="Z540" s="187"/>
      <c r="AA540" s="187"/>
      <c r="AB540" s="188"/>
      <c r="AC540" s="188"/>
    </row>
    <row r="541" spans="2:29" ht="14.1" customHeight="1">
      <c r="B541" s="180"/>
      <c r="C541" s="180"/>
      <c r="D541" s="181"/>
      <c r="E541" s="182"/>
      <c r="F541" s="183"/>
      <c r="G541" s="183"/>
      <c r="H541" s="9"/>
      <c r="I541" s="184"/>
      <c r="J541" s="184"/>
      <c r="K541" s="465"/>
      <c r="L541" s="465"/>
      <c r="M541" s="465"/>
      <c r="N541" s="465"/>
      <c r="O541" s="185"/>
      <c r="P541" s="185"/>
      <c r="Q541" s="185"/>
      <c r="R541" s="185"/>
      <c r="S541" s="186"/>
      <c r="T541" s="186"/>
      <c r="U541" s="187"/>
      <c r="V541" s="187"/>
      <c r="W541" s="187"/>
      <c r="X541" s="187"/>
      <c r="Y541" s="187"/>
      <c r="Z541" s="187"/>
      <c r="AA541" s="187"/>
      <c r="AB541" s="188"/>
      <c r="AC541" s="188"/>
    </row>
    <row r="542" spans="2:29" ht="14.1" customHeight="1">
      <c r="B542" s="180"/>
      <c r="C542" s="180"/>
      <c r="D542" s="181"/>
      <c r="E542" s="182"/>
      <c r="F542" s="183"/>
      <c r="G542" s="183"/>
      <c r="H542" s="9"/>
      <c r="I542" s="184"/>
      <c r="J542" s="184"/>
      <c r="K542" s="465"/>
      <c r="L542" s="465"/>
      <c r="M542" s="465"/>
      <c r="N542" s="465"/>
      <c r="O542" s="185"/>
      <c r="P542" s="185"/>
      <c r="Q542" s="185"/>
      <c r="R542" s="185"/>
      <c r="S542" s="186"/>
      <c r="T542" s="186"/>
      <c r="U542" s="187"/>
      <c r="V542" s="187"/>
      <c r="W542" s="187"/>
      <c r="X542" s="187"/>
      <c r="Y542" s="187"/>
      <c r="Z542" s="187"/>
      <c r="AA542" s="187"/>
      <c r="AB542" s="188"/>
      <c r="AC542" s="188"/>
    </row>
    <row r="543" spans="2:29" ht="14.1" customHeight="1">
      <c r="B543" s="180"/>
      <c r="C543" s="180"/>
      <c r="D543" s="181"/>
      <c r="E543" s="182"/>
      <c r="F543" s="183"/>
      <c r="G543" s="183"/>
      <c r="H543" s="9"/>
      <c r="I543" s="184"/>
      <c r="J543" s="184"/>
      <c r="K543" s="465"/>
      <c r="L543" s="465"/>
      <c r="M543" s="465"/>
      <c r="N543" s="465"/>
      <c r="O543" s="185"/>
      <c r="P543" s="185"/>
      <c r="Q543" s="185"/>
      <c r="R543" s="185"/>
      <c r="S543" s="186"/>
      <c r="T543" s="186"/>
      <c r="U543" s="187"/>
      <c r="V543" s="187"/>
      <c r="W543" s="187"/>
      <c r="X543" s="187"/>
      <c r="Y543" s="187"/>
      <c r="Z543" s="187"/>
      <c r="AA543" s="187"/>
      <c r="AB543" s="188"/>
      <c r="AC543" s="188"/>
    </row>
    <row r="544" spans="2:29" ht="14.1" customHeight="1">
      <c r="B544" s="180"/>
      <c r="C544" s="180"/>
      <c r="D544" s="181"/>
      <c r="E544" s="182"/>
      <c r="F544" s="183"/>
      <c r="G544" s="183"/>
      <c r="H544" s="9"/>
      <c r="I544" s="184"/>
      <c r="J544" s="184"/>
      <c r="K544" s="465"/>
      <c r="L544" s="465"/>
      <c r="M544" s="465"/>
      <c r="N544" s="465"/>
      <c r="O544" s="185"/>
      <c r="P544" s="185"/>
      <c r="Q544" s="185"/>
      <c r="R544" s="185"/>
      <c r="S544" s="186"/>
      <c r="T544" s="186"/>
      <c r="U544" s="187"/>
      <c r="V544" s="187"/>
      <c r="W544" s="187"/>
      <c r="X544" s="187"/>
      <c r="Y544" s="187"/>
      <c r="Z544" s="187"/>
      <c r="AA544" s="187"/>
      <c r="AB544" s="188"/>
      <c r="AC544" s="188"/>
    </row>
    <row r="545" spans="2:29" ht="14.1" customHeight="1">
      <c r="B545" s="180"/>
      <c r="C545" s="180"/>
      <c r="D545" s="181"/>
      <c r="E545" s="182"/>
      <c r="F545" s="183"/>
      <c r="G545" s="183"/>
      <c r="H545" s="9"/>
      <c r="I545" s="184"/>
      <c r="J545" s="184"/>
      <c r="K545" s="465"/>
      <c r="L545" s="465"/>
      <c r="M545" s="465"/>
      <c r="N545" s="465"/>
      <c r="O545" s="185"/>
      <c r="P545" s="185"/>
      <c r="Q545" s="185"/>
      <c r="R545" s="185"/>
      <c r="S545" s="186"/>
      <c r="T545" s="186"/>
      <c r="U545" s="187"/>
      <c r="V545" s="187"/>
      <c r="W545" s="187"/>
      <c r="X545" s="187"/>
      <c r="Y545" s="187"/>
      <c r="Z545" s="187"/>
      <c r="AA545" s="187"/>
      <c r="AB545" s="188"/>
      <c r="AC545" s="188"/>
    </row>
    <row r="546" spans="2:29" ht="14.1" customHeight="1">
      <c r="B546" s="180"/>
      <c r="C546" s="180"/>
      <c r="D546" s="181"/>
      <c r="E546" s="182"/>
      <c r="F546" s="183"/>
      <c r="G546" s="183"/>
      <c r="H546" s="9"/>
      <c r="I546" s="184"/>
      <c r="J546" s="184"/>
      <c r="K546" s="465"/>
      <c r="L546" s="465"/>
      <c r="M546" s="465"/>
      <c r="N546" s="465"/>
      <c r="O546" s="185"/>
      <c r="P546" s="185"/>
      <c r="Q546" s="185"/>
      <c r="R546" s="185"/>
      <c r="S546" s="186"/>
      <c r="T546" s="186"/>
      <c r="U546" s="187"/>
      <c r="V546" s="187"/>
      <c r="W546" s="187"/>
      <c r="X546" s="187"/>
      <c r="Y546" s="187"/>
      <c r="Z546" s="187"/>
      <c r="AA546" s="187"/>
      <c r="AB546" s="188"/>
      <c r="AC546" s="188"/>
    </row>
    <row r="547" spans="2:29" ht="14.1" customHeight="1">
      <c r="B547" s="180"/>
      <c r="C547" s="180"/>
      <c r="D547" s="181"/>
      <c r="E547" s="182"/>
      <c r="F547" s="183"/>
      <c r="G547" s="183"/>
      <c r="H547" s="9"/>
      <c r="I547" s="184"/>
      <c r="J547" s="184"/>
      <c r="K547" s="465"/>
      <c r="L547" s="465"/>
      <c r="M547" s="465"/>
      <c r="N547" s="465"/>
      <c r="O547" s="185"/>
      <c r="P547" s="185"/>
      <c r="Q547" s="185"/>
      <c r="R547" s="185"/>
      <c r="S547" s="186"/>
      <c r="T547" s="186"/>
      <c r="U547" s="187"/>
      <c r="V547" s="187"/>
      <c r="W547" s="187"/>
      <c r="X547" s="187"/>
      <c r="Y547" s="187"/>
      <c r="Z547" s="187"/>
      <c r="AA547" s="187"/>
      <c r="AB547" s="188"/>
      <c r="AC547" s="188"/>
    </row>
    <row r="548" spans="2:29" ht="14.1" customHeight="1">
      <c r="B548" s="180"/>
      <c r="C548" s="180"/>
      <c r="D548" s="181"/>
      <c r="E548" s="182"/>
      <c r="F548" s="183"/>
      <c r="G548" s="183"/>
      <c r="H548" s="9"/>
      <c r="I548" s="184"/>
      <c r="J548" s="184"/>
      <c r="K548" s="465"/>
      <c r="L548" s="465"/>
      <c r="M548" s="465"/>
      <c r="N548" s="465"/>
      <c r="O548" s="185"/>
      <c r="P548" s="185"/>
      <c r="Q548" s="185"/>
      <c r="R548" s="185"/>
      <c r="S548" s="186"/>
      <c r="T548" s="186"/>
      <c r="U548" s="187"/>
      <c r="V548" s="187"/>
      <c r="W548" s="187"/>
      <c r="X548" s="187"/>
      <c r="Y548" s="187"/>
      <c r="Z548" s="187"/>
      <c r="AA548" s="187"/>
      <c r="AB548" s="188"/>
      <c r="AC548" s="188"/>
    </row>
    <row r="549" spans="2:29" ht="14.1" customHeight="1">
      <c r="B549" s="180"/>
      <c r="C549" s="180"/>
      <c r="D549" s="181"/>
      <c r="E549" s="182"/>
      <c r="F549" s="183"/>
      <c r="G549" s="183"/>
      <c r="H549" s="9"/>
      <c r="I549" s="184"/>
      <c r="J549" s="184"/>
      <c r="K549" s="465"/>
      <c r="L549" s="465"/>
      <c r="M549" s="465"/>
      <c r="N549" s="465"/>
      <c r="O549" s="185"/>
      <c r="P549" s="185"/>
      <c r="Q549" s="185"/>
      <c r="R549" s="185"/>
      <c r="S549" s="186"/>
      <c r="T549" s="186"/>
      <c r="U549" s="187"/>
      <c r="V549" s="187"/>
      <c r="W549" s="187"/>
      <c r="X549" s="187"/>
      <c r="Y549" s="187"/>
      <c r="Z549" s="187"/>
      <c r="AA549" s="187"/>
      <c r="AB549" s="188"/>
      <c r="AC549" s="188"/>
    </row>
    <row r="550" spans="2:29" ht="14.1" customHeight="1">
      <c r="B550" s="180"/>
      <c r="C550" s="180"/>
      <c r="D550" s="181"/>
      <c r="E550" s="182"/>
      <c r="F550" s="183"/>
      <c r="G550" s="183"/>
      <c r="H550" s="9"/>
      <c r="I550" s="184"/>
      <c r="J550" s="184"/>
      <c r="K550" s="465"/>
      <c r="L550" s="465"/>
      <c r="M550" s="465"/>
      <c r="N550" s="465"/>
      <c r="O550" s="185"/>
      <c r="P550" s="185"/>
      <c r="Q550" s="185"/>
      <c r="R550" s="185"/>
      <c r="S550" s="186"/>
      <c r="T550" s="186"/>
      <c r="U550" s="187"/>
      <c r="V550" s="187"/>
      <c r="W550" s="187"/>
      <c r="X550" s="187"/>
      <c r="Y550" s="187"/>
      <c r="Z550" s="187"/>
      <c r="AA550" s="187"/>
      <c r="AB550" s="188"/>
      <c r="AC550" s="188"/>
    </row>
    <row r="551" spans="2:29" ht="14.1" customHeight="1">
      <c r="B551" s="180"/>
      <c r="C551" s="180"/>
      <c r="D551" s="181"/>
      <c r="E551" s="182"/>
      <c r="F551" s="183"/>
      <c r="G551" s="183"/>
      <c r="H551" s="9"/>
      <c r="I551" s="184"/>
      <c r="J551" s="184"/>
      <c r="K551" s="465"/>
      <c r="L551" s="465"/>
      <c r="M551" s="465"/>
      <c r="N551" s="465"/>
      <c r="O551" s="185"/>
      <c r="P551" s="185"/>
      <c r="Q551" s="185"/>
      <c r="R551" s="185"/>
      <c r="S551" s="186"/>
      <c r="T551" s="186"/>
      <c r="U551" s="187"/>
      <c r="V551" s="187"/>
      <c r="W551" s="187"/>
      <c r="X551" s="187"/>
      <c r="Y551" s="187"/>
      <c r="Z551" s="187"/>
      <c r="AA551" s="187"/>
      <c r="AB551" s="188"/>
      <c r="AC551" s="188"/>
    </row>
    <row r="552" spans="2:29" ht="14.1" customHeight="1">
      <c r="B552" s="180"/>
      <c r="C552" s="180"/>
      <c r="D552" s="181"/>
      <c r="E552" s="182"/>
      <c r="F552" s="183"/>
      <c r="G552" s="183"/>
      <c r="H552" s="9"/>
      <c r="I552" s="184"/>
      <c r="J552" s="184"/>
      <c r="K552" s="465"/>
      <c r="L552" s="465"/>
      <c r="M552" s="465"/>
      <c r="N552" s="465"/>
      <c r="O552" s="185"/>
      <c r="P552" s="185"/>
      <c r="Q552" s="185"/>
      <c r="R552" s="185"/>
      <c r="S552" s="186"/>
      <c r="T552" s="186"/>
      <c r="U552" s="187"/>
      <c r="V552" s="187"/>
      <c r="W552" s="187"/>
      <c r="X552" s="187"/>
      <c r="Y552" s="187"/>
      <c r="Z552" s="187"/>
      <c r="AA552" s="187"/>
      <c r="AB552" s="188"/>
      <c r="AC552" s="188"/>
    </row>
    <row r="553" spans="2:29" ht="14.1" customHeight="1">
      <c r="B553" s="180"/>
      <c r="C553" s="180"/>
      <c r="D553" s="181"/>
      <c r="E553" s="182"/>
      <c r="F553" s="183"/>
      <c r="G553" s="183"/>
      <c r="H553" s="9"/>
      <c r="I553" s="184"/>
      <c r="J553" s="184"/>
      <c r="K553" s="465"/>
      <c r="L553" s="465"/>
      <c r="M553" s="465"/>
      <c r="N553" s="465"/>
      <c r="O553" s="185"/>
      <c r="P553" s="185"/>
      <c r="Q553" s="185"/>
      <c r="R553" s="185"/>
      <c r="S553" s="186"/>
      <c r="T553" s="186"/>
      <c r="U553" s="187"/>
      <c r="V553" s="187"/>
      <c r="W553" s="187"/>
      <c r="X553" s="187"/>
      <c r="Y553" s="187"/>
      <c r="Z553" s="187"/>
      <c r="AA553" s="187"/>
      <c r="AB553" s="188"/>
      <c r="AC553" s="188"/>
    </row>
    <row r="554" spans="2:29" ht="14.1" customHeight="1">
      <c r="B554" s="180"/>
      <c r="C554" s="180"/>
      <c r="D554" s="181"/>
      <c r="E554" s="182"/>
      <c r="F554" s="183"/>
      <c r="G554" s="183"/>
      <c r="H554" s="9"/>
      <c r="I554" s="184"/>
      <c r="J554" s="184"/>
      <c r="K554" s="465"/>
      <c r="L554" s="465"/>
      <c r="M554" s="465"/>
      <c r="N554" s="465"/>
      <c r="O554" s="185"/>
      <c r="P554" s="185"/>
      <c r="Q554" s="185"/>
      <c r="R554" s="185"/>
      <c r="S554" s="186"/>
      <c r="T554" s="186"/>
      <c r="U554" s="187"/>
      <c r="V554" s="187"/>
      <c r="W554" s="187"/>
      <c r="X554" s="187"/>
      <c r="Y554" s="187"/>
      <c r="Z554" s="187"/>
      <c r="AA554" s="187"/>
      <c r="AB554" s="188"/>
      <c r="AC554" s="188"/>
    </row>
    <row r="555" spans="2:29" ht="14.1" customHeight="1">
      <c r="B555" s="180"/>
      <c r="C555" s="180"/>
      <c r="D555" s="181"/>
      <c r="E555" s="182"/>
      <c r="F555" s="183"/>
      <c r="G555" s="183"/>
      <c r="H555" s="9"/>
      <c r="I555" s="184"/>
      <c r="J555" s="184"/>
      <c r="K555" s="465"/>
      <c r="L555" s="465"/>
      <c r="M555" s="465"/>
      <c r="N555" s="465"/>
      <c r="O555" s="185"/>
      <c r="P555" s="185"/>
      <c r="Q555" s="185"/>
      <c r="R555" s="185"/>
      <c r="S555" s="186"/>
      <c r="T555" s="186"/>
      <c r="U555" s="187"/>
      <c r="V555" s="187"/>
      <c r="W555" s="187"/>
      <c r="X555" s="187"/>
      <c r="Y555" s="187"/>
      <c r="Z555" s="187"/>
      <c r="AA555" s="187"/>
      <c r="AB555" s="188"/>
      <c r="AC555" s="188"/>
    </row>
    <row r="556" spans="2:29" ht="14.1" customHeight="1">
      <c r="B556" s="180"/>
      <c r="C556" s="180"/>
      <c r="D556" s="181"/>
      <c r="E556" s="182"/>
      <c r="F556" s="183"/>
      <c r="G556" s="183"/>
      <c r="H556" s="9"/>
      <c r="I556" s="184"/>
      <c r="J556" s="184"/>
      <c r="K556" s="465"/>
      <c r="L556" s="465"/>
      <c r="M556" s="465"/>
      <c r="N556" s="465"/>
      <c r="O556" s="185"/>
      <c r="P556" s="185"/>
      <c r="Q556" s="185"/>
      <c r="R556" s="185"/>
      <c r="S556" s="186"/>
      <c r="T556" s="186"/>
      <c r="U556" s="187"/>
      <c r="V556" s="187"/>
      <c r="W556" s="187"/>
      <c r="X556" s="187"/>
      <c r="Y556" s="187"/>
      <c r="Z556" s="187"/>
      <c r="AA556" s="187"/>
      <c r="AB556" s="188"/>
      <c r="AC556" s="188"/>
    </row>
    <row r="557" spans="2:29" ht="14.1" customHeight="1">
      <c r="B557" s="180"/>
      <c r="C557" s="180"/>
      <c r="D557" s="181"/>
      <c r="E557" s="182"/>
      <c r="F557" s="183"/>
      <c r="G557" s="183"/>
      <c r="H557" s="9"/>
      <c r="I557" s="184"/>
      <c r="J557" s="184"/>
      <c r="K557" s="465"/>
      <c r="L557" s="465"/>
      <c r="M557" s="465"/>
      <c r="N557" s="465"/>
      <c r="O557" s="185"/>
      <c r="P557" s="185"/>
      <c r="Q557" s="185"/>
      <c r="R557" s="185"/>
      <c r="S557" s="186"/>
      <c r="T557" s="186"/>
      <c r="U557" s="187"/>
      <c r="V557" s="187"/>
      <c r="W557" s="187"/>
      <c r="X557" s="187"/>
      <c r="Y557" s="187"/>
      <c r="Z557" s="187"/>
      <c r="AA557" s="187"/>
      <c r="AB557" s="188"/>
      <c r="AC557" s="188"/>
    </row>
    <row r="558" spans="2:29" ht="14.1" customHeight="1">
      <c r="B558" s="180"/>
      <c r="C558" s="180"/>
      <c r="D558" s="181"/>
      <c r="E558" s="182"/>
      <c r="F558" s="183"/>
      <c r="G558" s="183"/>
      <c r="H558" s="9"/>
      <c r="I558" s="184"/>
      <c r="J558" s="184"/>
      <c r="K558" s="465"/>
      <c r="L558" s="465"/>
      <c r="M558" s="465"/>
      <c r="N558" s="465"/>
      <c r="O558" s="185"/>
      <c r="P558" s="185"/>
      <c r="Q558" s="185"/>
      <c r="R558" s="185"/>
      <c r="S558" s="186"/>
      <c r="T558" s="186"/>
      <c r="U558" s="187"/>
      <c r="V558" s="187"/>
      <c r="W558" s="187"/>
      <c r="X558" s="187"/>
      <c r="Y558" s="187"/>
      <c r="Z558" s="187"/>
      <c r="AA558" s="187"/>
      <c r="AB558" s="188"/>
      <c r="AC558" s="188"/>
    </row>
    <row r="559" spans="2:29" ht="14.1" customHeight="1">
      <c r="B559" s="180"/>
      <c r="C559" s="180"/>
      <c r="D559" s="181"/>
      <c r="E559" s="182"/>
      <c r="F559" s="183"/>
      <c r="G559" s="183"/>
      <c r="H559" s="9"/>
      <c r="I559" s="184"/>
      <c r="J559" s="184"/>
      <c r="K559" s="465"/>
      <c r="L559" s="465"/>
      <c r="M559" s="465"/>
      <c r="N559" s="465"/>
      <c r="O559" s="185"/>
      <c r="P559" s="185"/>
      <c r="Q559" s="185"/>
      <c r="R559" s="185"/>
      <c r="S559" s="186"/>
      <c r="T559" s="186"/>
      <c r="U559" s="187"/>
      <c r="V559" s="187"/>
      <c r="W559" s="187"/>
      <c r="X559" s="187"/>
      <c r="Y559" s="187"/>
      <c r="Z559" s="187"/>
      <c r="AA559" s="187"/>
      <c r="AB559" s="188"/>
      <c r="AC559" s="188"/>
    </row>
    <row r="560" spans="2:29" ht="14.1" customHeight="1">
      <c r="B560" s="180"/>
      <c r="C560" s="180"/>
      <c r="D560" s="181"/>
      <c r="E560" s="182"/>
      <c r="F560" s="183"/>
      <c r="G560" s="183"/>
      <c r="H560" s="9"/>
      <c r="I560" s="184"/>
      <c r="J560" s="184"/>
      <c r="K560" s="465"/>
      <c r="L560" s="465"/>
      <c r="M560" s="465"/>
      <c r="N560" s="465"/>
      <c r="O560" s="185"/>
      <c r="P560" s="185"/>
      <c r="Q560" s="185"/>
      <c r="R560" s="185"/>
      <c r="S560" s="186"/>
      <c r="T560" s="186"/>
      <c r="U560" s="187"/>
      <c r="V560" s="187"/>
      <c r="W560" s="187"/>
      <c r="X560" s="187"/>
      <c r="Y560" s="187"/>
      <c r="Z560" s="187"/>
      <c r="AA560" s="187"/>
      <c r="AB560" s="188"/>
      <c r="AC560" s="188"/>
    </row>
    <row r="561" spans="2:29" ht="14.1" customHeight="1">
      <c r="B561" s="180"/>
      <c r="C561" s="180"/>
      <c r="D561" s="181"/>
      <c r="E561" s="182"/>
      <c r="F561" s="183"/>
      <c r="G561" s="183"/>
      <c r="H561" s="9"/>
      <c r="I561" s="184"/>
      <c r="J561" s="184"/>
      <c r="K561" s="465"/>
      <c r="L561" s="465"/>
      <c r="M561" s="465"/>
      <c r="N561" s="465"/>
      <c r="O561" s="185"/>
      <c r="P561" s="185"/>
      <c r="Q561" s="185"/>
      <c r="R561" s="185"/>
      <c r="S561" s="186"/>
      <c r="T561" s="186"/>
      <c r="U561" s="187"/>
      <c r="V561" s="187"/>
      <c r="W561" s="187"/>
      <c r="X561" s="187"/>
      <c r="Y561" s="187"/>
      <c r="Z561" s="187"/>
      <c r="AA561" s="187"/>
      <c r="AB561" s="188"/>
      <c r="AC561" s="188"/>
    </row>
    <row r="562" spans="2:29" ht="14.1" customHeight="1">
      <c r="B562" s="180"/>
      <c r="C562" s="180"/>
      <c r="D562" s="181"/>
      <c r="E562" s="182"/>
      <c r="F562" s="183"/>
      <c r="G562" s="183"/>
      <c r="H562" s="9"/>
      <c r="I562" s="184"/>
      <c r="J562" s="184"/>
      <c r="K562" s="465"/>
      <c r="L562" s="465"/>
      <c r="M562" s="465"/>
      <c r="N562" s="465"/>
      <c r="O562" s="185"/>
      <c r="P562" s="185"/>
      <c r="Q562" s="185"/>
      <c r="R562" s="185"/>
      <c r="S562" s="186"/>
      <c r="T562" s="186"/>
      <c r="U562" s="187"/>
      <c r="V562" s="187"/>
      <c r="W562" s="187"/>
      <c r="X562" s="187"/>
      <c r="Y562" s="187"/>
      <c r="Z562" s="187"/>
      <c r="AA562" s="187"/>
      <c r="AB562" s="188"/>
      <c r="AC562" s="188"/>
    </row>
    <row r="563" spans="2:29" ht="14.1" customHeight="1">
      <c r="B563" s="180"/>
      <c r="C563" s="180"/>
      <c r="D563" s="181"/>
      <c r="E563" s="182"/>
      <c r="F563" s="183"/>
      <c r="G563" s="183"/>
      <c r="H563" s="9"/>
      <c r="I563" s="184"/>
      <c r="J563" s="184"/>
      <c r="K563" s="465"/>
      <c r="L563" s="465"/>
      <c r="M563" s="465"/>
      <c r="N563" s="465"/>
      <c r="O563" s="185"/>
      <c r="P563" s="185"/>
      <c r="Q563" s="185"/>
      <c r="R563" s="185"/>
      <c r="S563" s="186"/>
      <c r="T563" s="186"/>
      <c r="U563" s="187"/>
      <c r="V563" s="187"/>
      <c r="W563" s="187"/>
      <c r="X563" s="187"/>
      <c r="Y563" s="187"/>
      <c r="Z563" s="187"/>
      <c r="AA563" s="187"/>
      <c r="AB563" s="188"/>
      <c r="AC563" s="188"/>
    </row>
    <row r="564" spans="2:29" ht="14.1" customHeight="1">
      <c r="B564" s="180"/>
      <c r="C564" s="180"/>
      <c r="D564" s="181"/>
      <c r="E564" s="182"/>
      <c r="F564" s="183"/>
      <c r="G564" s="183"/>
      <c r="H564" s="9"/>
      <c r="I564" s="184"/>
      <c r="J564" s="184"/>
      <c r="K564" s="465"/>
      <c r="L564" s="465"/>
      <c r="M564" s="465"/>
      <c r="N564" s="465"/>
      <c r="O564" s="185"/>
      <c r="P564" s="185"/>
      <c r="Q564" s="185"/>
      <c r="R564" s="185"/>
      <c r="S564" s="186"/>
      <c r="T564" s="186"/>
      <c r="U564" s="187"/>
      <c r="V564" s="187"/>
      <c r="W564" s="187"/>
      <c r="X564" s="187"/>
      <c r="Y564" s="187"/>
      <c r="Z564" s="187"/>
      <c r="AA564" s="187"/>
      <c r="AB564" s="188"/>
      <c r="AC564" s="188"/>
    </row>
    <row r="565" spans="2:29" ht="14.1" customHeight="1">
      <c r="B565" s="180"/>
      <c r="C565" s="180"/>
      <c r="D565" s="181"/>
      <c r="E565" s="182"/>
      <c r="F565" s="183"/>
      <c r="G565" s="183"/>
      <c r="H565" s="9"/>
      <c r="I565" s="184"/>
      <c r="J565" s="184"/>
      <c r="K565" s="465"/>
      <c r="L565" s="465"/>
      <c r="M565" s="465"/>
      <c r="N565" s="465"/>
      <c r="O565" s="185"/>
      <c r="P565" s="185"/>
      <c r="Q565" s="185"/>
      <c r="R565" s="185"/>
      <c r="S565" s="186"/>
      <c r="T565" s="186"/>
      <c r="U565" s="187"/>
      <c r="V565" s="187"/>
      <c r="W565" s="187"/>
      <c r="X565" s="187"/>
      <c r="Y565" s="187"/>
      <c r="Z565" s="187"/>
      <c r="AA565" s="187"/>
      <c r="AB565" s="188"/>
      <c r="AC565" s="188"/>
    </row>
    <row r="566" spans="2:29" ht="14.1" customHeight="1">
      <c r="B566" s="180"/>
      <c r="C566" s="180"/>
      <c r="D566" s="181"/>
      <c r="E566" s="182"/>
      <c r="F566" s="183"/>
      <c r="G566" s="183"/>
      <c r="H566" s="9"/>
      <c r="I566" s="184"/>
      <c r="J566" s="184"/>
      <c r="K566" s="465"/>
      <c r="L566" s="465"/>
      <c r="M566" s="465"/>
      <c r="N566" s="465"/>
      <c r="O566" s="185"/>
      <c r="P566" s="185"/>
      <c r="Q566" s="185"/>
      <c r="R566" s="185"/>
      <c r="S566" s="186"/>
      <c r="T566" s="186"/>
      <c r="U566" s="187"/>
      <c r="V566" s="187"/>
      <c r="W566" s="187"/>
      <c r="X566" s="187"/>
      <c r="Y566" s="187"/>
      <c r="Z566" s="187"/>
      <c r="AA566" s="187"/>
      <c r="AB566" s="188"/>
      <c r="AC566" s="188"/>
    </row>
    <row r="567" spans="2:29" ht="14.1" customHeight="1">
      <c r="B567" s="180"/>
      <c r="C567" s="180"/>
      <c r="D567" s="181"/>
      <c r="E567" s="182"/>
      <c r="F567" s="183"/>
      <c r="G567" s="183"/>
      <c r="H567" s="9"/>
      <c r="I567" s="184"/>
      <c r="J567" s="184"/>
      <c r="K567" s="465"/>
      <c r="L567" s="465"/>
      <c r="M567" s="465"/>
      <c r="N567" s="465"/>
      <c r="O567" s="185"/>
      <c r="P567" s="185"/>
      <c r="Q567" s="185"/>
      <c r="R567" s="185"/>
      <c r="S567" s="186"/>
      <c r="T567" s="186"/>
      <c r="U567" s="187"/>
      <c r="V567" s="187"/>
      <c r="W567" s="187"/>
      <c r="X567" s="187"/>
      <c r="Y567" s="187"/>
      <c r="Z567" s="187"/>
      <c r="AA567" s="187"/>
      <c r="AB567" s="188"/>
      <c r="AC567" s="188"/>
    </row>
    <row r="568" spans="2:29" ht="14.1" customHeight="1">
      <c r="B568" s="180"/>
      <c r="C568" s="180"/>
      <c r="D568" s="181"/>
      <c r="E568" s="182"/>
      <c r="F568" s="183"/>
      <c r="G568" s="183"/>
      <c r="H568" s="9"/>
      <c r="I568" s="184"/>
      <c r="J568" s="184"/>
      <c r="K568" s="465"/>
      <c r="L568" s="465"/>
      <c r="M568" s="465"/>
      <c r="N568" s="465"/>
      <c r="O568" s="185"/>
      <c r="P568" s="185"/>
      <c r="Q568" s="185"/>
      <c r="R568" s="185"/>
      <c r="S568" s="186"/>
      <c r="T568" s="186"/>
      <c r="U568" s="187"/>
      <c r="V568" s="187"/>
      <c r="W568" s="187"/>
      <c r="X568" s="187"/>
      <c r="Y568" s="187"/>
      <c r="Z568" s="187"/>
      <c r="AA568" s="187"/>
      <c r="AB568" s="188"/>
      <c r="AC568" s="188"/>
    </row>
    <row r="569" spans="2:29" ht="14.1" customHeight="1">
      <c r="B569" s="180"/>
      <c r="C569" s="180"/>
      <c r="D569" s="181"/>
      <c r="E569" s="182"/>
      <c r="F569" s="183"/>
      <c r="G569" s="183"/>
      <c r="H569" s="9"/>
      <c r="I569" s="184"/>
      <c r="J569" s="184"/>
      <c r="K569" s="465"/>
      <c r="L569" s="465"/>
      <c r="M569" s="465"/>
      <c r="N569" s="465"/>
      <c r="O569" s="185"/>
      <c r="P569" s="185"/>
      <c r="Q569" s="185"/>
      <c r="R569" s="185"/>
      <c r="S569" s="186"/>
      <c r="T569" s="186"/>
      <c r="U569" s="187"/>
      <c r="V569" s="187"/>
      <c r="W569" s="187"/>
      <c r="X569" s="187"/>
      <c r="Y569" s="187"/>
      <c r="Z569" s="187"/>
      <c r="AA569" s="187"/>
      <c r="AB569" s="188"/>
      <c r="AC569" s="188"/>
    </row>
    <row r="570" spans="2:29" ht="14.1" customHeight="1">
      <c r="B570" s="180"/>
      <c r="C570" s="180"/>
      <c r="D570" s="181"/>
      <c r="E570" s="182"/>
      <c r="F570" s="183"/>
      <c r="G570" s="183"/>
      <c r="H570" s="9"/>
      <c r="I570" s="184"/>
      <c r="J570" s="184"/>
      <c r="K570" s="465"/>
      <c r="L570" s="465"/>
      <c r="M570" s="465"/>
      <c r="N570" s="465"/>
      <c r="O570" s="185"/>
      <c r="P570" s="185"/>
      <c r="Q570" s="185"/>
      <c r="R570" s="185"/>
      <c r="S570" s="186"/>
      <c r="T570" s="186"/>
      <c r="U570" s="187"/>
      <c r="V570" s="187"/>
      <c r="W570" s="187"/>
      <c r="X570" s="187"/>
      <c r="Y570" s="187"/>
      <c r="Z570" s="187"/>
      <c r="AA570" s="187"/>
      <c r="AB570" s="188"/>
      <c r="AC570" s="188"/>
    </row>
    <row r="571" spans="2:29" ht="14.1" customHeight="1">
      <c r="B571" s="180"/>
      <c r="C571" s="180"/>
      <c r="D571" s="181"/>
      <c r="E571" s="182"/>
      <c r="F571" s="183"/>
      <c r="G571" s="183"/>
      <c r="H571" s="9"/>
      <c r="I571" s="184"/>
      <c r="J571" s="184"/>
      <c r="K571" s="465"/>
      <c r="L571" s="465"/>
      <c r="M571" s="465"/>
      <c r="N571" s="465"/>
      <c r="O571" s="185"/>
      <c r="P571" s="185"/>
      <c r="Q571" s="185"/>
      <c r="R571" s="185"/>
      <c r="S571" s="186"/>
      <c r="T571" s="186"/>
      <c r="U571" s="187"/>
      <c r="V571" s="187"/>
      <c r="W571" s="187"/>
      <c r="X571" s="187"/>
      <c r="Y571" s="187"/>
      <c r="Z571" s="187"/>
      <c r="AA571" s="187"/>
      <c r="AB571" s="188"/>
      <c r="AC571" s="188"/>
    </row>
    <row r="572" spans="2:29" ht="14.1" customHeight="1">
      <c r="B572" s="180"/>
      <c r="C572" s="180"/>
      <c r="D572" s="181"/>
      <c r="E572" s="182"/>
      <c r="F572" s="183"/>
      <c r="G572" s="183"/>
      <c r="H572" s="9"/>
      <c r="I572" s="184"/>
      <c r="J572" s="184"/>
      <c r="K572" s="465"/>
      <c r="L572" s="465"/>
      <c r="M572" s="465"/>
      <c r="N572" s="465"/>
      <c r="O572" s="185"/>
      <c r="P572" s="185"/>
      <c r="Q572" s="185"/>
      <c r="R572" s="185"/>
      <c r="S572" s="186"/>
      <c r="T572" s="186"/>
      <c r="U572" s="187"/>
      <c r="V572" s="187"/>
      <c r="W572" s="187"/>
      <c r="X572" s="187"/>
      <c r="Y572" s="187"/>
      <c r="Z572" s="187"/>
      <c r="AA572" s="187"/>
      <c r="AB572" s="188"/>
      <c r="AC572" s="188"/>
    </row>
    <row r="573" spans="2:29" ht="14.1" customHeight="1">
      <c r="B573" s="180"/>
      <c r="C573" s="180"/>
      <c r="D573" s="181"/>
      <c r="E573" s="182"/>
      <c r="F573" s="183"/>
      <c r="G573" s="183"/>
      <c r="H573" s="9"/>
      <c r="I573" s="184"/>
      <c r="J573" s="184"/>
      <c r="K573" s="465"/>
      <c r="L573" s="465"/>
      <c r="M573" s="465"/>
      <c r="N573" s="465"/>
      <c r="O573" s="185"/>
      <c r="P573" s="185"/>
      <c r="Q573" s="185"/>
      <c r="R573" s="185"/>
      <c r="S573" s="186"/>
      <c r="T573" s="186"/>
      <c r="U573" s="187"/>
      <c r="V573" s="187"/>
      <c r="W573" s="187"/>
      <c r="X573" s="187"/>
      <c r="Y573" s="187"/>
      <c r="Z573" s="187"/>
      <c r="AA573" s="187"/>
      <c r="AB573" s="188"/>
      <c r="AC573" s="188"/>
    </row>
    <row r="574" spans="2:29" ht="14.1" customHeight="1">
      <c r="B574" s="180"/>
      <c r="C574" s="180"/>
      <c r="D574" s="181"/>
      <c r="E574" s="182"/>
      <c r="F574" s="183"/>
      <c r="G574" s="183"/>
      <c r="H574" s="9"/>
      <c r="I574" s="184"/>
      <c r="J574" s="184"/>
      <c r="K574" s="465"/>
      <c r="L574" s="465"/>
      <c r="M574" s="465"/>
      <c r="N574" s="465"/>
      <c r="O574" s="185"/>
      <c r="P574" s="185"/>
      <c r="Q574" s="185"/>
      <c r="R574" s="185"/>
      <c r="S574" s="186"/>
      <c r="T574" s="186"/>
      <c r="U574" s="187"/>
      <c r="V574" s="187"/>
      <c r="W574" s="187"/>
      <c r="X574" s="187"/>
      <c r="Y574" s="187"/>
      <c r="Z574" s="187"/>
      <c r="AA574" s="187"/>
      <c r="AB574" s="188"/>
      <c r="AC574" s="188"/>
    </row>
    <row r="575" spans="2:29" ht="14.1" customHeight="1">
      <c r="B575" s="180"/>
      <c r="C575" s="180"/>
      <c r="D575" s="181"/>
      <c r="E575" s="182"/>
      <c r="F575" s="183"/>
      <c r="G575" s="183"/>
      <c r="H575" s="9"/>
      <c r="I575" s="184"/>
      <c r="J575" s="184"/>
      <c r="K575" s="465"/>
      <c r="L575" s="465"/>
      <c r="M575" s="465"/>
      <c r="N575" s="465"/>
      <c r="O575" s="185"/>
      <c r="P575" s="185"/>
      <c r="Q575" s="185"/>
      <c r="R575" s="185"/>
      <c r="S575" s="186"/>
      <c r="T575" s="186"/>
      <c r="U575" s="187"/>
      <c r="V575" s="187"/>
      <c r="W575" s="187"/>
      <c r="X575" s="187"/>
      <c r="Y575" s="187"/>
      <c r="Z575" s="187"/>
      <c r="AA575" s="187"/>
      <c r="AB575" s="188"/>
      <c r="AC575" s="188"/>
    </row>
    <row r="576" spans="2:29" ht="14.1" customHeight="1">
      <c r="B576" s="180"/>
      <c r="C576" s="180"/>
      <c r="D576" s="181"/>
      <c r="E576" s="182"/>
      <c r="F576" s="183"/>
      <c r="G576" s="183"/>
      <c r="H576" s="9"/>
      <c r="I576" s="184"/>
      <c r="J576" s="184"/>
      <c r="K576" s="465"/>
      <c r="L576" s="465"/>
      <c r="M576" s="465"/>
      <c r="N576" s="465"/>
      <c r="O576" s="185"/>
      <c r="P576" s="185"/>
      <c r="Q576" s="185"/>
      <c r="R576" s="185"/>
      <c r="S576" s="186"/>
      <c r="T576" s="186"/>
      <c r="U576" s="187"/>
      <c r="V576" s="187"/>
      <c r="W576" s="187"/>
      <c r="X576" s="187"/>
      <c r="Y576" s="187"/>
      <c r="Z576" s="187"/>
      <c r="AA576" s="187"/>
      <c r="AB576" s="188"/>
      <c r="AC576" s="188"/>
    </row>
    <row r="577" spans="2:29" ht="14.1" customHeight="1">
      <c r="B577" s="180"/>
      <c r="C577" s="180"/>
      <c r="D577" s="181"/>
      <c r="E577" s="182"/>
      <c r="F577" s="183"/>
      <c r="G577" s="183"/>
      <c r="H577" s="9"/>
      <c r="I577" s="184"/>
      <c r="J577" s="184"/>
      <c r="K577" s="465"/>
      <c r="L577" s="465"/>
      <c r="M577" s="465"/>
      <c r="N577" s="465"/>
      <c r="O577" s="185"/>
      <c r="P577" s="185"/>
      <c r="Q577" s="185"/>
      <c r="R577" s="185"/>
      <c r="S577" s="186"/>
      <c r="T577" s="186"/>
      <c r="U577" s="187"/>
      <c r="V577" s="187"/>
      <c r="W577" s="187"/>
      <c r="X577" s="187"/>
      <c r="Y577" s="187"/>
      <c r="Z577" s="187"/>
      <c r="AA577" s="187"/>
      <c r="AB577" s="188"/>
      <c r="AC577" s="188"/>
    </row>
    <row r="578" spans="2:29" ht="14.1" customHeight="1">
      <c r="B578" s="180"/>
      <c r="C578" s="180"/>
      <c r="D578" s="181"/>
      <c r="E578" s="182"/>
      <c r="F578" s="183"/>
      <c r="G578" s="183"/>
      <c r="H578" s="9"/>
      <c r="I578" s="184"/>
      <c r="J578" s="184"/>
      <c r="K578" s="465"/>
      <c r="L578" s="465"/>
      <c r="M578" s="465"/>
      <c r="N578" s="465"/>
      <c r="O578" s="185"/>
      <c r="P578" s="185"/>
      <c r="Q578" s="185"/>
      <c r="R578" s="185"/>
      <c r="S578" s="186"/>
      <c r="T578" s="186"/>
      <c r="U578" s="187"/>
      <c r="V578" s="187"/>
      <c r="W578" s="187"/>
      <c r="X578" s="187"/>
      <c r="Y578" s="187"/>
      <c r="Z578" s="187"/>
      <c r="AA578" s="187"/>
      <c r="AB578" s="188"/>
      <c r="AC578" s="188"/>
    </row>
    <row r="579" spans="2:29" ht="14.1" customHeight="1">
      <c r="B579" s="180"/>
      <c r="C579" s="180"/>
      <c r="D579" s="181"/>
      <c r="E579" s="182"/>
      <c r="F579" s="183"/>
      <c r="G579" s="183"/>
      <c r="H579" s="9"/>
      <c r="I579" s="184"/>
      <c r="J579" s="184"/>
      <c r="K579" s="465"/>
      <c r="L579" s="465"/>
      <c r="M579" s="465"/>
      <c r="N579" s="465"/>
      <c r="O579" s="185"/>
      <c r="P579" s="185"/>
      <c r="Q579" s="185"/>
      <c r="R579" s="185"/>
      <c r="S579" s="186"/>
      <c r="T579" s="186"/>
      <c r="U579" s="187"/>
      <c r="V579" s="187"/>
      <c r="W579" s="187"/>
      <c r="X579" s="187"/>
      <c r="Y579" s="187"/>
      <c r="Z579" s="187"/>
      <c r="AA579" s="187"/>
      <c r="AB579" s="188"/>
      <c r="AC579" s="188"/>
    </row>
    <row r="580" spans="2:29" ht="14.1" customHeight="1">
      <c r="B580" s="180"/>
      <c r="C580" s="180"/>
      <c r="D580" s="181"/>
      <c r="E580" s="182"/>
      <c r="F580" s="183"/>
      <c r="G580" s="183"/>
      <c r="H580" s="9"/>
      <c r="I580" s="184"/>
      <c r="J580" s="184"/>
      <c r="K580" s="465"/>
      <c r="L580" s="465"/>
      <c r="M580" s="465"/>
      <c r="N580" s="465"/>
      <c r="O580" s="185"/>
      <c r="P580" s="185"/>
      <c r="Q580" s="185"/>
      <c r="R580" s="185"/>
      <c r="S580" s="186"/>
      <c r="T580" s="186"/>
      <c r="U580" s="187"/>
      <c r="V580" s="187"/>
      <c r="W580" s="187"/>
      <c r="X580" s="187"/>
      <c r="Y580" s="187"/>
      <c r="Z580" s="187"/>
      <c r="AA580" s="187"/>
      <c r="AB580" s="188"/>
      <c r="AC580" s="188"/>
    </row>
    <row r="581" spans="2:29" ht="14.1" customHeight="1">
      <c r="B581" s="180"/>
      <c r="C581" s="180"/>
      <c r="D581" s="181"/>
      <c r="E581" s="182"/>
      <c r="F581" s="183"/>
      <c r="G581" s="183"/>
      <c r="H581" s="9"/>
      <c r="I581" s="184"/>
      <c r="J581" s="184"/>
      <c r="K581" s="465"/>
      <c r="L581" s="465"/>
      <c r="M581" s="465"/>
      <c r="N581" s="465"/>
      <c r="O581" s="185"/>
      <c r="P581" s="185"/>
      <c r="Q581" s="185"/>
      <c r="R581" s="185"/>
      <c r="S581" s="186"/>
      <c r="T581" s="186"/>
      <c r="U581" s="187"/>
      <c r="V581" s="187"/>
      <c r="W581" s="187"/>
      <c r="X581" s="187"/>
      <c r="Y581" s="187"/>
      <c r="Z581" s="187"/>
      <c r="AA581" s="187"/>
      <c r="AB581" s="188"/>
      <c r="AC581" s="188"/>
    </row>
    <row r="582" spans="2:29" ht="14.1" customHeight="1">
      <c r="B582" s="180"/>
      <c r="C582" s="180"/>
      <c r="D582" s="181"/>
      <c r="E582" s="182"/>
      <c r="F582" s="183"/>
      <c r="G582" s="183"/>
      <c r="H582" s="9"/>
      <c r="I582" s="184"/>
      <c r="J582" s="184"/>
      <c r="K582" s="465"/>
      <c r="L582" s="465"/>
      <c r="M582" s="465"/>
      <c r="N582" s="465"/>
      <c r="O582" s="185"/>
      <c r="P582" s="185"/>
      <c r="Q582" s="185"/>
      <c r="R582" s="185"/>
      <c r="S582" s="186"/>
      <c r="T582" s="186"/>
      <c r="U582" s="187"/>
      <c r="V582" s="187"/>
      <c r="W582" s="187"/>
      <c r="X582" s="187"/>
      <c r="Y582" s="187"/>
      <c r="Z582" s="187"/>
      <c r="AA582" s="187"/>
      <c r="AB582" s="188"/>
      <c r="AC582" s="188"/>
    </row>
    <row r="583" spans="2:29" ht="14.1" customHeight="1">
      <c r="B583" s="180"/>
      <c r="C583" s="180"/>
      <c r="D583" s="181"/>
      <c r="E583" s="182"/>
      <c r="F583" s="183"/>
      <c r="G583" s="183"/>
      <c r="H583" s="9"/>
      <c r="I583" s="184"/>
      <c r="J583" s="184"/>
      <c r="K583" s="465"/>
      <c r="L583" s="465"/>
      <c r="M583" s="465"/>
      <c r="N583" s="465"/>
      <c r="O583" s="185"/>
      <c r="P583" s="185"/>
      <c r="Q583" s="185"/>
      <c r="R583" s="185"/>
      <c r="S583" s="186"/>
      <c r="T583" s="186"/>
      <c r="U583" s="187"/>
      <c r="V583" s="187"/>
      <c r="W583" s="187"/>
      <c r="X583" s="187"/>
      <c r="Y583" s="187"/>
      <c r="Z583" s="187"/>
      <c r="AA583" s="187"/>
      <c r="AB583" s="188"/>
      <c r="AC583" s="188"/>
    </row>
    <row r="584" spans="2:29" ht="14.1" customHeight="1">
      <c r="B584" s="180"/>
      <c r="C584" s="180"/>
      <c r="D584" s="181"/>
      <c r="E584" s="182"/>
      <c r="F584" s="183"/>
      <c r="G584" s="183"/>
      <c r="H584" s="9"/>
      <c r="I584" s="184"/>
      <c r="J584" s="184"/>
      <c r="K584" s="465"/>
      <c r="L584" s="465"/>
      <c r="M584" s="465"/>
      <c r="N584" s="465"/>
      <c r="O584" s="185"/>
      <c r="P584" s="185"/>
      <c r="Q584" s="185"/>
      <c r="R584" s="185"/>
      <c r="S584" s="186"/>
      <c r="T584" s="186"/>
      <c r="U584" s="187"/>
      <c r="V584" s="187"/>
      <c r="W584" s="187"/>
      <c r="X584" s="187"/>
      <c r="Y584" s="187"/>
      <c r="Z584" s="187"/>
      <c r="AA584" s="187"/>
      <c r="AB584" s="188"/>
      <c r="AC584" s="188"/>
    </row>
    <row r="585" spans="2:29" ht="14.1" customHeight="1">
      <c r="B585" s="180"/>
      <c r="C585" s="180"/>
      <c r="D585" s="181"/>
      <c r="E585" s="182"/>
      <c r="F585" s="183"/>
      <c r="G585" s="183"/>
      <c r="H585" s="9"/>
      <c r="I585" s="184"/>
      <c r="J585" s="184"/>
      <c r="K585" s="465"/>
      <c r="L585" s="465"/>
      <c r="M585" s="465"/>
      <c r="N585" s="465"/>
      <c r="O585" s="185"/>
      <c r="P585" s="185"/>
      <c r="Q585" s="185"/>
      <c r="R585" s="185"/>
      <c r="S585" s="186"/>
      <c r="T585" s="186"/>
      <c r="U585" s="187"/>
      <c r="V585" s="187"/>
      <c r="W585" s="187"/>
      <c r="X585" s="187"/>
      <c r="Y585" s="187"/>
      <c r="Z585" s="187"/>
      <c r="AA585" s="187"/>
      <c r="AB585" s="188"/>
      <c r="AC585" s="188"/>
    </row>
    <row r="586" spans="2:29" ht="14.1" customHeight="1">
      <c r="B586" s="180"/>
      <c r="C586" s="180"/>
      <c r="D586" s="181"/>
      <c r="E586" s="182"/>
      <c r="F586" s="183"/>
      <c r="G586" s="183"/>
      <c r="H586" s="9"/>
      <c r="I586" s="184"/>
      <c r="J586" s="184"/>
      <c r="K586" s="465"/>
      <c r="L586" s="465"/>
      <c r="M586" s="465"/>
      <c r="N586" s="465"/>
      <c r="O586" s="185"/>
      <c r="P586" s="185"/>
      <c r="Q586" s="185"/>
      <c r="R586" s="185"/>
      <c r="S586" s="186"/>
      <c r="T586" s="186"/>
      <c r="U586" s="187"/>
      <c r="V586" s="187"/>
      <c r="W586" s="187"/>
      <c r="X586" s="187"/>
      <c r="Y586" s="187"/>
      <c r="Z586" s="187"/>
      <c r="AA586" s="187"/>
      <c r="AB586" s="188"/>
      <c r="AC586" s="188"/>
    </row>
    <row r="587" spans="2:29" ht="14.1" customHeight="1">
      <c r="B587" s="180"/>
      <c r="C587" s="180"/>
      <c r="D587" s="181"/>
      <c r="E587" s="182"/>
      <c r="F587" s="183"/>
      <c r="G587" s="183"/>
      <c r="H587" s="9"/>
      <c r="I587" s="184"/>
      <c r="J587" s="184"/>
      <c r="K587" s="465"/>
      <c r="L587" s="465"/>
      <c r="M587" s="465"/>
      <c r="N587" s="465"/>
      <c r="O587" s="185"/>
      <c r="P587" s="185"/>
      <c r="Q587" s="185"/>
      <c r="R587" s="185"/>
      <c r="S587" s="186"/>
      <c r="T587" s="186"/>
      <c r="U587" s="187"/>
      <c r="V587" s="187"/>
      <c r="W587" s="187"/>
      <c r="X587" s="187"/>
      <c r="Y587" s="187"/>
      <c r="Z587" s="187"/>
      <c r="AA587" s="187"/>
      <c r="AB587" s="188"/>
      <c r="AC587" s="188"/>
    </row>
    <row r="588" spans="2:29" ht="14.1" customHeight="1">
      <c r="B588" s="180"/>
      <c r="C588" s="180"/>
      <c r="D588" s="181"/>
      <c r="E588" s="182"/>
      <c r="F588" s="183"/>
      <c r="G588" s="183"/>
      <c r="H588" s="9"/>
      <c r="I588" s="184"/>
      <c r="J588" s="184"/>
      <c r="K588" s="465"/>
      <c r="L588" s="465"/>
      <c r="M588" s="465"/>
      <c r="N588" s="465"/>
      <c r="O588" s="185"/>
      <c r="P588" s="185"/>
      <c r="Q588" s="185"/>
      <c r="R588" s="185"/>
      <c r="S588" s="186"/>
      <c r="T588" s="186"/>
      <c r="U588" s="187"/>
      <c r="V588" s="187"/>
      <c r="W588" s="187"/>
      <c r="X588" s="187"/>
      <c r="Y588" s="187"/>
      <c r="Z588" s="187"/>
      <c r="AA588" s="187"/>
      <c r="AB588" s="188"/>
      <c r="AC588" s="188"/>
    </row>
    <row r="589" spans="2:29" ht="14.1" customHeight="1">
      <c r="B589" s="180"/>
      <c r="C589" s="180"/>
      <c r="D589" s="181"/>
      <c r="E589" s="182"/>
      <c r="F589" s="183"/>
      <c r="G589" s="183"/>
      <c r="H589" s="9"/>
      <c r="I589" s="184"/>
      <c r="J589" s="184"/>
      <c r="K589" s="465"/>
      <c r="L589" s="465"/>
      <c r="M589" s="465"/>
      <c r="N589" s="465"/>
      <c r="O589" s="185"/>
      <c r="P589" s="185"/>
      <c r="Q589" s="185"/>
      <c r="R589" s="185"/>
      <c r="S589" s="186"/>
      <c r="T589" s="186"/>
      <c r="U589" s="187"/>
      <c r="V589" s="187"/>
      <c r="W589" s="187"/>
      <c r="X589" s="187"/>
      <c r="Y589" s="187"/>
      <c r="Z589" s="187"/>
      <c r="AA589" s="187"/>
      <c r="AB589" s="188"/>
      <c r="AC589" s="188"/>
    </row>
    <row r="590" spans="2:29" ht="14.1" customHeight="1">
      <c r="B590" s="180"/>
      <c r="C590" s="180"/>
      <c r="D590" s="181"/>
      <c r="E590" s="182"/>
      <c r="F590" s="183"/>
      <c r="G590" s="183"/>
      <c r="H590" s="9"/>
      <c r="I590" s="184"/>
      <c r="J590" s="184"/>
      <c r="K590" s="465"/>
      <c r="L590" s="465"/>
      <c r="M590" s="465"/>
      <c r="N590" s="465"/>
      <c r="O590" s="185"/>
      <c r="P590" s="185"/>
      <c r="Q590" s="185"/>
      <c r="R590" s="185"/>
      <c r="S590" s="186"/>
      <c r="T590" s="186"/>
      <c r="U590" s="187"/>
      <c r="V590" s="187"/>
      <c r="W590" s="187"/>
      <c r="X590" s="187"/>
      <c r="Y590" s="187"/>
      <c r="Z590" s="187"/>
      <c r="AA590" s="187"/>
      <c r="AB590" s="188"/>
      <c r="AC590" s="188"/>
    </row>
    <row r="591" spans="2:29" ht="14.1" customHeight="1">
      <c r="B591" s="180"/>
      <c r="C591" s="180"/>
      <c r="D591" s="181"/>
      <c r="E591" s="182"/>
      <c r="F591" s="183"/>
      <c r="G591" s="183"/>
      <c r="H591" s="9"/>
      <c r="I591" s="184"/>
      <c r="J591" s="184"/>
      <c r="K591" s="465"/>
      <c r="L591" s="465"/>
      <c r="M591" s="465"/>
      <c r="N591" s="465"/>
      <c r="O591" s="185"/>
      <c r="P591" s="185"/>
      <c r="Q591" s="185"/>
      <c r="R591" s="185"/>
      <c r="S591" s="186"/>
      <c r="T591" s="186"/>
      <c r="U591" s="187"/>
      <c r="V591" s="187"/>
      <c r="W591" s="187"/>
      <c r="X591" s="187"/>
      <c r="Y591" s="187"/>
      <c r="Z591" s="187"/>
      <c r="AA591" s="187"/>
      <c r="AB591" s="188"/>
      <c r="AC591" s="188"/>
    </row>
    <row r="592" spans="2:29" ht="14.1" customHeight="1">
      <c r="B592" s="180"/>
      <c r="C592" s="180"/>
      <c r="D592" s="181"/>
      <c r="E592" s="182"/>
      <c r="F592" s="183"/>
      <c r="G592" s="183"/>
      <c r="H592" s="9"/>
      <c r="I592" s="184"/>
      <c r="J592" s="184"/>
      <c r="K592" s="465"/>
      <c r="L592" s="465"/>
      <c r="M592" s="465"/>
      <c r="N592" s="465"/>
      <c r="O592" s="185"/>
      <c r="P592" s="185"/>
      <c r="Q592" s="185"/>
      <c r="R592" s="185"/>
      <c r="S592" s="186"/>
      <c r="T592" s="186"/>
      <c r="U592" s="187"/>
      <c r="V592" s="187"/>
      <c r="W592" s="187"/>
      <c r="X592" s="187"/>
      <c r="Y592" s="187"/>
      <c r="Z592" s="187"/>
      <c r="AA592" s="187"/>
      <c r="AB592" s="188"/>
      <c r="AC592" s="188"/>
    </row>
    <row r="593" spans="2:29" ht="14.1" customHeight="1">
      <c r="B593" s="180"/>
      <c r="C593" s="180"/>
      <c r="D593" s="181"/>
      <c r="E593" s="182"/>
      <c r="F593" s="183"/>
      <c r="G593" s="183"/>
      <c r="H593" s="9"/>
      <c r="I593" s="184"/>
      <c r="J593" s="184"/>
      <c r="K593" s="465"/>
      <c r="L593" s="465"/>
      <c r="M593" s="465"/>
      <c r="N593" s="465"/>
      <c r="O593" s="185"/>
      <c r="P593" s="185"/>
      <c r="Q593" s="185"/>
      <c r="R593" s="185"/>
      <c r="S593" s="186"/>
      <c r="T593" s="186"/>
      <c r="U593" s="187"/>
      <c r="V593" s="187"/>
      <c r="W593" s="187"/>
      <c r="X593" s="187"/>
      <c r="Y593" s="187"/>
      <c r="Z593" s="187"/>
      <c r="AA593" s="187"/>
      <c r="AB593" s="188"/>
      <c r="AC593" s="188"/>
    </row>
    <row r="594" spans="2:29" ht="14.1" customHeight="1">
      <c r="B594" s="180"/>
      <c r="C594" s="180"/>
      <c r="D594" s="181"/>
      <c r="E594" s="182"/>
      <c r="F594" s="183"/>
      <c r="G594" s="183"/>
      <c r="H594" s="9"/>
      <c r="I594" s="184"/>
      <c r="J594" s="184"/>
      <c r="K594" s="465"/>
      <c r="L594" s="465"/>
      <c r="M594" s="465"/>
      <c r="N594" s="465"/>
      <c r="O594" s="185"/>
      <c r="P594" s="185"/>
      <c r="Q594" s="185"/>
      <c r="R594" s="185"/>
      <c r="S594" s="186"/>
      <c r="T594" s="186"/>
      <c r="U594" s="187"/>
      <c r="V594" s="187"/>
      <c r="W594" s="187"/>
      <c r="X594" s="187"/>
      <c r="Y594" s="187"/>
      <c r="Z594" s="187"/>
      <c r="AA594" s="187"/>
      <c r="AB594" s="188"/>
      <c r="AC594" s="188"/>
    </row>
    <row r="595" spans="2:29" ht="14.1" customHeight="1">
      <c r="B595" s="180"/>
      <c r="C595" s="180"/>
      <c r="D595" s="181"/>
      <c r="E595" s="182"/>
      <c r="F595" s="183"/>
      <c r="G595" s="183"/>
      <c r="H595" s="9"/>
      <c r="I595" s="184"/>
      <c r="J595" s="184"/>
      <c r="K595" s="465"/>
      <c r="L595" s="465"/>
      <c r="M595" s="465"/>
      <c r="N595" s="465"/>
      <c r="O595" s="185"/>
      <c r="P595" s="185"/>
      <c r="Q595" s="185"/>
      <c r="R595" s="185"/>
      <c r="S595" s="186"/>
      <c r="T595" s="186"/>
      <c r="U595" s="187"/>
      <c r="V595" s="187"/>
      <c r="W595" s="187"/>
      <c r="X595" s="187"/>
      <c r="Y595" s="187"/>
      <c r="Z595" s="187"/>
      <c r="AA595" s="187"/>
      <c r="AB595" s="188"/>
      <c r="AC595" s="188"/>
    </row>
    <row r="596" spans="2:29" ht="14.1" customHeight="1">
      <c r="B596" s="180"/>
      <c r="C596" s="180"/>
      <c r="D596" s="181"/>
      <c r="E596" s="182"/>
      <c r="F596" s="183"/>
      <c r="G596" s="183"/>
      <c r="H596" s="9"/>
      <c r="I596" s="184"/>
      <c r="J596" s="184"/>
      <c r="K596" s="465"/>
      <c r="L596" s="465"/>
      <c r="M596" s="465"/>
      <c r="N596" s="465"/>
      <c r="O596" s="185"/>
      <c r="P596" s="185"/>
      <c r="Q596" s="185"/>
      <c r="R596" s="185"/>
      <c r="S596" s="186"/>
      <c r="T596" s="186"/>
      <c r="U596" s="187"/>
      <c r="V596" s="187"/>
      <c r="W596" s="187"/>
      <c r="X596" s="187"/>
      <c r="Y596" s="187"/>
      <c r="Z596" s="187"/>
      <c r="AA596" s="187"/>
      <c r="AB596" s="188"/>
      <c r="AC596" s="188"/>
    </row>
    <row r="597" spans="2:29" ht="14.1" customHeight="1">
      <c r="B597" s="180"/>
      <c r="C597" s="180"/>
      <c r="D597" s="181"/>
      <c r="E597" s="182"/>
      <c r="F597" s="183"/>
      <c r="G597" s="183"/>
      <c r="H597" s="9"/>
      <c r="I597" s="184"/>
      <c r="J597" s="184"/>
      <c r="K597" s="465"/>
      <c r="L597" s="465"/>
      <c r="M597" s="465"/>
      <c r="N597" s="465"/>
      <c r="O597" s="185"/>
      <c r="P597" s="185"/>
      <c r="Q597" s="185"/>
      <c r="R597" s="185"/>
      <c r="S597" s="186"/>
      <c r="T597" s="186"/>
      <c r="U597" s="187"/>
      <c r="V597" s="187"/>
      <c r="W597" s="187"/>
      <c r="X597" s="187"/>
      <c r="Y597" s="187"/>
      <c r="Z597" s="187"/>
      <c r="AA597" s="187"/>
      <c r="AB597" s="188"/>
      <c r="AC597" s="188"/>
    </row>
    <row r="598" spans="2:29" ht="14.1" customHeight="1">
      <c r="B598" s="180"/>
      <c r="C598" s="180"/>
      <c r="D598" s="181"/>
      <c r="E598" s="182"/>
      <c r="F598" s="183"/>
      <c r="G598" s="183"/>
      <c r="H598" s="9"/>
      <c r="I598" s="184"/>
      <c r="J598" s="184"/>
      <c r="K598" s="465"/>
      <c r="L598" s="465"/>
      <c r="M598" s="465"/>
      <c r="N598" s="465"/>
      <c r="O598" s="185"/>
      <c r="P598" s="185"/>
      <c r="Q598" s="185"/>
      <c r="R598" s="185"/>
      <c r="S598" s="186"/>
      <c r="T598" s="186"/>
      <c r="U598" s="187"/>
      <c r="V598" s="187"/>
      <c r="W598" s="187"/>
      <c r="X598" s="187"/>
      <c r="Y598" s="187"/>
      <c r="Z598" s="187"/>
      <c r="AA598" s="187"/>
      <c r="AB598" s="188"/>
      <c r="AC598" s="188"/>
    </row>
    <row r="599" spans="2:29" ht="14.1" customHeight="1">
      <c r="B599" s="180"/>
      <c r="C599" s="180"/>
      <c r="D599" s="181"/>
      <c r="E599" s="182"/>
      <c r="F599" s="183"/>
      <c r="G599" s="183"/>
      <c r="H599" s="9"/>
      <c r="I599" s="184"/>
      <c r="J599" s="184"/>
      <c r="K599" s="465"/>
      <c r="L599" s="465"/>
      <c r="M599" s="465"/>
      <c r="N599" s="465"/>
      <c r="O599" s="185"/>
      <c r="P599" s="185"/>
      <c r="Q599" s="185"/>
      <c r="R599" s="185"/>
      <c r="S599" s="186"/>
      <c r="T599" s="186"/>
      <c r="U599" s="187"/>
      <c r="V599" s="187"/>
      <c r="W599" s="187"/>
      <c r="X599" s="187"/>
      <c r="Y599" s="187"/>
      <c r="Z599" s="187"/>
      <c r="AA599" s="187"/>
      <c r="AB599" s="188"/>
      <c r="AC599" s="188"/>
    </row>
    <row r="600" spans="2:29" ht="14.1" customHeight="1">
      <c r="B600" s="180"/>
      <c r="C600" s="180"/>
      <c r="D600" s="181"/>
      <c r="E600" s="182"/>
      <c r="F600" s="183"/>
      <c r="G600" s="183"/>
      <c r="H600" s="9"/>
      <c r="I600" s="184"/>
      <c r="J600" s="184"/>
      <c r="K600" s="465"/>
      <c r="L600" s="465"/>
      <c r="M600" s="465"/>
      <c r="N600" s="465"/>
      <c r="O600" s="185"/>
      <c r="P600" s="185"/>
      <c r="Q600" s="185"/>
      <c r="R600" s="185"/>
      <c r="S600" s="186"/>
      <c r="T600" s="186"/>
      <c r="U600" s="187"/>
      <c r="V600" s="187"/>
      <c r="W600" s="187"/>
      <c r="X600" s="187"/>
      <c r="Y600" s="187"/>
      <c r="Z600" s="187"/>
      <c r="AA600" s="187"/>
      <c r="AB600" s="188"/>
      <c r="AC600" s="188"/>
    </row>
    <row r="601" spans="2:29" ht="14.1" customHeight="1">
      <c r="B601" s="180"/>
      <c r="C601" s="180"/>
      <c r="D601" s="181"/>
      <c r="E601" s="182"/>
      <c r="F601" s="183"/>
      <c r="G601" s="183"/>
      <c r="H601" s="9"/>
      <c r="I601" s="184"/>
      <c r="J601" s="184"/>
      <c r="K601" s="465"/>
      <c r="L601" s="465"/>
      <c r="M601" s="465"/>
      <c r="N601" s="465"/>
      <c r="O601" s="185"/>
      <c r="P601" s="185"/>
      <c r="Q601" s="185"/>
      <c r="R601" s="185"/>
      <c r="S601" s="186"/>
      <c r="T601" s="186"/>
      <c r="U601" s="187"/>
      <c r="V601" s="187"/>
      <c r="W601" s="187"/>
      <c r="X601" s="187"/>
      <c r="Y601" s="187"/>
      <c r="Z601" s="187"/>
      <c r="AA601" s="187"/>
      <c r="AB601" s="188"/>
      <c r="AC601" s="188"/>
    </row>
    <row r="602" spans="2:29" ht="14.1" customHeight="1">
      <c r="B602" s="180"/>
      <c r="C602" s="180"/>
      <c r="D602" s="181"/>
      <c r="E602" s="182"/>
      <c r="F602" s="183"/>
      <c r="G602" s="183"/>
      <c r="H602" s="9"/>
      <c r="I602" s="184"/>
      <c r="J602" s="184"/>
      <c r="K602" s="465"/>
      <c r="L602" s="465"/>
      <c r="M602" s="465"/>
      <c r="N602" s="465"/>
      <c r="O602" s="185"/>
      <c r="P602" s="185"/>
      <c r="Q602" s="185"/>
      <c r="R602" s="185"/>
      <c r="S602" s="186"/>
      <c r="T602" s="186"/>
      <c r="U602" s="187"/>
      <c r="V602" s="187"/>
      <c r="W602" s="187"/>
      <c r="X602" s="187"/>
      <c r="Y602" s="187"/>
      <c r="Z602" s="187"/>
      <c r="AA602" s="187"/>
      <c r="AB602" s="188"/>
      <c r="AC602" s="188"/>
    </row>
    <row r="603" spans="2:29" ht="14.1" customHeight="1">
      <c r="B603" s="180"/>
      <c r="C603" s="180"/>
      <c r="D603" s="181"/>
      <c r="E603" s="182"/>
      <c r="F603" s="183"/>
      <c r="G603" s="183"/>
      <c r="H603" s="9"/>
      <c r="I603" s="184"/>
      <c r="J603" s="184"/>
      <c r="K603" s="465"/>
      <c r="L603" s="465"/>
      <c r="M603" s="465"/>
      <c r="N603" s="465"/>
      <c r="O603" s="185"/>
      <c r="P603" s="185"/>
      <c r="Q603" s="185"/>
      <c r="R603" s="185"/>
      <c r="S603" s="186"/>
      <c r="T603" s="186"/>
      <c r="U603" s="187"/>
      <c r="V603" s="187"/>
      <c r="W603" s="187"/>
      <c r="X603" s="187"/>
      <c r="Y603" s="187"/>
      <c r="Z603" s="187"/>
      <c r="AA603" s="187"/>
      <c r="AB603" s="188"/>
      <c r="AC603" s="188"/>
    </row>
    <row r="604" spans="2:29" ht="14.1" customHeight="1">
      <c r="B604" s="180"/>
      <c r="C604" s="180"/>
      <c r="D604" s="181"/>
      <c r="E604" s="182"/>
      <c r="F604" s="183"/>
      <c r="G604" s="183"/>
      <c r="H604" s="9"/>
      <c r="I604" s="184"/>
      <c r="J604" s="184"/>
      <c r="K604" s="465"/>
      <c r="L604" s="465"/>
      <c r="M604" s="465"/>
      <c r="N604" s="465"/>
      <c r="O604" s="185"/>
      <c r="P604" s="185"/>
      <c r="Q604" s="185"/>
      <c r="R604" s="185"/>
      <c r="S604" s="186"/>
      <c r="T604" s="186"/>
      <c r="U604" s="187"/>
      <c r="V604" s="187"/>
      <c r="W604" s="187"/>
      <c r="X604" s="187"/>
      <c r="Y604" s="187"/>
      <c r="Z604" s="187"/>
      <c r="AA604" s="187"/>
      <c r="AB604" s="188"/>
      <c r="AC604" s="188"/>
    </row>
    <row r="605" spans="2:29" ht="14.1" customHeight="1">
      <c r="B605" s="180"/>
      <c r="C605" s="180"/>
      <c r="D605" s="181"/>
      <c r="E605" s="182"/>
      <c r="F605" s="183"/>
      <c r="G605" s="183"/>
      <c r="H605" s="9"/>
      <c r="I605" s="184"/>
      <c r="J605" s="184"/>
      <c r="K605" s="465"/>
      <c r="L605" s="465"/>
      <c r="M605" s="465"/>
      <c r="N605" s="465"/>
      <c r="O605" s="185"/>
      <c r="P605" s="185"/>
      <c r="Q605" s="185"/>
      <c r="R605" s="185"/>
      <c r="S605" s="186"/>
      <c r="T605" s="186"/>
      <c r="U605" s="187"/>
      <c r="V605" s="187"/>
      <c r="W605" s="187"/>
      <c r="X605" s="187"/>
      <c r="Y605" s="187"/>
      <c r="Z605" s="187"/>
      <c r="AA605" s="187"/>
      <c r="AB605" s="188"/>
      <c r="AC605" s="188"/>
    </row>
    <row r="606" spans="2:29" ht="14.1" customHeight="1">
      <c r="B606" s="180"/>
      <c r="C606" s="180"/>
      <c r="D606" s="181"/>
      <c r="E606" s="182"/>
      <c r="F606" s="183"/>
      <c r="G606" s="183"/>
      <c r="H606" s="9"/>
      <c r="I606" s="184"/>
      <c r="J606" s="184"/>
      <c r="K606" s="465"/>
      <c r="L606" s="465"/>
      <c r="M606" s="465"/>
      <c r="N606" s="465"/>
      <c r="O606" s="185"/>
      <c r="P606" s="185"/>
      <c r="Q606" s="185"/>
      <c r="R606" s="185"/>
      <c r="S606" s="186"/>
      <c r="T606" s="186"/>
      <c r="U606" s="187"/>
      <c r="V606" s="187"/>
      <c r="W606" s="187"/>
      <c r="X606" s="187"/>
      <c r="Y606" s="187"/>
      <c r="Z606" s="187"/>
      <c r="AA606" s="187"/>
      <c r="AB606" s="188"/>
      <c r="AC606" s="188"/>
    </row>
    <row r="607" spans="2:29" ht="14.1" customHeight="1">
      <c r="B607" s="180"/>
      <c r="C607" s="180"/>
      <c r="D607" s="181"/>
      <c r="E607" s="182"/>
      <c r="F607" s="183"/>
      <c r="G607" s="183"/>
      <c r="H607" s="9"/>
      <c r="I607" s="184"/>
      <c r="J607" s="184"/>
      <c r="K607" s="465"/>
      <c r="L607" s="465"/>
      <c r="M607" s="465"/>
      <c r="N607" s="465"/>
      <c r="O607" s="185"/>
      <c r="P607" s="185"/>
      <c r="Q607" s="185"/>
      <c r="R607" s="185"/>
      <c r="S607" s="186"/>
      <c r="T607" s="186"/>
      <c r="U607" s="187"/>
      <c r="V607" s="187"/>
      <c r="W607" s="187"/>
      <c r="X607" s="187"/>
      <c r="Y607" s="187"/>
      <c r="Z607" s="187"/>
      <c r="AA607" s="187"/>
      <c r="AB607" s="188"/>
      <c r="AC607" s="188"/>
    </row>
    <row r="608" spans="2:29" ht="14.1" customHeight="1">
      <c r="B608" s="180"/>
      <c r="C608" s="180"/>
      <c r="D608" s="181"/>
      <c r="E608" s="182"/>
      <c r="F608" s="183"/>
      <c r="G608" s="183"/>
      <c r="H608" s="9"/>
      <c r="I608" s="184"/>
      <c r="J608" s="184"/>
      <c r="K608" s="465"/>
      <c r="L608" s="465"/>
      <c r="M608" s="465"/>
      <c r="N608" s="465"/>
      <c r="O608" s="185"/>
      <c r="P608" s="185"/>
      <c r="Q608" s="185"/>
      <c r="R608" s="185"/>
      <c r="S608" s="186"/>
      <c r="T608" s="186"/>
      <c r="U608" s="187"/>
      <c r="V608" s="187"/>
      <c r="W608" s="187"/>
      <c r="X608" s="187"/>
      <c r="Y608" s="187"/>
      <c r="Z608" s="187"/>
      <c r="AA608" s="187"/>
      <c r="AB608" s="188"/>
      <c r="AC608" s="188"/>
    </row>
    <row r="609" spans="2:29" ht="14.1" customHeight="1">
      <c r="B609" s="180"/>
      <c r="C609" s="180"/>
      <c r="D609" s="181"/>
      <c r="E609" s="182"/>
      <c r="F609" s="183"/>
      <c r="G609" s="183"/>
      <c r="H609" s="9"/>
      <c r="I609" s="184"/>
      <c r="J609" s="184"/>
      <c r="K609" s="465"/>
      <c r="L609" s="465"/>
      <c r="M609" s="465"/>
      <c r="N609" s="465"/>
      <c r="O609" s="185"/>
      <c r="P609" s="185"/>
      <c r="Q609" s="185"/>
      <c r="R609" s="185"/>
      <c r="S609" s="186"/>
      <c r="T609" s="186"/>
      <c r="U609" s="187"/>
      <c r="V609" s="187"/>
      <c r="W609" s="187"/>
      <c r="X609" s="187"/>
      <c r="Y609" s="187"/>
      <c r="Z609" s="187"/>
      <c r="AA609" s="187"/>
      <c r="AB609" s="188"/>
      <c r="AC609" s="188"/>
    </row>
    <row r="610" spans="2:29" ht="14.1" customHeight="1">
      <c r="B610" s="180"/>
      <c r="C610" s="180"/>
      <c r="D610" s="181"/>
      <c r="E610" s="182"/>
      <c r="F610" s="183"/>
      <c r="G610" s="183"/>
      <c r="H610" s="9"/>
      <c r="I610" s="184"/>
      <c r="J610" s="184"/>
      <c r="K610" s="465"/>
      <c r="L610" s="465"/>
      <c r="M610" s="465"/>
      <c r="N610" s="465"/>
      <c r="O610" s="185"/>
      <c r="P610" s="185"/>
      <c r="Q610" s="185"/>
      <c r="R610" s="185"/>
      <c r="S610" s="186"/>
      <c r="T610" s="186"/>
      <c r="U610" s="187"/>
      <c r="V610" s="187"/>
      <c r="W610" s="187"/>
      <c r="X610" s="187"/>
      <c r="Y610" s="187"/>
      <c r="Z610" s="187"/>
      <c r="AA610" s="187"/>
      <c r="AB610" s="188"/>
      <c r="AC610" s="188"/>
    </row>
    <row r="611" spans="2:29" ht="14.1" customHeight="1">
      <c r="B611" s="180"/>
      <c r="C611" s="180"/>
      <c r="D611" s="181"/>
      <c r="E611" s="182"/>
      <c r="F611" s="183"/>
      <c r="G611" s="183"/>
      <c r="H611" s="9"/>
      <c r="I611" s="184"/>
      <c r="J611" s="184"/>
      <c r="K611" s="465"/>
      <c r="L611" s="465"/>
      <c r="M611" s="465"/>
      <c r="N611" s="465"/>
      <c r="O611" s="185"/>
      <c r="P611" s="185"/>
      <c r="Q611" s="185"/>
      <c r="R611" s="185"/>
      <c r="S611" s="186"/>
      <c r="T611" s="186"/>
      <c r="U611" s="187"/>
      <c r="V611" s="187"/>
      <c r="W611" s="187"/>
      <c r="X611" s="187"/>
      <c r="Y611" s="187"/>
      <c r="Z611" s="187"/>
      <c r="AA611" s="187"/>
      <c r="AB611" s="188"/>
      <c r="AC611" s="188"/>
    </row>
    <row r="612" spans="2:29" ht="14.1" customHeight="1">
      <c r="B612" s="180"/>
      <c r="C612" s="180"/>
      <c r="D612" s="181"/>
      <c r="E612" s="182"/>
      <c r="F612" s="183"/>
      <c r="G612" s="183"/>
      <c r="H612" s="9"/>
      <c r="I612" s="184"/>
      <c r="J612" s="184"/>
      <c r="K612" s="465"/>
      <c r="L612" s="465"/>
      <c r="M612" s="465"/>
      <c r="N612" s="465"/>
      <c r="O612" s="185"/>
      <c r="P612" s="185"/>
      <c r="Q612" s="185"/>
      <c r="R612" s="185"/>
      <c r="S612" s="186"/>
      <c r="T612" s="186"/>
      <c r="U612" s="187"/>
      <c r="V612" s="187"/>
      <c r="W612" s="187"/>
      <c r="X612" s="187"/>
      <c r="Y612" s="187"/>
      <c r="Z612" s="187"/>
      <c r="AA612" s="187"/>
      <c r="AB612" s="188"/>
      <c r="AC612" s="188"/>
    </row>
    <row r="613" spans="2:29" ht="14.1" customHeight="1">
      <c r="B613" s="180"/>
      <c r="C613" s="180"/>
      <c r="D613" s="181"/>
      <c r="E613" s="182"/>
      <c r="F613" s="183"/>
      <c r="G613" s="183"/>
      <c r="H613" s="9"/>
      <c r="I613" s="184"/>
      <c r="J613" s="184"/>
      <c r="K613" s="465"/>
      <c r="L613" s="465"/>
      <c r="M613" s="465"/>
      <c r="N613" s="465"/>
      <c r="O613" s="185"/>
      <c r="P613" s="185"/>
      <c r="Q613" s="185"/>
      <c r="R613" s="185"/>
      <c r="S613" s="186"/>
      <c r="T613" s="186"/>
      <c r="U613" s="187"/>
      <c r="V613" s="187"/>
      <c r="W613" s="187"/>
      <c r="X613" s="187"/>
      <c r="Y613" s="187"/>
      <c r="Z613" s="187"/>
      <c r="AA613" s="187"/>
      <c r="AB613" s="188"/>
      <c r="AC613" s="188"/>
    </row>
    <row r="614" spans="2:29" ht="14.1" customHeight="1">
      <c r="B614" s="180"/>
      <c r="C614" s="180"/>
      <c r="D614" s="181"/>
      <c r="E614" s="182"/>
      <c r="F614" s="183"/>
      <c r="G614" s="183"/>
      <c r="H614" s="9"/>
      <c r="I614" s="184"/>
      <c r="J614" s="184"/>
      <c r="K614" s="465"/>
      <c r="L614" s="465"/>
      <c r="M614" s="465"/>
      <c r="N614" s="465"/>
      <c r="O614" s="185"/>
      <c r="P614" s="185"/>
      <c r="Q614" s="185"/>
      <c r="R614" s="185"/>
      <c r="S614" s="186"/>
      <c r="T614" s="186"/>
      <c r="U614" s="187"/>
      <c r="V614" s="187"/>
      <c r="W614" s="187"/>
      <c r="X614" s="187"/>
      <c r="Y614" s="187"/>
      <c r="Z614" s="187"/>
      <c r="AA614" s="187"/>
      <c r="AB614" s="188"/>
      <c r="AC614" s="188"/>
    </row>
    <row r="615" spans="2:29" ht="14.1" customHeight="1">
      <c r="B615" s="180"/>
      <c r="C615" s="180"/>
      <c r="D615" s="181"/>
      <c r="E615" s="182"/>
      <c r="F615" s="183"/>
      <c r="G615" s="183"/>
      <c r="H615" s="9"/>
      <c r="I615" s="184"/>
      <c r="J615" s="184"/>
      <c r="K615" s="465"/>
      <c r="L615" s="465"/>
      <c r="M615" s="465"/>
      <c r="N615" s="465"/>
      <c r="O615" s="185"/>
      <c r="P615" s="185"/>
      <c r="Q615" s="185"/>
      <c r="R615" s="185"/>
      <c r="S615" s="186"/>
      <c r="T615" s="186"/>
      <c r="U615" s="187"/>
      <c r="V615" s="187"/>
      <c r="W615" s="187"/>
      <c r="X615" s="187"/>
      <c r="Y615" s="187"/>
      <c r="Z615" s="187"/>
      <c r="AA615" s="187"/>
      <c r="AB615" s="188"/>
      <c r="AC615" s="188"/>
    </row>
    <row r="616" spans="2:29" ht="14.1" customHeight="1">
      <c r="B616" s="180"/>
      <c r="C616" s="180"/>
      <c r="D616" s="181"/>
      <c r="E616" s="182"/>
      <c r="F616" s="183"/>
      <c r="G616" s="183"/>
      <c r="H616" s="9"/>
      <c r="I616" s="184"/>
      <c r="J616" s="184"/>
      <c r="K616" s="465"/>
      <c r="L616" s="465"/>
      <c r="M616" s="465"/>
      <c r="N616" s="465"/>
      <c r="O616" s="185"/>
      <c r="P616" s="185"/>
      <c r="Q616" s="185"/>
      <c r="R616" s="185"/>
      <c r="S616" s="186"/>
      <c r="T616" s="186"/>
      <c r="U616" s="187"/>
      <c r="V616" s="187"/>
      <c r="W616" s="187"/>
      <c r="X616" s="187"/>
      <c r="Y616" s="187"/>
      <c r="Z616" s="187"/>
      <c r="AA616" s="187"/>
      <c r="AB616" s="188"/>
      <c r="AC616" s="188"/>
    </row>
    <row r="617" spans="2:29" ht="14.1" customHeight="1">
      <c r="B617" s="180"/>
      <c r="C617" s="180"/>
      <c r="D617" s="181"/>
      <c r="E617" s="182"/>
      <c r="F617" s="183"/>
      <c r="G617" s="183"/>
      <c r="H617" s="9"/>
      <c r="I617" s="184"/>
      <c r="J617" s="184"/>
      <c r="K617" s="465"/>
      <c r="L617" s="465"/>
      <c r="M617" s="465"/>
      <c r="N617" s="465"/>
      <c r="O617" s="185"/>
      <c r="P617" s="185"/>
      <c r="Q617" s="185"/>
      <c r="R617" s="185"/>
      <c r="S617" s="186"/>
      <c r="T617" s="186"/>
      <c r="U617" s="187"/>
      <c r="V617" s="187"/>
      <c r="W617" s="187"/>
      <c r="X617" s="187"/>
      <c r="Y617" s="187"/>
      <c r="Z617" s="187"/>
      <c r="AA617" s="187"/>
      <c r="AB617" s="188"/>
      <c r="AC617" s="188"/>
    </row>
    <row r="618" spans="2:29" ht="14.1" customHeight="1">
      <c r="B618" s="180"/>
      <c r="C618" s="180"/>
      <c r="D618" s="181"/>
      <c r="E618" s="182"/>
      <c r="F618" s="183"/>
      <c r="G618" s="183"/>
      <c r="H618" s="9"/>
      <c r="I618" s="184"/>
      <c r="J618" s="184"/>
      <c r="K618" s="465"/>
      <c r="L618" s="465"/>
      <c r="M618" s="465"/>
      <c r="N618" s="465"/>
      <c r="O618" s="185"/>
      <c r="P618" s="185"/>
      <c r="Q618" s="185"/>
      <c r="R618" s="185"/>
      <c r="S618" s="186"/>
      <c r="T618" s="186"/>
      <c r="U618" s="187"/>
      <c r="V618" s="187"/>
      <c r="W618" s="187"/>
      <c r="X618" s="187"/>
      <c r="Y618" s="187"/>
      <c r="Z618" s="187"/>
      <c r="AA618" s="187"/>
      <c r="AB618" s="188"/>
      <c r="AC618" s="188"/>
    </row>
    <row r="619" spans="2:29" ht="14.1" customHeight="1">
      <c r="B619" s="180"/>
      <c r="C619" s="180"/>
      <c r="D619" s="181"/>
      <c r="E619" s="182"/>
      <c r="F619" s="183"/>
      <c r="G619" s="183"/>
      <c r="H619" s="9"/>
      <c r="I619" s="184"/>
      <c r="J619" s="184"/>
      <c r="K619" s="465"/>
      <c r="L619" s="465"/>
      <c r="M619" s="465"/>
      <c r="N619" s="465"/>
      <c r="O619" s="185"/>
      <c r="P619" s="185"/>
      <c r="Q619" s="185"/>
      <c r="R619" s="185"/>
      <c r="S619" s="186"/>
      <c r="T619" s="186"/>
      <c r="U619" s="187"/>
      <c r="V619" s="187"/>
      <c r="W619" s="187"/>
      <c r="X619" s="187"/>
      <c r="Y619" s="187"/>
      <c r="Z619" s="187"/>
      <c r="AA619" s="187"/>
      <c r="AB619" s="188"/>
      <c r="AC619" s="188"/>
    </row>
    <row r="620" spans="2:29" ht="14.1" customHeight="1">
      <c r="B620" s="180"/>
      <c r="C620" s="180"/>
      <c r="D620" s="181"/>
      <c r="E620" s="182"/>
      <c r="F620" s="183"/>
      <c r="G620" s="183"/>
      <c r="H620" s="9"/>
      <c r="I620" s="184"/>
      <c r="J620" s="184"/>
      <c r="K620" s="465"/>
      <c r="L620" s="465"/>
      <c r="M620" s="465"/>
      <c r="N620" s="465"/>
      <c r="O620" s="185"/>
      <c r="P620" s="185"/>
      <c r="Q620" s="185"/>
      <c r="R620" s="185"/>
      <c r="S620" s="186"/>
      <c r="T620" s="186"/>
      <c r="U620" s="187"/>
      <c r="V620" s="187"/>
      <c r="W620" s="187"/>
      <c r="X620" s="187"/>
      <c r="Y620" s="187"/>
      <c r="Z620" s="187"/>
      <c r="AA620" s="187"/>
      <c r="AB620" s="188"/>
      <c r="AC620" s="188"/>
    </row>
    <row r="621" spans="2:29" ht="14.1" customHeight="1">
      <c r="B621" s="180"/>
      <c r="C621" s="180"/>
      <c r="D621" s="181"/>
      <c r="E621" s="182"/>
      <c r="F621" s="183"/>
      <c r="G621" s="183"/>
      <c r="H621" s="9"/>
      <c r="I621" s="184"/>
      <c r="J621" s="184"/>
      <c r="K621" s="465"/>
      <c r="L621" s="465"/>
      <c r="M621" s="465"/>
      <c r="N621" s="465"/>
      <c r="O621" s="185"/>
      <c r="P621" s="185"/>
      <c r="Q621" s="185"/>
      <c r="R621" s="185"/>
      <c r="S621" s="186"/>
      <c r="T621" s="186"/>
      <c r="U621" s="187"/>
      <c r="V621" s="187"/>
      <c r="W621" s="187"/>
      <c r="X621" s="187"/>
      <c r="Y621" s="187"/>
      <c r="Z621" s="187"/>
      <c r="AA621" s="187"/>
      <c r="AB621" s="188"/>
      <c r="AC621" s="188"/>
    </row>
    <row r="622" spans="2:29" ht="14.1" customHeight="1">
      <c r="B622" s="180"/>
      <c r="C622" s="180"/>
      <c r="D622" s="181"/>
      <c r="E622" s="182"/>
      <c r="F622" s="183"/>
      <c r="G622" s="183"/>
      <c r="H622" s="9"/>
      <c r="I622" s="184"/>
      <c r="J622" s="184"/>
      <c r="K622" s="465"/>
      <c r="L622" s="465"/>
      <c r="M622" s="465"/>
      <c r="N622" s="465"/>
      <c r="O622" s="185"/>
      <c r="P622" s="185"/>
      <c r="Q622" s="185"/>
      <c r="R622" s="185"/>
      <c r="S622" s="186"/>
      <c r="T622" s="186"/>
      <c r="U622" s="187"/>
      <c r="V622" s="187"/>
      <c r="W622" s="187"/>
      <c r="X622" s="187"/>
      <c r="Y622" s="187"/>
      <c r="Z622" s="187"/>
      <c r="AA622" s="187"/>
      <c r="AB622" s="188"/>
      <c r="AC622" s="188"/>
    </row>
    <row r="623" spans="2:29" ht="14.1" customHeight="1">
      <c r="B623" s="180"/>
      <c r="C623" s="180"/>
      <c r="D623" s="181"/>
      <c r="E623" s="182"/>
      <c r="F623" s="183"/>
      <c r="G623" s="183"/>
      <c r="H623" s="9"/>
      <c r="I623" s="184"/>
      <c r="J623" s="184"/>
      <c r="K623" s="465"/>
      <c r="L623" s="465"/>
      <c r="M623" s="465"/>
      <c r="N623" s="465"/>
      <c r="O623" s="185"/>
      <c r="P623" s="185"/>
      <c r="Q623" s="185"/>
      <c r="R623" s="185"/>
      <c r="S623" s="186"/>
      <c r="T623" s="186"/>
      <c r="U623" s="187"/>
      <c r="V623" s="187"/>
      <c r="W623" s="187"/>
      <c r="X623" s="187"/>
      <c r="Y623" s="187"/>
      <c r="Z623" s="187"/>
      <c r="AA623" s="187"/>
      <c r="AB623" s="188"/>
      <c r="AC623" s="188"/>
    </row>
    <row r="624" spans="2:29" ht="14.1" customHeight="1">
      <c r="B624" s="180"/>
      <c r="C624" s="180"/>
      <c r="D624" s="181"/>
      <c r="E624" s="182"/>
      <c r="F624" s="183"/>
      <c r="G624" s="183"/>
      <c r="H624" s="9"/>
      <c r="I624" s="184"/>
      <c r="J624" s="184"/>
      <c r="K624" s="465"/>
      <c r="L624" s="465"/>
      <c r="M624" s="465"/>
      <c r="N624" s="465"/>
      <c r="O624" s="185"/>
      <c r="P624" s="185"/>
      <c r="Q624" s="185"/>
      <c r="R624" s="185"/>
      <c r="S624" s="186"/>
      <c r="T624" s="186"/>
      <c r="U624" s="187"/>
      <c r="V624" s="187"/>
      <c r="W624" s="187"/>
      <c r="X624" s="187"/>
      <c r="Y624" s="187"/>
      <c r="Z624" s="187"/>
      <c r="AA624" s="187"/>
      <c r="AB624" s="188"/>
      <c r="AC624" s="188"/>
    </row>
    <row r="625" spans="2:29" ht="14.1" customHeight="1">
      <c r="B625" s="180"/>
      <c r="C625" s="180"/>
      <c r="D625" s="181"/>
      <c r="E625" s="182"/>
      <c r="F625" s="183"/>
      <c r="G625" s="183"/>
      <c r="H625" s="9"/>
      <c r="I625" s="184"/>
      <c r="J625" s="184"/>
      <c r="K625" s="465"/>
      <c r="L625" s="465"/>
      <c r="M625" s="465"/>
      <c r="N625" s="465"/>
      <c r="O625" s="185"/>
      <c r="P625" s="185"/>
      <c r="Q625" s="185"/>
      <c r="R625" s="185"/>
      <c r="S625" s="186"/>
      <c r="T625" s="186"/>
      <c r="U625" s="187"/>
      <c r="V625" s="187"/>
      <c r="W625" s="187"/>
      <c r="X625" s="187"/>
      <c r="Y625" s="187"/>
      <c r="Z625" s="187"/>
      <c r="AA625" s="187"/>
      <c r="AB625" s="188"/>
      <c r="AC625" s="188"/>
    </row>
    <row r="626" spans="2:29" ht="14.1" customHeight="1">
      <c r="B626" s="180"/>
      <c r="C626" s="180"/>
      <c r="D626" s="181"/>
      <c r="E626" s="182"/>
      <c r="F626" s="183"/>
      <c r="G626" s="183"/>
      <c r="H626" s="9"/>
      <c r="I626" s="184"/>
      <c r="J626" s="184"/>
      <c r="K626" s="465"/>
      <c r="L626" s="465"/>
      <c r="M626" s="465"/>
      <c r="N626" s="465"/>
      <c r="O626" s="185"/>
      <c r="P626" s="185"/>
      <c r="Q626" s="185"/>
      <c r="R626" s="185"/>
      <c r="S626" s="186"/>
      <c r="T626" s="186"/>
      <c r="U626" s="187"/>
      <c r="V626" s="187"/>
      <c r="W626" s="187"/>
      <c r="X626" s="187"/>
      <c r="Y626" s="187"/>
      <c r="Z626" s="187"/>
      <c r="AA626" s="187"/>
      <c r="AB626" s="188"/>
      <c r="AC626" s="188"/>
    </row>
    <row r="627" spans="2:29" ht="14.1" customHeight="1">
      <c r="B627" s="180"/>
      <c r="C627" s="180"/>
      <c r="D627" s="181"/>
      <c r="E627" s="182"/>
      <c r="F627" s="183"/>
      <c r="G627" s="183"/>
      <c r="H627" s="9"/>
      <c r="I627" s="184"/>
      <c r="J627" s="184"/>
      <c r="K627" s="465"/>
      <c r="L627" s="465"/>
      <c r="M627" s="465"/>
      <c r="N627" s="465"/>
      <c r="O627" s="185"/>
      <c r="P627" s="185"/>
      <c r="Q627" s="185"/>
      <c r="R627" s="185"/>
      <c r="S627" s="186"/>
      <c r="T627" s="186"/>
      <c r="U627" s="187"/>
      <c r="V627" s="187"/>
      <c r="W627" s="187"/>
      <c r="X627" s="187"/>
      <c r="Y627" s="187"/>
      <c r="Z627" s="187"/>
      <c r="AA627" s="187"/>
      <c r="AB627" s="188"/>
      <c r="AC627" s="188"/>
    </row>
    <row r="628" spans="2:29" ht="14.1" customHeight="1">
      <c r="B628" s="180"/>
      <c r="C628" s="180"/>
      <c r="D628" s="181"/>
      <c r="E628" s="182"/>
      <c r="F628" s="183"/>
      <c r="G628" s="183"/>
      <c r="H628" s="9"/>
      <c r="I628" s="184"/>
      <c r="J628" s="184"/>
      <c r="K628" s="465"/>
      <c r="L628" s="465"/>
      <c r="M628" s="465"/>
      <c r="N628" s="465"/>
      <c r="O628" s="185"/>
      <c r="P628" s="185"/>
      <c r="Q628" s="185"/>
      <c r="R628" s="185"/>
      <c r="S628" s="186"/>
      <c r="T628" s="186"/>
      <c r="U628" s="187"/>
      <c r="V628" s="187"/>
      <c r="W628" s="187"/>
      <c r="X628" s="187"/>
      <c r="Y628" s="187"/>
      <c r="Z628" s="187"/>
      <c r="AA628" s="187"/>
      <c r="AB628" s="188"/>
      <c r="AC628" s="188"/>
    </row>
    <row r="629" spans="2:29" ht="14.1" customHeight="1">
      <c r="B629" s="180"/>
      <c r="C629" s="180"/>
      <c r="D629" s="181"/>
      <c r="E629" s="182"/>
      <c r="F629" s="183"/>
      <c r="G629" s="183"/>
      <c r="H629" s="9"/>
      <c r="I629" s="184"/>
      <c r="J629" s="184"/>
      <c r="K629" s="465"/>
      <c r="L629" s="465"/>
      <c r="M629" s="465"/>
      <c r="N629" s="465"/>
      <c r="O629" s="185"/>
      <c r="P629" s="185"/>
      <c r="Q629" s="185"/>
      <c r="R629" s="185"/>
      <c r="S629" s="186"/>
      <c r="T629" s="186"/>
      <c r="U629" s="187"/>
      <c r="V629" s="187"/>
      <c r="W629" s="187"/>
      <c r="X629" s="187"/>
      <c r="Y629" s="187"/>
      <c r="Z629" s="187"/>
      <c r="AA629" s="187"/>
      <c r="AB629" s="188"/>
      <c r="AC629" s="188"/>
    </row>
    <row r="630" spans="2:29" ht="14.1" customHeight="1">
      <c r="B630" s="180"/>
      <c r="C630" s="180"/>
      <c r="D630" s="181"/>
      <c r="E630" s="182"/>
      <c r="F630" s="183"/>
      <c r="G630" s="183"/>
      <c r="H630" s="9"/>
      <c r="I630" s="184"/>
      <c r="J630" s="184"/>
      <c r="K630" s="465"/>
      <c r="L630" s="465"/>
      <c r="M630" s="465"/>
      <c r="N630" s="465"/>
      <c r="O630" s="185"/>
      <c r="P630" s="185"/>
      <c r="Q630" s="185"/>
      <c r="R630" s="185"/>
      <c r="S630" s="186"/>
      <c r="T630" s="186"/>
      <c r="U630" s="187"/>
      <c r="V630" s="187"/>
      <c r="W630" s="187"/>
      <c r="X630" s="187"/>
      <c r="Y630" s="187"/>
      <c r="Z630" s="187"/>
      <c r="AA630" s="187"/>
      <c r="AB630" s="188"/>
      <c r="AC630" s="188"/>
    </row>
    <row r="631" spans="2:29" ht="14.1" customHeight="1">
      <c r="B631" s="180"/>
      <c r="C631" s="180"/>
      <c r="D631" s="181"/>
      <c r="E631" s="182"/>
      <c r="F631" s="183"/>
      <c r="G631" s="183"/>
      <c r="H631" s="9"/>
      <c r="I631" s="184"/>
      <c r="J631" s="184"/>
      <c r="K631" s="465"/>
      <c r="L631" s="465"/>
      <c r="M631" s="465"/>
      <c r="N631" s="465"/>
      <c r="O631" s="185"/>
      <c r="P631" s="185"/>
      <c r="Q631" s="185"/>
      <c r="R631" s="185"/>
      <c r="S631" s="186"/>
      <c r="T631" s="186"/>
      <c r="U631" s="187"/>
      <c r="V631" s="187"/>
      <c r="W631" s="187"/>
      <c r="X631" s="187"/>
      <c r="Y631" s="187"/>
      <c r="Z631" s="187"/>
      <c r="AA631" s="187"/>
      <c r="AB631" s="188"/>
      <c r="AC631" s="188"/>
    </row>
    <row r="632" spans="2:29" ht="14.1" customHeight="1">
      <c r="B632" s="180"/>
      <c r="C632" s="180"/>
      <c r="D632" s="181"/>
      <c r="E632" s="182"/>
      <c r="F632" s="183"/>
      <c r="G632" s="183"/>
      <c r="H632" s="9"/>
      <c r="I632" s="184"/>
      <c r="J632" s="184"/>
      <c r="K632" s="465"/>
      <c r="L632" s="465"/>
      <c r="M632" s="465"/>
      <c r="N632" s="465"/>
      <c r="O632" s="185"/>
      <c r="P632" s="185"/>
      <c r="Q632" s="185"/>
      <c r="R632" s="185"/>
      <c r="S632" s="186"/>
      <c r="T632" s="186"/>
      <c r="U632" s="187"/>
      <c r="V632" s="187"/>
      <c r="W632" s="187"/>
      <c r="X632" s="187"/>
      <c r="Y632" s="187"/>
      <c r="Z632" s="187"/>
      <c r="AA632" s="187"/>
      <c r="AB632" s="188"/>
      <c r="AC632" s="188"/>
    </row>
    <row r="633" spans="2:29" ht="14.1" customHeight="1">
      <c r="B633" s="180"/>
      <c r="C633" s="180"/>
      <c r="D633" s="181"/>
      <c r="E633" s="182"/>
      <c r="F633" s="183"/>
      <c r="G633" s="183"/>
      <c r="H633" s="9"/>
      <c r="I633" s="184"/>
      <c r="J633" s="184"/>
      <c r="K633" s="465"/>
      <c r="L633" s="465"/>
      <c r="M633" s="465"/>
      <c r="N633" s="465"/>
      <c r="O633" s="185"/>
      <c r="P633" s="185"/>
      <c r="Q633" s="185"/>
      <c r="R633" s="185"/>
      <c r="S633" s="186"/>
      <c r="T633" s="186"/>
      <c r="U633" s="187"/>
      <c r="V633" s="187"/>
      <c r="W633" s="187"/>
      <c r="X633" s="187"/>
      <c r="Y633" s="187"/>
      <c r="Z633" s="187"/>
      <c r="AA633" s="187"/>
      <c r="AB633" s="188"/>
      <c r="AC633" s="188"/>
    </row>
    <row r="634" spans="2:29" ht="14.1" customHeight="1">
      <c r="B634" s="180"/>
      <c r="C634" s="180"/>
      <c r="D634" s="181"/>
      <c r="E634" s="182"/>
      <c r="F634" s="183"/>
      <c r="G634" s="183"/>
      <c r="H634" s="9"/>
      <c r="I634" s="184"/>
      <c r="J634" s="184"/>
      <c r="K634" s="465"/>
      <c r="L634" s="465"/>
      <c r="M634" s="465"/>
      <c r="N634" s="465"/>
      <c r="O634" s="185"/>
      <c r="P634" s="185"/>
      <c r="Q634" s="185"/>
      <c r="R634" s="185"/>
      <c r="S634" s="186"/>
      <c r="T634" s="186"/>
      <c r="U634" s="187"/>
      <c r="V634" s="187"/>
      <c r="W634" s="187"/>
      <c r="X634" s="187"/>
      <c r="Y634" s="187"/>
      <c r="Z634" s="187"/>
      <c r="AA634" s="187"/>
      <c r="AB634" s="188"/>
      <c r="AC634" s="188"/>
    </row>
    <row r="635" spans="2:29" ht="14.1" customHeight="1">
      <c r="B635" s="180"/>
      <c r="C635" s="180"/>
      <c r="D635" s="181"/>
      <c r="E635" s="182"/>
      <c r="F635" s="183"/>
      <c r="G635" s="183"/>
      <c r="H635" s="9"/>
      <c r="I635" s="184"/>
      <c r="J635" s="184"/>
      <c r="K635" s="465"/>
      <c r="L635" s="465"/>
      <c r="M635" s="465"/>
      <c r="N635" s="465"/>
      <c r="O635" s="185"/>
      <c r="P635" s="185"/>
      <c r="Q635" s="185"/>
      <c r="R635" s="185"/>
      <c r="S635" s="186"/>
      <c r="T635" s="186"/>
      <c r="U635" s="187"/>
      <c r="V635" s="187"/>
      <c r="W635" s="187"/>
      <c r="X635" s="187"/>
      <c r="Y635" s="187"/>
      <c r="Z635" s="187"/>
      <c r="AA635" s="187"/>
      <c r="AB635" s="188"/>
      <c r="AC635" s="188"/>
    </row>
    <row r="636" spans="2:29" ht="14.1" customHeight="1">
      <c r="B636" s="180"/>
      <c r="C636" s="180"/>
      <c r="D636" s="181"/>
      <c r="E636" s="182"/>
      <c r="F636" s="183"/>
      <c r="G636" s="183"/>
      <c r="H636" s="9"/>
      <c r="I636" s="184"/>
      <c r="J636" s="184"/>
      <c r="K636" s="465"/>
      <c r="L636" s="465"/>
      <c r="M636" s="465"/>
      <c r="N636" s="465"/>
      <c r="O636" s="185"/>
      <c r="P636" s="185"/>
      <c r="Q636" s="185"/>
      <c r="R636" s="185"/>
      <c r="S636" s="186"/>
      <c r="T636" s="186"/>
      <c r="U636" s="187"/>
      <c r="V636" s="187"/>
      <c r="W636" s="187"/>
      <c r="X636" s="187"/>
      <c r="Y636" s="187"/>
      <c r="Z636" s="187"/>
      <c r="AA636" s="187"/>
      <c r="AB636" s="188"/>
      <c r="AC636" s="188"/>
    </row>
    <row r="637" spans="2:29" ht="14.1" customHeight="1">
      <c r="B637" s="180"/>
      <c r="C637" s="180"/>
      <c r="D637" s="181"/>
      <c r="E637" s="182"/>
      <c r="F637" s="183"/>
      <c r="G637" s="183"/>
      <c r="H637" s="9"/>
      <c r="I637" s="184"/>
      <c r="J637" s="184"/>
      <c r="K637" s="465"/>
      <c r="L637" s="465"/>
      <c r="M637" s="465"/>
      <c r="N637" s="465"/>
      <c r="O637" s="185"/>
      <c r="P637" s="185"/>
      <c r="Q637" s="185"/>
      <c r="R637" s="185"/>
      <c r="S637" s="186"/>
      <c r="T637" s="186"/>
      <c r="U637" s="187"/>
      <c r="V637" s="187"/>
      <c r="W637" s="187"/>
      <c r="X637" s="187"/>
      <c r="Y637" s="187"/>
      <c r="Z637" s="187"/>
      <c r="AA637" s="187"/>
      <c r="AB637" s="188"/>
      <c r="AC637" s="188"/>
    </row>
    <row r="638" spans="2:29" ht="14.1" customHeight="1">
      <c r="B638" s="180"/>
      <c r="C638" s="180"/>
      <c r="D638" s="181"/>
      <c r="E638" s="182"/>
      <c r="F638" s="183"/>
      <c r="G638" s="183"/>
      <c r="H638" s="9"/>
      <c r="I638" s="184"/>
      <c r="J638" s="184"/>
      <c r="K638" s="465"/>
      <c r="L638" s="465"/>
      <c r="M638" s="465"/>
      <c r="N638" s="465"/>
      <c r="O638" s="185"/>
      <c r="P638" s="185"/>
      <c r="Q638" s="185"/>
      <c r="R638" s="185"/>
      <c r="S638" s="186"/>
      <c r="T638" s="186"/>
      <c r="U638" s="187"/>
      <c r="V638" s="187"/>
      <c r="W638" s="187"/>
      <c r="X638" s="187"/>
      <c r="Y638" s="187"/>
      <c r="Z638" s="187"/>
      <c r="AA638" s="187"/>
      <c r="AB638" s="188"/>
      <c r="AC638" s="188"/>
    </row>
    <row r="639" spans="2:29" ht="14.1" customHeight="1">
      <c r="B639" s="180"/>
      <c r="C639" s="180"/>
      <c r="D639" s="181"/>
      <c r="E639" s="182"/>
      <c r="F639" s="183"/>
      <c r="G639" s="183"/>
      <c r="H639" s="9"/>
      <c r="I639" s="184"/>
      <c r="J639" s="184"/>
      <c r="K639" s="465"/>
      <c r="L639" s="465"/>
      <c r="M639" s="465"/>
      <c r="N639" s="465"/>
      <c r="O639" s="185"/>
      <c r="P639" s="185"/>
      <c r="Q639" s="185"/>
      <c r="R639" s="185"/>
      <c r="S639" s="186"/>
      <c r="T639" s="186"/>
      <c r="U639" s="187"/>
      <c r="V639" s="187"/>
      <c r="W639" s="187"/>
      <c r="X639" s="187"/>
      <c r="Y639" s="187"/>
      <c r="Z639" s="187"/>
      <c r="AA639" s="187"/>
      <c r="AB639" s="188"/>
      <c r="AC639" s="188"/>
    </row>
    <row r="640" spans="2:29" ht="14.1" customHeight="1">
      <c r="B640" s="180"/>
      <c r="C640" s="180"/>
      <c r="D640" s="181"/>
      <c r="E640" s="182"/>
      <c r="F640" s="183"/>
      <c r="G640" s="183"/>
      <c r="H640" s="9"/>
      <c r="I640" s="184"/>
      <c r="J640" s="184"/>
      <c r="K640" s="465"/>
      <c r="L640" s="465"/>
      <c r="M640" s="465"/>
      <c r="N640" s="465"/>
      <c r="O640" s="185"/>
      <c r="P640" s="185"/>
      <c r="Q640" s="185"/>
      <c r="R640" s="185"/>
      <c r="S640" s="186"/>
      <c r="T640" s="186"/>
      <c r="U640" s="187"/>
      <c r="V640" s="187"/>
      <c r="W640" s="187"/>
      <c r="X640" s="187"/>
      <c r="Y640" s="187"/>
      <c r="Z640" s="187"/>
      <c r="AA640" s="187"/>
      <c r="AB640" s="188"/>
      <c r="AC640" s="188"/>
    </row>
    <row r="641" spans="2:29" ht="14.1" customHeight="1">
      <c r="B641" s="180"/>
      <c r="C641" s="180"/>
      <c r="D641" s="181"/>
      <c r="E641" s="182"/>
      <c r="F641" s="183"/>
      <c r="G641" s="183"/>
      <c r="H641" s="9"/>
      <c r="I641" s="184"/>
      <c r="J641" s="184"/>
      <c r="K641" s="465"/>
      <c r="L641" s="465"/>
      <c r="M641" s="465"/>
      <c r="N641" s="465"/>
      <c r="O641" s="185"/>
      <c r="P641" s="185"/>
      <c r="Q641" s="185"/>
      <c r="R641" s="185"/>
      <c r="S641" s="186"/>
      <c r="T641" s="186"/>
      <c r="U641" s="187"/>
      <c r="V641" s="187"/>
      <c r="W641" s="187"/>
      <c r="X641" s="187"/>
      <c r="Y641" s="187"/>
      <c r="Z641" s="187"/>
      <c r="AA641" s="187"/>
      <c r="AB641" s="188"/>
      <c r="AC641" s="188"/>
    </row>
    <row r="642" spans="2:29" ht="14.1" customHeight="1">
      <c r="B642" s="180"/>
      <c r="C642" s="180"/>
      <c r="D642" s="181"/>
      <c r="E642" s="182"/>
      <c r="F642" s="183"/>
      <c r="G642" s="183"/>
      <c r="H642" s="9"/>
      <c r="I642" s="184"/>
      <c r="J642" s="184"/>
      <c r="K642" s="465"/>
      <c r="L642" s="465"/>
      <c r="M642" s="465"/>
      <c r="N642" s="465"/>
      <c r="O642" s="185"/>
      <c r="P642" s="185"/>
      <c r="Q642" s="185"/>
      <c r="R642" s="185"/>
      <c r="S642" s="186"/>
      <c r="T642" s="186"/>
      <c r="U642" s="187"/>
      <c r="V642" s="187"/>
      <c r="W642" s="187"/>
      <c r="X642" s="187"/>
      <c r="Y642" s="187"/>
      <c r="Z642" s="187"/>
      <c r="AA642" s="187"/>
      <c r="AB642" s="188"/>
      <c r="AC642" s="188"/>
    </row>
    <row r="643" spans="2:29" ht="14.1" customHeight="1">
      <c r="B643" s="180"/>
      <c r="C643" s="180"/>
      <c r="D643" s="181"/>
      <c r="E643" s="182"/>
      <c r="F643" s="183"/>
      <c r="G643" s="183"/>
      <c r="H643" s="9"/>
      <c r="I643" s="184"/>
      <c r="J643" s="184"/>
      <c r="K643" s="465"/>
      <c r="L643" s="465"/>
      <c r="M643" s="465"/>
      <c r="N643" s="465"/>
      <c r="O643" s="185"/>
      <c r="P643" s="185"/>
      <c r="Q643" s="185"/>
      <c r="R643" s="185"/>
      <c r="S643" s="186"/>
      <c r="T643" s="186"/>
      <c r="U643" s="187"/>
      <c r="V643" s="187"/>
      <c r="W643" s="187"/>
      <c r="X643" s="187"/>
      <c r="Y643" s="187"/>
      <c r="Z643" s="187"/>
      <c r="AA643" s="187"/>
      <c r="AB643" s="188"/>
      <c r="AC643" s="188"/>
    </row>
    <row r="644" spans="2:29" ht="14.1" customHeight="1">
      <c r="B644" s="180"/>
      <c r="C644" s="180"/>
      <c r="D644" s="181"/>
      <c r="E644" s="182"/>
      <c r="F644" s="183"/>
      <c r="G644" s="183"/>
      <c r="H644" s="9"/>
      <c r="I644" s="184"/>
      <c r="J644" s="184"/>
      <c r="K644" s="465"/>
      <c r="L644" s="465"/>
      <c r="M644" s="465"/>
      <c r="N644" s="465"/>
      <c r="O644" s="185"/>
      <c r="P644" s="185"/>
      <c r="Q644" s="185"/>
      <c r="R644" s="185"/>
      <c r="S644" s="186"/>
      <c r="T644" s="186"/>
      <c r="U644" s="187"/>
      <c r="V644" s="187"/>
      <c r="W644" s="187"/>
      <c r="X644" s="187"/>
      <c r="Y644" s="187"/>
      <c r="Z644" s="187"/>
      <c r="AA644" s="187"/>
      <c r="AB644" s="188"/>
      <c r="AC644" s="188"/>
    </row>
    <row r="645" spans="2:29" ht="14.1" customHeight="1">
      <c r="B645" s="180"/>
      <c r="C645" s="180"/>
      <c r="D645" s="181"/>
      <c r="E645" s="182"/>
      <c r="F645" s="183"/>
      <c r="G645" s="183"/>
      <c r="H645" s="9"/>
      <c r="I645" s="184"/>
      <c r="J645" s="184"/>
      <c r="K645" s="465"/>
      <c r="L645" s="465"/>
      <c r="M645" s="465"/>
      <c r="N645" s="465"/>
      <c r="O645" s="185"/>
      <c r="P645" s="185"/>
      <c r="Q645" s="185"/>
      <c r="R645" s="185"/>
      <c r="S645" s="186"/>
      <c r="T645" s="186"/>
      <c r="U645" s="187"/>
      <c r="V645" s="187"/>
      <c r="W645" s="187"/>
      <c r="X645" s="187"/>
      <c r="Y645" s="187"/>
      <c r="Z645" s="187"/>
      <c r="AA645" s="187"/>
      <c r="AB645" s="188"/>
      <c r="AC645" s="188"/>
    </row>
    <row r="646" spans="2:29" ht="14.1" customHeight="1">
      <c r="B646" s="180"/>
      <c r="C646" s="180"/>
      <c r="D646" s="181"/>
      <c r="E646" s="182"/>
      <c r="F646" s="183"/>
      <c r="G646" s="183"/>
      <c r="H646" s="9"/>
      <c r="I646" s="184"/>
      <c r="J646" s="184"/>
      <c r="K646" s="465"/>
      <c r="L646" s="465"/>
      <c r="M646" s="465"/>
      <c r="N646" s="465"/>
      <c r="O646" s="185"/>
      <c r="P646" s="185"/>
      <c r="Q646" s="185"/>
      <c r="R646" s="185"/>
      <c r="S646" s="186"/>
      <c r="T646" s="186"/>
      <c r="U646" s="187"/>
      <c r="V646" s="187"/>
      <c r="W646" s="187"/>
      <c r="X646" s="187"/>
      <c r="Y646" s="187"/>
      <c r="Z646" s="187"/>
      <c r="AA646" s="187"/>
      <c r="AB646" s="188"/>
      <c r="AC646" s="188"/>
    </row>
    <row r="647" spans="2:29" ht="14.1" customHeight="1">
      <c r="B647" s="180"/>
      <c r="C647" s="180"/>
      <c r="D647" s="181"/>
      <c r="E647" s="182"/>
      <c r="F647" s="183"/>
      <c r="G647" s="183"/>
      <c r="H647" s="9"/>
      <c r="I647" s="184"/>
      <c r="J647" s="184"/>
      <c r="K647" s="465"/>
      <c r="L647" s="465"/>
      <c r="M647" s="465"/>
      <c r="N647" s="465"/>
      <c r="O647" s="185"/>
      <c r="P647" s="185"/>
      <c r="Q647" s="185"/>
      <c r="R647" s="185"/>
      <c r="S647" s="186"/>
      <c r="T647" s="186"/>
      <c r="U647" s="187"/>
      <c r="V647" s="187"/>
      <c r="W647" s="187"/>
      <c r="X647" s="187"/>
      <c r="Y647" s="187"/>
      <c r="Z647" s="187"/>
      <c r="AA647" s="187"/>
      <c r="AB647" s="188"/>
      <c r="AC647" s="188"/>
    </row>
    <row r="648" spans="2:29" ht="14.1" customHeight="1">
      <c r="B648" s="180"/>
      <c r="C648" s="180"/>
      <c r="D648" s="181"/>
      <c r="E648" s="182"/>
      <c r="F648" s="183"/>
      <c r="G648" s="183"/>
      <c r="H648" s="9"/>
      <c r="I648" s="184"/>
      <c r="J648" s="184"/>
      <c r="K648" s="465"/>
      <c r="L648" s="465"/>
      <c r="M648" s="465"/>
      <c r="N648" s="465"/>
      <c r="O648" s="185"/>
      <c r="P648" s="185"/>
      <c r="Q648" s="185"/>
      <c r="R648" s="185"/>
      <c r="S648" s="186"/>
      <c r="T648" s="186"/>
      <c r="U648" s="187"/>
      <c r="V648" s="187"/>
      <c r="W648" s="187"/>
      <c r="X648" s="187"/>
      <c r="Y648" s="187"/>
      <c r="Z648" s="187"/>
      <c r="AA648" s="187"/>
      <c r="AB648" s="188"/>
      <c r="AC648" s="188"/>
    </row>
    <row r="649" spans="2:29" ht="14.1" customHeight="1">
      <c r="B649" s="180"/>
      <c r="C649" s="180"/>
      <c r="D649" s="181"/>
      <c r="E649" s="182"/>
      <c r="F649" s="183"/>
      <c r="G649" s="183"/>
      <c r="H649" s="9"/>
      <c r="I649" s="184"/>
      <c r="J649" s="184"/>
      <c r="K649" s="465"/>
      <c r="L649" s="465"/>
      <c r="M649" s="465"/>
      <c r="N649" s="465"/>
      <c r="O649" s="185"/>
      <c r="P649" s="185"/>
      <c r="Q649" s="185"/>
      <c r="R649" s="185"/>
      <c r="S649" s="186"/>
      <c r="T649" s="186"/>
      <c r="U649" s="187"/>
      <c r="V649" s="187"/>
      <c r="W649" s="187"/>
      <c r="X649" s="187"/>
      <c r="Y649" s="187"/>
      <c r="Z649" s="187"/>
      <c r="AA649" s="187"/>
      <c r="AB649" s="188"/>
      <c r="AC649" s="188"/>
    </row>
    <row r="650" spans="2:29" ht="14.1" customHeight="1">
      <c r="B650" s="180"/>
      <c r="C650" s="180"/>
      <c r="D650" s="181"/>
      <c r="E650" s="182"/>
      <c r="F650" s="183"/>
      <c r="G650" s="183"/>
      <c r="H650" s="9"/>
      <c r="I650" s="184"/>
      <c r="J650" s="184"/>
      <c r="K650" s="465"/>
      <c r="L650" s="465"/>
      <c r="M650" s="465"/>
      <c r="N650" s="465"/>
      <c r="O650" s="185"/>
      <c r="P650" s="185"/>
      <c r="Q650" s="185"/>
      <c r="R650" s="185"/>
      <c r="S650" s="186"/>
      <c r="T650" s="186"/>
      <c r="U650" s="187"/>
      <c r="V650" s="187"/>
      <c r="W650" s="187"/>
      <c r="X650" s="187"/>
      <c r="Y650" s="187"/>
      <c r="Z650" s="187"/>
      <c r="AA650" s="187"/>
      <c r="AB650" s="188"/>
      <c r="AC650" s="188"/>
    </row>
    <row r="651" spans="2:29" ht="14.1" customHeight="1">
      <c r="B651" s="180"/>
      <c r="C651" s="180"/>
      <c r="D651" s="181"/>
      <c r="E651" s="182"/>
      <c r="F651" s="183"/>
      <c r="G651" s="183"/>
      <c r="H651" s="9"/>
      <c r="I651" s="184"/>
      <c r="J651" s="184"/>
      <c r="K651" s="465"/>
      <c r="L651" s="465"/>
      <c r="M651" s="465"/>
      <c r="N651" s="465"/>
      <c r="O651" s="185"/>
      <c r="P651" s="185"/>
      <c r="Q651" s="185"/>
      <c r="R651" s="185"/>
      <c r="S651" s="186"/>
      <c r="T651" s="186"/>
      <c r="U651" s="187"/>
      <c r="V651" s="187"/>
      <c r="W651" s="187"/>
      <c r="X651" s="187"/>
      <c r="Y651" s="187"/>
      <c r="Z651" s="187"/>
      <c r="AA651" s="187"/>
      <c r="AB651" s="188"/>
      <c r="AC651" s="188"/>
    </row>
    <row r="652" spans="2:29" ht="14.1" customHeight="1">
      <c r="B652" s="180"/>
      <c r="C652" s="180"/>
      <c r="D652" s="181"/>
      <c r="E652" s="182"/>
      <c r="F652" s="183"/>
      <c r="G652" s="183"/>
      <c r="H652" s="9"/>
      <c r="I652" s="184"/>
      <c r="J652" s="184"/>
      <c r="K652" s="465"/>
      <c r="L652" s="465"/>
      <c r="M652" s="465"/>
      <c r="N652" s="465"/>
      <c r="O652" s="185"/>
      <c r="P652" s="185"/>
      <c r="Q652" s="185"/>
      <c r="R652" s="185"/>
      <c r="S652" s="186"/>
      <c r="T652" s="186"/>
      <c r="U652" s="187"/>
      <c r="V652" s="187"/>
      <c r="W652" s="187"/>
      <c r="X652" s="187"/>
      <c r="Y652" s="187"/>
      <c r="Z652" s="187"/>
      <c r="AA652" s="187"/>
      <c r="AB652" s="188"/>
      <c r="AC652" s="188"/>
    </row>
    <row r="653" spans="2:29" ht="14.1" customHeight="1">
      <c r="B653" s="180"/>
      <c r="C653" s="180"/>
      <c r="D653" s="181"/>
      <c r="E653" s="182"/>
      <c r="F653" s="183"/>
      <c r="G653" s="183"/>
      <c r="H653" s="9"/>
      <c r="I653" s="184"/>
      <c r="J653" s="184"/>
      <c r="K653" s="465"/>
      <c r="L653" s="465"/>
      <c r="M653" s="465"/>
      <c r="N653" s="465"/>
      <c r="O653" s="185"/>
      <c r="P653" s="185"/>
      <c r="Q653" s="185"/>
      <c r="R653" s="185"/>
      <c r="S653" s="186"/>
      <c r="T653" s="186"/>
      <c r="U653" s="187"/>
      <c r="V653" s="187"/>
      <c r="W653" s="187"/>
      <c r="X653" s="187"/>
      <c r="Y653" s="187"/>
      <c r="Z653" s="187"/>
      <c r="AA653" s="187"/>
      <c r="AB653" s="188"/>
      <c r="AC653" s="188"/>
    </row>
    <row r="654" spans="2:29" ht="14.1" customHeight="1">
      <c r="B654" s="180"/>
      <c r="C654" s="180"/>
      <c r="D654" s="181"/>
      <c r="E654" s="182"/>
      <c r="F654" s="183"/>
      <c r="G654" s="183"/>
      <c r="H654" s="9"/>
      <c r="I654" s="184"/>
      <c r="J654" s="184"/>
      <c r="K654" s="465"/>
      <c r="L654" s="465"/>
      <c r="M654" s="465"/>
      <c r="N654" s="465"/>
      <c r="O654" s="185"/>
      <c r="P654" s="185"/>
      <c r="Q654" s="185"/>
      <c r="R654" s="185"/>
      <c r="S654" s="186"/>
      <c r="T654" s="186"/>
      <c r="U654" s="187"/>
      <c r="V654" s="187"/>
      <c r="W654" s="187"/>
      <c r="X654" s="187"/>
      <c r="Y654" s="187"/>
      <c r="Z654" s="187"/>
      <c r="AA654" s="187"/>
      <c r="AB654" s="188"/>
      <c r="AC654" s="188"/>
    </row>
    <row r="655" spans="2:29" ht="14.1" customHeight="1">
      <c r="B655" s="180"/>
      <c r="C655" s="180"/>
      <c r="D655" s="181"/>
      <c r="E655" s="182"/>
      <c r="F655" s="183"/>
      <c r="G655" s="183"/>
      <c r="H655" s="9"/>
      <c r="I655" s="184"/>
      <c r="J655" s="184"/>
      <c r="K655" s="465"/>
      <c r="L655" s="465"/>
      <c r="M655" s="465"/>
      <c r="N655" s="465"/>
      <c r="O655" s="185"/>
      <c r="P655" s="185"/>
      <c r="Q655" s="185"/>
      <c r="R655" s="185"/>
      <c r="S655" s="186"/>
      <c r="T655" s="186"/>
      <c r="U655" s="187"/>
      <c r="V655" s="187"/>
      <c r="W655" s="187"/>
      <c r="X655" s="187"/>
      <c r="Y655" s="187"/>
      <c r="Z655" s="187"/>
      <c r="AA655" s="187"/>
      <c r="AB655" s="188"/>
      <c r="AC655" s="188"/>
    </row>
    <row r="656" spans="2:29" ht="14.1" customHeight="1">
      <c r="B656" s="180"/>
      <c r="C656" s="180"/>
      <c r="D656" s="181"/>
      <c r="E656" s="182"/>
      <c r="F656" s="183"/>
      <c r="G656" s="183"/>
      <c r="H656" s="9"/>
      <c r="I656" s="184"/>
      <c r="J656" s="184"/>
      <c r="K656" s="465"/>
      <c r="L656" s="465"/>
      <c r="M656" s="465"/>
      <c r="N656" s="465"/>
      <c r="O656" s="185"/>
      <c r="P656" s="185"/>
      <c r="Q656" s="185"/>
      <c r="R656" s="185"/>
      <c r="S656" s="186"/>
      <c r="T656" s="186"/>
      <c r="U656" s="187"/>
      <c r="V656" s="187"/>
      <c r="W656" s="187"/>
      <c r="X656" s="187"/>
      <c r="Y656" s="187"/>
      <c r="Z656" s="187"/>
      <c r="AA656" s="187"/>
      <c r="AB656" s="188"/>
      <c r="AC656" s="188"/>
    </row>
    <row r="657" spans="2:29" ht="14.1" customHeight="1">
      <c r="B657" s="180"/>
      <c r="C657" s="180"/>
      <c r="D657" s="181"/>
      <c r="E657" s="182"/>
      <c r="F657" s="183"/>
      <c r="G657" s="183"/>
      <c r="H657" s="9"/>
      <c r="I657" s="184"/>
      <c r="J657" s="184"/>
      <c r="K657" s="465"/>
      <c r="L657" s="465"/>
      <c r="M657" s="465"/>
      <c r="N657" s="465"/>
      <c r="O657" s="185"/>
      <c r="P657" s="185"/>
      <c r="Q657" s="185"/>
      <c r="R657" s="185"/>
      <c r="S657" s="186"/>
      <c r="T657" s="186"/>
      <c r="U657" s="187"/>
      <c r="V657" s="187"/>
      <c r="W657" s="187"/>
      <c r="X657" s="187"/>
      <c r="Y657" s="187"/>
      <c r="Z657" s="187"/>
      <c r="AA657" s="187"/>
      <c r="AB657" s="188"/>
      <c r="AC657" s="188"/>
    </row>
    <row r="658" spans="2:29" ht="14.1" customHeight="1">
      <c r="B658" s="180"/>
      <c r="C658" s="180"/>
      <c r="D658" s="181"/>
      <c r="E658" s="182"/>
      <c r="F658" s="183"/>
      <c r="G658" s="183"/>
      <c r="H658" s="9"/>
      <c r="I658" s="184"/>
      <c r="J658" s="184"/>
      <c r="K658" s="465"/>
      <c r="L658" s="465"/>
      <c r="M658" s="465"/>
      <c r="N658" s="465"/>
      <c r="O658" s="185"/>
      <c r="P658" s="185"/>
      <c r="Q658" s="185"/>
      <c r="R658" s="185"/>
      <c r="S658" s="186"/>
      <c r="T658" s="186"/>
      <c r="U658" s="187"/>
      <c r="V658" s="187"/>
      <c r="W658" s="187"/>
      <c r="X658" s="187"/>
      <c r="Y658" s="187"/>
      <c r="Z658" s="187"/>
      <c r="AA658" s="187"/>
      <c r="AB658" s="188"/>
      <c r="AC658" s="188"/>
    </row>
    <row r="659" spans="2:29" ht="14.1" customHeight="1">
      <c r="B659" s="180"/>
      <c r="C659" s="180"/>
      <c r="D659" s="181"/>
      <c r="E659" s="182"/>
      <c r="F659" s="183"/>
      <c r="G659" s="183"/>
      <c r="H659" s="9"/>
      <c r="I659" s="184"/>
      <c r="J659" s="184"/>
      <c r="K659" s="465"/>
      <c r="L659" s="465"/>
      <c r="M659" s="465"/>
      <c r="N659" s="465"/>
      <c r="O659" s="185"/>
      <c r="P659" s="185"/>
      <c r="Q659" s="185"/>
      <c r="R659" s="185"/>
      <c r="S659" s="186"/>
      <c r="T659" s="186"/>
      <c r="U659" s="187"/>
      <c r="V659" s="187"/>
      <c r="W659" s="187"/>
      <c r="X659" s="187"/>
      <c r="Y659" s="187"/>
      <c r="Z659" s="187"/>
      <c r="AA659" s="187"/>
      <c r="AB659" s="188"/>
      <c r="AC659" s="188"/>
    </row>
    <row r="660" spans="2:29" ht="14.1" customHeight="1">
      <c r="B660" s="180"/>
      <c r="C660" s="180"/>
      <c r="D660" s="181"/>
      <c r="E660" s="182"/>
      <c r="F660" s="183"/>
      <c r="G660" s="183"/>
      <c r="H660" s="9"/>
      <c r="I660" s="184"/>
      <c r="J660" s="184"/>
      <c r="K660" s="465"/>
      <c r="L660" s="465"/>
      <c r="M660" s="465"/>
      <c r="N660" s="465"/>
      <c r="O660" s="185"/>
      <c r="P660" s="185"/>
      <c r="Q660" s="185"/>
      <c r="R660" s="185"/>
      <c r="S660" s="186"/>
      <c r="T660" s="186"/>
      <c r="U660" s="187"/>
      <c r="V660" s="187"/>
      <c r="W660" s="187"/>
      <c r="X660" s="187"/>
      <c r="Y660" s="187"/>
      <c r="Z660" s="187"/>
      <c r="AA660" s="187"/>
      <c r="AB660" s="188"/>
      <c r="AC660" s="188"/>
    </row>
    <row r="661" spans="2:29" ht="14.1" customHeight="1">
      <c r="B661" s="180"/>
      <c r="C661" s="180"/>
      <c r="D661" s="181"/>
      <c r="E661" s="182"/>
      <c r="F661" s="183"/>
      <c r="G661" s="183"/>
      <c r="H661" s="9"/>
      <c r="I661" s="184"/>
      <c r="J661" s="184"/>
      <c r="K661" s="465"/>
      <c r="L661" s="465"/>
      <c r="M661" s="465"/>
      <c r="N661" s="465"/>
      <c r="O661" s="185"/>
      <c r="P661" s="185"/>
      <c r="Q661" s="185"/>
      <c r="R661" s="185"/>
      <c r="S661" s="186"/>
      <c r="T661" s="186"/>
      <c r="U661" s="187"/>
      <c r="V661" s="187"/>
      <c r="W661" s="187"/>
      <c r="X661" s="187"/>
      <c r="Y661" s="187"/>
      <c r="Z661" s="187"/>
      <c r="AA661" s="187"/>
      <c r="AB661" s="188"/>
      <c r="AC661" s="188"/>
    </row>
    <row r="662" spans="2:29" ht="14.1" customHeight="1">
      <c r="B662" s="180"/>
      <c r="C662" s="180"/>
      <c r="D662" s="181"/>
      <c r="E662" s="182"/>
      <c r="F662" s="183"/>
      <c r="G662" s="183"/>
      <c r="H662" s="9"/>
      <c r="I662" s="184"/>
      <c r="J662" s="184"/>
      <c r="K662" s="465"/>
      <c r="L662" s="465"/>
      <c r="M662" s="465"/>
      <c r="N662" s="465"/>
      <c r="O662" s="185"/>
      <c r="P662" s="185"/>
      <c r="Q662" s="185"/>
      <c r="R662" s="185"/>
      <c r="S662" s="186"/>
      <c r="T662" s="186"/>
      <c r="U662" s="187"/>
      <c r="V662" s="187"/>
      <c r="W662" s="187"/>
      <c r="X662" s="187"/>
      <c r="Y662" s="187"/>
      <c r="Z662" s="187"/>
      <c r="AA662" s="187"/>
      <c r="AB662" s="188"/>
      <c r="AC662" s="188"/>
    </row>
    <row r="663" spans="2:29" ht="14.1" customHeight="1">
      <c r="B663" s="180"/>
      <c r="C663" s="180"/>
      <c r="D663" s="181"/>
      <c r="E663" s="182"/>
      <c r="F663" s="183"/>
      <c r="G663" s="183"/>
      <c r="H663" s="9"/>
      <c r="I663" s="184"/>
      <c r="J663" s="184"/>
      <c r="K663" s="465"/>
      <c r="L663" s="465"/>
      <c r="M663" s="465"/>
      <c r="N663" s="465"/>
      <c r="O663" s="185"/>
      <c r="P663" s="185"/>
      <c r="Q663" s="185"/>
      <c r="R663" s="185"/>
      <c r="S663" s="186"/>
      <c r="T663" s="186"/>
      <c r="U663" s="187"/>
      <c r="V663" s="187"/>
      <c r="W663" s="187"/>
      <c r="X663" s="187"/>
      <c r="Y663" s="187"/>
      <c r="Z663" s="187"/>
      <c r="AA663" s="187"/>
      <c r="AB663" s="188"/>
      <c r="AC663" s="188"/>
    </row>
    <row r="664" spans="2:29" ht="14.1" customHeight="1">
      <c r="B664" s="180"/>
      <c r="C664" s="180"/>
      <c r="D664" s="181"/>
      <c r="E664" s="182"/>
      <c r="F664" s="183"/>
      <c r="G664" s="183"/>
      <c r="H664" s="9"/>
      <c r="I664" s="184"/>
      <c r="J664" s="184"/>
      <c r="K664" s="465"/>
      <c r="L664" s="465"/>
      <c r="M664" s="465"/>
      <c r="N664" s="465"/>
      <c r="O664" s="185"/>
      <c r="P664" s="185"/>
      <c r="Q664" s="185"/>
      <c r="R664" s="185"/>
      <c r="S664" s="186"/>
      <c r="T664" s="186"/>
      <c r="U664" s="187"/>
      <c r="V664" s="187"/>
      <c r="W664" s="187"/>
      <c r="X664" s="187"/>
      <c r="Y664" s="187"/>
      <c r="Z664" s="187"/>
      <c r="AA664" s="187"/>
      <c r="AB664" s="188"/>
      <c r="AC664" s="188"/>
    </row>
    <row r="665" spans="2:29" ht="14.1" customHeight="1">
      <c r="B665" s="180"/>
      <c r="C665" s="180"/>
      <c r="D665" s="181"/>
      <c r="E665" s="182"/>
      <c r="F665" s="183"/>
      <c r="G665" s="183"/>
      <c r="H665" s="9"/>
      <c r="I665" s="184"/>
      <c r="J665" s="184"/>
      <c r="K665" s="465"/>
      <c r="L665" s="465"/>
      <c r="M665" s="465"/>
      <c r="N665" s="465"/>
      <c r="O665" s="185"/>
      <c r="P665" s="185"/>
      <c r="Q665" s="185"/>
      <c r="R665" s="185"/>
      <c r="S665" s="186"/>
      <c r="T665" s="186"/>
      <c r="U665" s="187"/>
      <c r="V665" s="187"/>
      <c r="W665" s="187"/>
      <c r="X665" s="187"/>
      <c r="Y665" s="187"/>
      <c r="Z665" s="187"/>
      <c r="AA665" s="187"/>
      <c r="AB665" s="188"/>
      <c r="AC665" s="188"/>
    </row>
    <row r="666" spans="2:29" ht="14.1" customHeight="1">
      <c r="B666" s="180"/>
      <c r="C666" s="180"/>
      <c r="D666" s="181"/>
      <c r="E666" s="182"/>
      <c r="F666" s="183"/>
      <c r="G666" s="183"/>
      <c r="H666" s="9"/>
      <c r="I666" s="184"/>
      <c r="J666" s="184"/>
      <c r="K666" s="465"/>
      <c r="L666" s="465"/>
      <c r="M666" s="465"/>
      <c r="N666" s="465"/>
      <c r="O666" s="185"/>
      <c r="P666" s="185"/>
      <c r="Q666" s="185"/>
      <c r="R666" s="185"/>
      <c r="S666" s="186"/>
      <c r="T666" s="186"/>
      <c r="U666" s="187"/>
      <c r="V666" s="187"/>
      <c r="W666" s="187"/>
      <c r="X666" s="187"/>
      <c r="Y666" s="187"/>
      <c r="Z666" s="187"/>
      <c r="AA666" s="187"/>
      <c r="AB666" s="188"/>
      <c r="AC666" s="188"/>
    </row>
    <row r="667" spans="2:29" ht="14.1" customHeight="1">
      <c r="B667" s="180"/>
      <c r="C667" s="180"/>
      <c r="D667" s="181"/>
      <c r="E667" s="182"/>
      <c r="F667" s="183"/>
      <c r="G667" s="183"/>
      <c r="H667" s="9"/>
      <c r="I667" s="184"/>
      <c r="J667" s="184"/>
      <c r="K667" s="465"/>
      <c r="L667" s="465"/>
      <c r="M667" s="465"/>
      <c r="N667" s="465"/>
      <c r="O667" s="185"/>
      <c r="P667" s="185"/>
      <c r="Q667" s="185"/>
      <c r="R667" s="185"/>
      <c r="S667" s="186"/>
      <c r="T667" s="186"/>
      <c r="U667" s="187"/>
      <c r="V667" s="187"/>
      <c r="W667" s="187"/>
      <c r="X667" s="187"/>
      <c r="Y667" s="187"/>
      <c r="Z667" s="187"/>
      <c r="AA667" s="187"/>
      <c r="AB667" s="188"/>
      <c r="AC667" s="188"/>
    </row>
    <row r="668" spans="2:29" ht="14.1" customHeight="1">
      <c r="B668" s="180"/>
      <c r="C668" s="180"/>
      <c r="D668" s="181"/>
      <c r="E668" s="182"/>
      <c r="F668" s="183"/>
      <c r="G668" s="183"/>
      <c r="H668" s="9"/>
      <c r="I668" s="184"/>
      <c r="J668" s="184"/>
      <c r="K668" s="465"/>
      <c r="L668" s="465"/>
      <c r="M668" s="465"/>
      <c r="N668" s="465"/>
      <c r="O668" s="185"/>
      <c r="P668" s="185"/>
      <c r="Q668" s="185"/>
      <c r="R668" s="185"/>
      <c r="S668" s="186"/>
      <c r="T668" s="186"/>
      <c r="U668" s="187"/>
      <c r="V668" s="187"/>
      <c r="W668" s="187"/>
      <c r="X668" s="187"/>
      <c r="Y668" s="187"/>
      <c r="Z668" s="187"/>
      <c r="AA668" s="187"/>
      <c r="AB668" s="188"/>
      <c r="AC668" s="188"/>
    </row>
    <row r="669" spans="2:29" ht="14.1" customHeight="1">
      <c r="B669" s="180"/>
      <c r="C669" s="180"/>
      <c r="D669" s="181"/>
      <c r="E669" s="182"/>
      <c r="F669" s="183"/>
      <c r="G669" s="183"/>
      <c r="H669" s="9"/>
      <c r="I669" s="184"/>
      <c r="J669" s="184"/>
      <c r="K669" s="465"/>
      <c r="L669" s="465"/>
      <c r="M669" s="465"/>
      <c r="N669" s="465"/>
      <c r="O669" s="185"/>
      <c r="P669" s="185"/>
      <c r="Q669" s="185"/>
      <c r="R669" s="185"/>
      <c r="S669" s="186"/>
      <c r="T669" s="186"/>
      <c r="U669" s="187"/>
      <c r="V669" s="187"/>
      <c r="W669" s="187"/>
      <c r="X669" s="187"/>
      <c r="Y669" s="187"/>
      <c r="Z669" s="187"/>
      <c r="AA669" s="187"/>
      <c r="AB669" s="188"/>
      <c r="AC669" s="188"/>
    </row>
    <row r="670" spans="2:29" ht="14.1" customHeight="1">
      <c r="B670" s="180"/>
      <c r="C670" s="180"/>
      <c r="D670" s="181"/>
      <c r="E670" s="182"/>
      <c r="F670" s="183"/>
      <c r="G670" s="183"/>
      <c r="H670" s="9"/>
      <c r="I670" s="184"/>
      <c r="J670" s="184"/>
      <c r="K670" s="465"/>
      <c r="L670" s="465"/>
      <c r="M670" s="465"/>
      <c r="N670" s="465"/>
      <c r="O670" s="185"/>
      <c r="P670" s="185"/>
      <c r="Q670" s="185"/>
      <c r="R670" s="185"/>
      <c r="S670" s="186"/>
      <c r="T670" s="186"/>
      <c r="U670" s="187"/>
      <c r="V670" s="187"/>
      <c r="W670" s="187"/>
      <c r="X670" s="187"/>
      <c r="Y670" s="187"/>
      <c r="Z670" s="187"/>
      <c r="AA670" s="187"/>
      <c r="AB670" s="188"/>
      <c r="AC670" s="188"/>
    </row>
    <row r="671" spans="2:29" ht="14.1" customHeight="1">
      <c r="B671" s="180"/>
      <c r="C671" s="180"/>
      <c r="D671" s="181"/>
      <c r="E671" s="182"/>
      <c r="F671" s="183"/>
      <c r="G671" s="183"/>
      <c r="H671" s="9"/>
      <c r="I671" s="184"/>
      <c r="J671" s="184"/>
      <c r="K671" s="465"/>
      <c r="L671" s="465"/>
      <c r="M671" s="465"/>
      <c r="N671" s="465"/>
      <c r="O671" s="185"/>
      <c r="P671" s="185"/>
      <c r="Q671" s="185"/>
      <c r="R671" s="185"/>
      <c r="S671" s="186"/>
      <c r="T671" s="186"/>
      <c r="U671" s="187"/>
      <c r="V671" s="187"/>
      <c r="W671" s="187"/>
      <c r="X671" s="187"/>
      <c r="Y671" s="187"/>
      <c r="Z671" s="187"/>
      <c r="AA671" s="187"/>
      <c r="AB671" s="188"/>
      <c r="AC671" s="188"/>
    </row>
    <row r="672" spans="2:29" ht="14.1" customHeight="1">
      <c r="B672" s="180"/>
      <c r="C672" s="180"/>
      <c r="D672" s="181"/>
      <c r="E672" s="182"/>
      <c r="F672" s="183"/>
      <c r="G672" s="183"/>
      <c r="H672" s="9"/>
      <c r="I672" s="184"/>
      <c r="J672" s="184"/>
      <c r="K672" s="465"/>
      <c r="L672" s="465"/>
      <c r="M672" s="465"/>
      <c r="N672" s="465"/>
      <c r="O672" s="185"/>
      <c r="P672" s="185"/>
      <c r="Q672" s="185"/>
      <c r="R672" s="185"/>
      <c r="S672" s="186"/>
      <c r="T672" s="186"/>
      <c r="U672" s="187"/>
      <c r="V672" s="187"/>
      <c r="W672" s="187"/>
      <c r="X672" s="187"/>
      <c r="Y672" s="187"/>
      <c r="Z672" s="187"/>
      <c r="AA672" s="187"/>
      <c r="AB672" s="188"/>
      <c r="AC672" s="188"/>
    </row>
    <row r="673" spans="2:29" ht="14.1" customHeight="1">
      <c r="B673" s="180"/>
      <c r="C673" s="180"/>
      <c r="D673" s="181"/>
      <c r="E673" s="182"/>
      <c r="F673" s="183"/>
      <c r="G673" s="183"/>
      <c r="H673" s="9"/>
      <c r="I673" s="184"/>
      <c r="J673" s="184"/>
      <c r="K673" s="465"/>
      <c r="L673" s="465"/>
      <c r="M673" s="465"/>
      <c r="N673" s="465"/>
      <c r="O673" s="185"/>
      <c r="P673" s="185"/>
      <c r="Q673" s="185"/>
      <c r="R673" s="185"/>
      <c r="S673" s="186"/>
      <c r="T673" s="186"/>
      <c r="U673" s="187"/>
      <c r="V673" s="187"/>
      <c r="W673" s="187"/>
      <c r="X673" s="187"/>
      <c r="Y673" s="187"/>
      <c r="Z673" s="187"/>
      <c r="AA673" s="187"/>
      <c r="AB673" s="188"/>
      <c r="AC673" s="188"/>
    </row>
    <row r="674" spans="2:29" ht="14.1" customHeight="1">
      <c r="B674" s="180"/>
      <c r="C674" s="180"/>
      <c r="D674" s="181"/>
      <c r="E674" s="182"/>
      <c r="F674" s="183"/>
      <c r="G674" s="183"/>
      <c r="H674" s="9"/>
      <c r="I674" s="184"/>
      <c r="J674" s="184"/>
      <c r="K674" s="465"/>
      <c r="L674" s="465"/>
      <c r="M674" s="465"/>
      <c r="N674" s="465"/>
      <c r="O674" s="185"/>
      <c r="P674" s="185"/>
      <c r="Q674" s="185"/>
      <c r="R674" s="185"/>
      <c r="S674" s="186"/>
      <c r="T674" s="186"/>
      <c r="U674" s="187"/>
      <c r="V674" s="187"/>
      <c r="W674" s="187"/>
      <c r="X674" s="187"/>
      <c r="Y674" s="187"/>
      <c r="Z674" s="187"/>
      <c r="AA674" s="187"/>
      <c r="AB674" s="188"/>
      <c r="AC674" s="188"/>
    </row>
    <row r="675" spans="2:29" ht="14.1" customHeight="1">
      <c r="B675" s="180"/>
      <c r="C675" s="180"/>
      <c r="D675" s="181"/>
      <c r="E675" s="182"/>
      <c r="F675" s="183"/>
      <c r="G675" s="183"/>
      <c r="H675" s="9"/>
      <c r="I675" s="184"/>
      <c r="J675" s="184"/>
      <c r="K675" s="465"/>
      <c r="L675" s="465"/>
      <c r="M675" s="465"/>
      <c r="N675" s="465"/>
      <c r="O675" s="185"/>
      <c r="P675" s="185"/>
      <c r="Q675" s="185"/>
      <c r="R675" s="185"/>
      <c r="S675" s="186"/>
      <c r="T675" s="186"/>
      <c r="U675" s="187"/>
      <c r="V675" s="187"/>
      <c r="W675" s="187"/>
      <c r="X675" s="187"/>
      <c r="Y675" s="187"/>
      <c r="Z675" s="187"/>
      <c r="AA675" s="187"/>
      <c r="AB675" s="188"/>
      <c r="AC675" s="188"/>
    </row>
    <row r="676" spans="2:29" ht="14.1" customHeight="1">
      <c r="B676" s="180"/>
      <c r="C676" s="180"/>
      <c r="D676" s="181"/>
      <c r="E676" s="182"/>
      <c r="F676" s="183"/>
      <c r="G676" s="183"/>
      <c r="H676" s="9"/>
      <c r="I676" s="184"/>
      <c r="J676" s="184"/>
      <c r="K676" s="465"/>
      <c r="L676" s="465"/>
      <c r="M676" s="465"/>
      <c r="N676" s="465"/>
      <c r="O676" s="185"/>
      <c r="P676" s="185"/>
      <c r="Q676" s="185"/>
      <c r="R676" s="185"/>
      <c r="S676" s="186"/>
      <c r="T676" s="186"/>
      <c r="U676" s="187"/>
      <c r="V676" s="187"/>
      <c r="W676" s="187"/>
      <c r="X676" s="187"/>
      <c r="Y676" s="187"/>
      <c r="Z676" s="187"/>
      <c r="AA676" s="187"/>
      <c r="AB676" s="188"/>
      <c r="AC676" s="188"/>
    </row>
    <row r="677" spans="2:29" ht="14.1" customHeight="1">
      <c r="B677" s="189"/>
      <c r="C677" s="189"/>
      <c r="D677" s="189"/>
      <c r="E677" s="190"/>
      <c r="F677" s="9"/>
      <c r="G677" s="9"/>
      <c r="H677" s="9"/>
      <c r="I677" s="9"/>
      <c r="J677" s="9"/>
      <c r="K677" s="466"/>
      <c r="L677" s="466"/>
      <c r="M677" s="466"/>
      <c r="N677" s="466"/>
      <c r="O677" s="191"/>
      <c r="P677" s="191"/>
      <c r="Q677" s="191"/>
      <c r="R677" s="191"/>
      <c r="S677" s="9"/>
      <c r="T677" s="9"/>
      <c r="U677" s="9"/>
      <c r="V677" s="9"/>
      <c r="W677" s="9"/>
      <c r="X677" s="9"/>
      <c r="Y677" s="9"/>
      <c r="Z677" s="9"/>
      <c r="AA677" s="9"/>
      <c r="AB677" s="9"/>
      <c r="AC677" s="9"/>
    </row>
    <row r="678" spans="2:29" ht="14.1" customHeight="1">
      <c r="B678" s="189"/>
      <c r="C678" s="189"/>
      <c r="D678" s="189"/>
      <c r="E678" s="190"/>
      <c r="F678" s="9"/>
      <c r="G678" s="9"/>
      <c r="H678" s="9"/>
      <c r="I678" s="9"/>
      <c r="J678" s="9"/>
      <c r="K678" s="466"/>
      <c r="L678" s="466"/>
      <c r="M678" s="466"/>
      <c r="N678" s="466"/>
      <c r="O678" s="191"/>
      <c r="P678" s="191"/>
      <c r="Q678" s="191"/>
      <c r="R678" s="191"/>
      <c r="S678" s="9"/>
      <c r="T678" s="9"/>
      <c r="U678" s="9"/>
      <c r="V678" s="9"/>
      <c r="W678" s="9"/>
      <c r="X678" s="9"/>
      <c r="Y678" s="9"/>
      <c r="Z678" s="9"/>
      <c r="AA678" s="9"/>
      <c r="AB678" s="9"/>
      <c r="AC678" s="9"/>
    </row>
    <row r="679" spans="2:29" ht="14.1" customHeight="1">
      <c r="B679" s="189"/>
      <c r="C679" s="189"/>
      <c r="D679" s="189"/>
      <c r="E679" s="190"/>
      <c r="F679" s="9"/>
      <c r="G679" s="9"/>
      <c r="H679" s="9"/>
      <c r="I679" s="9"/>
      <c r="J679" s="9"/>
      <c r="K679" s="466"/>
      <c r="L679" s="466"/>
      <c r="M679" s="466"/>
      <c r="N679" s="466"/>
      <c r="O679" s="191"/>
      <c r="P679" s="191"/>
      <c r="Q679" s="191"/>
      <c r="R679" s="191"/>
      <c r="S679" s="9"/>
      <c r="T679" s="9"/>
      <c r="U679" s="9"/>
      <c r="V679" s="9"/>
      <c r="W679" s="9"/>
      <c r="X679" s="9"/>
      <c r="Y679" s="9"/>
      <c r="Z679" s="9"/>
      <c r="AA679" s="9"/>
      <c r="AB679" s="9"/>
      <c r="AC679" s="9"/>
    </row>
    <row r="680" spans="2:29" ht="14.1" customHeight="1">
      <c r="B680" s="189"/>
      <c r="C680" s="189"/>
      <c r="D680" s="189"/>
      <c r="E680" s="190"/>
      <c r="F680" s="9"/>
      <c r="G680" s="9"/>
      <c r="H680" s="9"/>
      <c r="I680" s="9"/>
      <c r="J680" s="9"/>
      <c r="K680" s="466"/>
      <c r="L680" s="466"/>
      <c r="M680" s="466"/>
      <c r="N680" s="466"/>
      <c r="O680" s="191"/>
      <c r="P680" s="191"/>
      <c r="Q680" s="191"/>
      <c r="R680" s="191"/>
      <c r="S680" s="9"/>
      <c r="T680" s="9"/>
      <c r="U680" s="9"/>
      <c r="V680" s="9"/>
      <c r="W680" s="9"/>
      <c r="X680" s="9"/>
      <c r="Y680" s="9"/>
      <c r="Z680" s="9"/>
      <c r="AA680" s="9"/>
      <c r="AB680" s="9"/>
      <c r="AC680" s="9"/>
    </row>
    <row r="681" spans="2:29" ht="14.1" customHeight="1">
      <c r="B681" s="189"/>
      <c r="C681" s="189"/>
      <c r="D681" s="189"/>
      <c r="E681" s="190"/>
      <c r="F681" s="9"/>
      <c r="G681" s="9"/>
      <c r="H681" s="9"/>
      <c r="I681" s="9"/>
      <c r="J681" s="9"/>
      <c r="K681" s="466"/>
      <c r="L681" s="466"/>
      <c r="M681" s="466"/>
      <c r="N681" s="466"/>
      <c r="O681" s="191"/>
      <c r="P681" s="191"/>
      <c r="Q681" s="191"/>
      <c r="R681" s="191"/>
      <c r="S681" s="9"/>
      <c r="T681" s="9"/>
      <c r="U681" s="9"/>
      <c r="V681" s="9"/>
      <c r="W681" s="9"/>
      <c r="X681" s="9"/>
      <c r="Y681" s="9"/>
      <c r="Z681" s="9"/>
      <c r="AA681" s="9"/>
      <c r="AB681" s="9"/>
      <c r="AC681" s="9"/>
    </row>
    <row r="682" spans="2:29" ht="14.1" customHeight="1">
      <c r="B682" s="189"/>
      <c r="C682" s="189"/>
      <c r="D682" s="189"/>
      <c r="E682" s="190"/>
      <c r="F682" s="9"/>
      <c r="G682" s="9"/>
      <c r="H682" s="9"/>
      <c r="I682" s="9"/>
      <c r="J682" s="9"/>
      <c r="K682" s="466"/>
      <c r="L682" s="466"/>
      <c r="M682" s="466"/>
      <c r="N682" s="466"/>
      <c r="O682" s="191"/>
      <c r="P682" s="191"/>
      <c r="Q682" s="191"/>
      <c r="R682" s="191"/>
      <c r="S682" s="9"/>
      <c r="T682" s="9"/>
      <c r="U682" s="9"/>
      <c r="V682" s="9"/>
      <c r="W682" s="9"/>
      <c r="X682" s="9"/>
      <c r="Y682" s="9"/>
      <c r="Z682" s="9"/>
      <c r="AA682" s="9"/>
      <c r="AB682" s="9"/>
      <c r="AC682" s="9"/>
    </row>
    <row r="683" spans="2:29" ht="14.1" customHeight="1">
      <c r="B683" s="189"/>
      <c r="C683" s="189"/>
      <c r="D683" s="189"/>
      <c r="E683" s="190"/>
      <c r="F683" s="9"/>
      <c r="G683" s="9"/>
      <c r="H683" s="9"/>
      <c r="I683" s="9"/>
      <c r="J683" s="9"/>
      <c r="K683" s="466"/>
      <c r="L683" s="466"/>
      <c r="M683" s="466"/>
      <c r="N683" s="466"/>
      <c r="O683" s="191"/>
      <c r="P683" s="191"/>
      <c r="Q683" s="191"/>
      <c r="R683" s="191"/>
      <c r="S683" s="9"/>
      <c r="T683" s="9"/>
      <c r="U683" s="9"/>
      <c r="V683" s="9"/>
      <c r="W683" s="9"/>
      <c r="X683" s="9"/>
      <c r="Y683" s="9"/>
      <c r="Z683" s="9"/>
      <c r="AA683" s="9"/>
      <c r="AB683" s="9"/>
      <c r="AC683" s="9"/>
    </row>
    <row r="684" spans="2:29" ht="14.1" customHeight="1">
      <c r="B684" s="189"/>
      <c r="C684" s="189"/>
      <c r="D684" s="189"/>
      <c r="E684" s="190"/>
      <c r="F684" s="9"/>
      <c r="G684" s="9"/>
      <c r="H684" s="9"/>
      <c r="I684" s="9"/>
      <c r="J684" s="9"/>
      <c r="K684" s="466"/>
      <c r="L684" s="466"/>
      <c r="M684" s="466"/>
      <c r="N684" s="466"/>
      <c r="O684" s="191"/>
      <c r="P684" s="191"/>
      <c r="Q684" s="191"/>
      <c r="R684" s="191"/>
      <c r="S684" s="9"/>
      <c r="T684" s="9"/>
      <c r="U684" s="9"/>
      <c r="V684" s="9"/>
      <c r="W684" s="9"/>
      <c r="X684" s="9"/>
      <c r="Y684" s="9"/>
      <c r="Z684" s="9"/>
      <c r="AA684" s="9"/>
      <c r="AB684" s="9"/>
      <c r="AC684" s="9"/>
    </row>
    <row r="685" spans="2:29" ht="14.1" customHeight="1">
      <c r="B685" s="189"/>
      <c r="C685" s="189"/>
      <c r="D685" s="189"/>
      <c r="E685" s="190"/>
      <c r="F685" s="9"/>
      <c r="G685" s="9"/>
      <c r="H685" s="9"/>
      <c r="I685" s="9"/>
      <c r="J685" s="9"/>
      <c r="K685" s="466"/>
      <c r="L685" s="466"/>
      <c r="M685" s="466"/>
      <c r="N685" s="466"/>
      <c r="O685" s="191"/>
      <c r="P685" s="191"/>
      <c r="Q685" s="191"/>
      <c r="R685" s="191"/>
      <c r="S685" s="9"/>
      <c r="T685" s="9"/>
      <c r="U685" s="9"/>
      <c r="V685" s="9"/>
      <c r="W685" s="9"/>
      <c r="X685" s="9"/>
      <c r="Y685" s="9"/>
      <c r="Z685" s="9"/>
      <c r="AA685" s="9"/>
      <c r="AB685" s="9"/>
      <c r="AC685" s="9"/>
    </row>
    <row r="686" spans="2:29" ht="14.1" customHeight="1">
      <c r="B686" s="189"/>
      <c r="C686" s="189"/>
      <c r="D686" s="189"/>
      <c r="E686" s="190"/>
      <c r="F686" s="9"/>
      <c r="G686" s="9"/>
      <c r="H686" s="9"/>
      <c r="I686" s="9"/>
      <c r="J686" s="9"/>
      <c r="K686" s="466"/>
      <c r="L686" s="466"/>
      <c r="M686" s="466"/>
      <c r="N686" s="466"/>
      <c r="O686" s="191"/>
      <c r="P686" s="191"/>
      <c r="Q686" s="191"/>
      <c r="R686" s="191"/>
      <c r="S686" s="9"/>
      <c r="T686" s="9"/>
      <c r="U686" s="9"/>
      <c r="V686" s="9"/>
      <c r="W686" s="9"/>
      <c r="X686" s="9"/>
      <c r="Y686" s="9"/>
      <c r="Z686" s="9"/>
      <c r="AA686" s="9"/>
      <c r="AB686" s="9"/>
      <c r="AC686" s="9"/>
    </row>
    <row r="687" spans="2:29" ht="14.1" customHeight="1">
      <c r="B687" s="189"/>
      <c r="C687" s="189"/>
      <c r="D687" s="189"/>
      <c r="E687" s="190"/>
      <c r="F687" s="9"/>
      <c r="G687" s="9"/>
      <c r="H687" s="9"/>
      <c r="I687" s="9"/>
      <c r="J687" s="9"/>
      <c r="K687" s="466"/>
      <c r="L687" s="466"/>
      <c r="M687" s="466"/>
      <c r="N687" s="466"/>
      <c r="O687" s="191"/>
      <c r="P687" s="191"/>
      <c r="Q687" s="191"/>
      <c r="R687" s="191"/>
      <c r="S687" s="9"/>
      <c r="T687" s="9"/>
      <c r="U687" s="9"/>
      <c r="V687" s="9"/>
      <c r="W687" s="9"/>
      <c r="X687" s="9"/>
      <c r="Y687" s="9"/>
      <c r="Z687" s="9"/>
      <c r="AA687" s="9"/>
      <c r="AB687" s="9"/>
      <c r="AC687" s="9"/>
    </row>
    <row r="688" spans="2:29" ht="14.1" customHeight="1">
      <c r="B688" s="189"/>
      <c r="C688" s="189"/>
      <c r="D688" s="189"/>
      <c r="E688" s="190"/>
      <c r="F688" s="9"/>
      <c r="G688" s="9"/>
      <c r="H688" s="9"/>
      <c r="I688" s="9"/>
      <c r="J688" s="9"/>
      <c r="K688" s="466"/>
      <c r="L688" s="466"/>
      <c r="M688" s="466"/>
      <c r="N688" s="466"/>
      <c r="O688" s="191"/>
      <c r="P688" s="191"/>
      <c r="Q688" s="191"/>
      <c r="R688" s="191"/>
      <c r="S688" s="9"/>
      <c r="T688" s="9"/>
      <c r="U688" s="9"/>
      <c r="V688" s="9"/>
      <c r="W688" s="9"/>
      <c r="X688" s="9"/>
      <c r="Y688" s="9"/>
      <c r="Z688" s="9"/>
      <c r="AA688" s="9"/>
      <c r="AB688" s="9"/>
      <c r="AC688" s="9"/>
    </row>
    <row r="689" spans="2:29" ht="14.1" customHeight="1">
      <c r="B689" s="189"/>
      <c r="C689" s="189"/>
      <c r="D689" s="189"/>
      <c r="E689" s="190"/>
      <c r="F689" s="9"/>
      <c r="G689" s="9"/>
      <c r="H689" s="9"/>
      <c r="I689" s="9"/>
      <c r="J689" s="9"/>
      <c r="K689" s="466"/>
      <c r="L689" s="466"/>
      <c r="M689" s="466"/>
      <c r="N689" s="466"/>
      <c r="O689" s="191"/>
      <c r="P689" s="191"/>
      <c r="Q689" s="191"/>
      <c r="R689" s="191"/>
      <c r="S689" s="9"/>
      <c r="T689" s="9"/>
      <c r="U689" s="9"/>
      <c r="V689" s="9"/>
      <c r="W689" s="9"/>
      <c r="X689" s="9"/>
      <c r="Y689" s="9"/>
      <c r="Z689" s="9"/>
      <c r="AA689" s="9"/>
      <c r="AB689" s="9"/>
      <c r="AC689" s="9"/>
    </row>
    <row r="690" spans="2:29" ht="14.1" customHeight="1">
      <c r="B690" s="189"/>
      <c r="C690" s="189"/>
      <c r="D690" s="189"/>
      <c r="E690" s="190"/>
      <c r="F690" s="9"/>
      <c r="G690" s="9"/>
      <c r="H690" s="9"/>
      <c r="I690" s="9"/>
      <c r="J690" s="9"/>
      <c r="K690" s="466"/>
      <c r="L690" s="466"/>
      <c r="M690" s="466"/>
      <c r="N690" s="466"/>
      <c r="O690" s="191"/>
      <c r="P690" s="191"/>
      <c r="Q690" s="191"/>
      <c r="R690" s="191"/>
      <c r="S690" s="9"/>
      <c r="T690" s="9"/>
      <c r="U690" s="9"/>
      <c r="V690" s="9"/>
      <c r="W690" s="9"/>
      <c r="X690" s="9"/>
      <c r="Y690" s="9"/>
      <c r="Z690" s="9"/>
      <c r="AA690" s="9"/>
      <c r="AB690" s="9"/>
      <c r="AC690" s="9"/>
    </row>
    <row r="691" spans="2:29" ht="14.1" customHeight="1">
      <c r="B691" s="189"/>
      <c r="C691" s="189"/>
      <c r="D691" s="189"/>
      <c r="E691" s="190"/>
      <c r="F691" s="9"/>
      <c r="G691" s="9"/>
      <c r="H691" s="9"/>
      <c r="I691" s="9"/>
      <c r="J691" s="9"/>
      <c r="K691" s="466"/>
      <c r="L691" s="466"/>
      <c r="M691" s="466"/>
      <c r="N691" s="466"/>
      <c r="O691" s="191"/>
      <c r="P691" s="191"/>
      <c r="Q691" s="191"/>
      <c r="R691" s="191"/>
      <c r="S691" s="9"/>
      <c r="T691" s="9"/>
      <c r="U691" s="9"/>
      <c r="V691" s="9"/>
      <c r="W691" s="9"/>
      <c r="X691" s="9"/>
      <c r="Y691" s="9"/>
      <c r="Z691" s="9"/>
      <c r="AA691" s="9"/>
      <c r="AB691" s="9"/>
      <c r="AC691" s="9"/>
    </row>
    <row r="692" spans="2:29" ht="14.1" customHeight="1">
      <c r="B692" s="189"/>
      <c r="C692" s="189"/>
      <c r="D692" s="189"/>
      <c r="E692" s="190"/>
      <c r="F692" s="9"/>
      <c r="G692" s="9"/>
      <c r="H692" s="9"/>
      <c r="I692" s="9"/>
      <c r="J692" s="9"/>
      <c r="K692" s="466"/>
      <c r="L692" s="466"/>
      <c r="M692" s="466"/>
      <c r="N692" s="466"/>
      <c r="O692" s="191"/>
      <c r="P692" s="191"/>
      <c r="Q692" s="191"/>
      <c r="R692" s="191"/>
      <c r="S692" s="9"/>
      <c r="T692" s="9"/>
      <c r="U692" s="9"/>
      <c r="V692" s="9"/>
      <c r="W692" s="9"/>
      <c r="X692" s="9"/>
      <c r="Y692" s="9"/>
      <c r="Z692" s="9"/>
      <c r="AA692" s="9"/>
      <c r="AB692" s="9"/>
      <c r="AC692" s="9"/>
    </row>
    <row r="693" spans="2:29" ht="14.1" customHeight="1">
      <c r="B693" s="189"/>
      <c r="C693" s="189"/>
      <c r="D693" s="189"/>
      <c r="E693" s="190"/>
      <c r="F693" s="9"/>
      <c r="G693" s="9"/>
      <c r="H693" s="9"/>
      <c r="I693" s="9"/>
      <c r="J693" s="9"/>
      <c r="K693" s="466"/>
      <c r="L693" s="466"/>
      <c r="M693" s="466"/>
      <c r="N693" s="466"/>
      <c r="O693" s="191"/>
      <c r="P693" s="191"/>
      <c r="Q693" s="191"/>
      <c r="R693" s="191"/>
      <c r="S693" s="9"/>
      <c r="T693" s="9"/>
      <c r="U693" s="9"/>
      <c r="V693" s="9"/>
      <c r="W693" s="9"/>
      <c r="X693" s="9"/>
      <c r="Y693" s="9"/>
      <c r="Z693" s="9"/>
      <c r="AA693" s="9"/>
      <c r="AB693" s="9"/>
      <c r="AC693" s="9"/>
    </row>
    <row r="694" spans="2:29" ht="14.1" customHeight="1">
      <c r="B694" s="189"/>
      <c r="C694" s="189"/>
      <c r="D694" s="189"/>
      <c r="E694" s="190"/>
      <c r="F694" s="9"/>
      <c r="G694" s="9"/>
      <c r="H694" s="9"/>
      <c r="I694" s="9"/>
      <c r="J694" s="9"/>
      <c r="K694" s="466"/>
      <c r="L694" s="466"/>
      <c r="M694" s="466"/>
      <c r="N694" s="466"/>
      <c r="O694" s="191"/>
      <c r="P694" s="191"/>
      <c r="Q694" s="191"/>
      <c r="R694" s="191"/>
      <c r="S694" s="9"/>
      <c r="T694" s="9"/>
      <c r="U694" s="9"/>
      <c r="V694" s="9"/>
      <c r="W694" s="9"/>
      <c r="X694" s="9"/>
      <c r="Y694" s="9"/>
      <c r="Z694" s="9"/>
      <c r="AA694" s="9"/>
      <c r="AB694" s="9"/>
      <c r="AC694" s="9"/>
    </row>
    <row r="695" spans="2:29" ht="14.1" customHeight="1">
      <c r="B695" s="189"/>
      <c r="C695" s="189"/>
      <c r="D695" s="189"/>
      <c r="E695" s="190"/>
      <c r="F695" s="9"/>
      <c r="G695" s="9"/>
      <c r="H695" s="9"/>
      <c r="I695" s="9"/>
      <c r="J695" s="9"/>
      <c r="K695" s="466"/>
      <c r="L695" s="466"/>
      <c r="M695" s="466"/>
      <c r="N695" s="466"/>
      <c r="O695" s="191"/>
      <c r="P695" s="191"/>
      <c r="Q695" s="191"/>
      <c r="R695" s="191"/>
      <c r="S695" s="9"/>
      <c r="T695" s="9"/>
      <c r="U695" s="9"/>
      <c r="V695" s="9"/>
      <c r="W695" s="9"/>
      <c r="X695" s="9"/>
      <c r="Y695" s="9"/>
      <c r="Z695" s="9"/>
      <c r="AA695" s="9"/>
      <c r="AB695" s="9"/>
      <c r="AC695" s="9"/>
    </row>
    <row r="696" spans="2:29" ht="14.1" customHeight="1">
      <c r="B696" s="189"/>
      <c r="C696" s="189"/>
      <c r="D696" s="189"/>
      <c r="E696" s="190"/>
      <c r="F696" s="9"/>
      <c r="G696" s="9"/>
      <c r="H696" s="9"/>
      <c r="I696" s="9"/>
      <c r="J696" s="9"/>
      <c r="K696" s="466"/>
      <c r="L696" s="466"/>
      <c r="M696" s="466"/>
      <c r="N696" s="466"/>
      <c r="O696" s="191"/>
      <c r="P696" s="191"/>
      <c r="Q696" s="191"/>
      <c r="R696" s="191"/>
      <c r="S696" s="9"/>
      <c r="T696" s="9"/>
      <c r="U696" s="9"/>
      <c r="V696" s="9"/>
      <c r="W696" s="9"/>
      <c r="X696" s="9"/>
      <c r="Y696" s="9"/>
      <c r="Z696" s="9"/>
      <c r="AA696" s="9"/>
      <c r="AB696" s="9"/>
      <c r="AC696" s="9"/>
    </row>
    <row r="697" spans="2:29" ht="14.1" customHeight="1">
      <c r="B697" s="189"/>
      <c r="C697" s="189"/>
      <c r="D697" s="189"/>
      <c r="E697" s="190"/>
      <c r="F697" s="9"/>
      <c r="G697" s="9"/>
      <c r="H697" s="9"/>
      <c r="I697" s="9"/>
      <c r="J697" s="9"/>
      <c r="K697" s="466"/>
      <c r="L697" s="466"/>
      <c r="M697" s="466"/>
      <c r="N697" s="466"/>
      <c r="O697" s="191"/>
      <c r="P697" s="191"/>
      <c r="Q697" s="191"/>
      <c r="R697" s="191"/>
      <c r="S697" s="9"/>
      <c r="T697" s="9"/>
      <c r="U697" s="9"/>
      <c r="V697" s="9"/>
      <c r="W697" s="9"/>
      <c r="X697" s="9"/>
      <c r="Y697" s="9"/>
      <c r="Z697" s="9"/>
      <c r="AA697" s="9"/>
      <c r="AB697" s="9"/>
      <c r="AC697" s="9"/>
    </row>
    <row r="698" spans="2:29" ht="14.1" customHeight="1">
      <c r="B698" s="189"/>
      <c r="C698" s="189"/>
      <c r="D698" s="189"/>
      <c r="E698" s="190"/>
      <c r="F698" s="9"/>
      <c r="G698" s="9"/>
      <c r="H698" s="9"/>
      <c r="I698" s="9"/>
      <c r="J698" s="9"/>
      <c r="K698" s="466"/>
      <c r="L698" s="466"/>
      <c r="M698" s="466"/>
      <c r="N698" s="466"/>
      <c r="O698" s="191"/>
      <c r="P698" s="191"/>
      <c r="Q698" s="191"/>
      <c r="R698" s="191"/>
      <c r="S698" s="9"/>
      <c r="T698" s="9"/>
      <c r="U698" s="9"/>
      <c r="V698" s="9"/>
      <c r="W698" s="9"/>
      <c r="X698" s="9"/>
      <c r="Y698" s="9"/>
      <c r="Z698" s="9"/>
      <c r="AA698" s="9"/>
      <c r="AB698" s="9"/>
      <c r="AC698" s="9"/>
    </row>
    <row r="699" spans="2:29" ht="14.1" customHeight="1">
      <c r="B699" s="189"/>
      <c r="C699" s="189"/>
      <c r="D699" s="189"/>
      <c r="E699" s="190"/>
      <c r="F699" s="9"/>
      <c r="G699" s="9"/>
      <c r="H699" s="9"/>
      <c r="I699" s="9"/>
      <c r="J699" s="9"/>
      <c r="K699" s="466"/>
      <c r="L699" s="466"/>
      <c r="M699" s="466"/>
      <c r="N699" s="466"/>
      <c r="O699" s="191"/>
      <c r="P699" s="191"/>
      <c r="Q699" s="191"/>
      <c r="R699" s="191"/>
      <c r="S699" s="9"/>
      <c r="T699" s="9"/>
      <c r="U699" s="9"/>
      <c r="V699" s="9"/>
      <c r="W699" s="9"/>
      <c r="X699" s="9"/>
      <c r="Y699" s="9"/>
      <c r="Z699" s="9"/>
      <c r="AA699" s="9"/>
      <c r="AB699" s="9"/>
      <c r="AC699" s="9"/>
    </row>
    <row r="700" spans="2:29" ht="14.1" customHeight="1">
      <c r="B700" s="189"/>
      <c r="C700" s="189"/>
      <c r="D700" s="189"/>
      <c r="E700" s="190"/>
      <c r="F700" s="9"/>
      <c r="G700" s="9"/>
      <c r="H700" s="9"/>
      <c r="I700" s="9"/>
      <c r="J700" s="9"/>
      <c r="K700" s="466"/>
      <c r="L700" s="466"/>
      <c r="M700" s="466"/>
      <c r="N700" s="466"/>
      <c r="O700" s="191"/>
      <c r="P700" s="191"/>
      <c r="Q700" s="191"/>
      <c r="R700" s="191"/>
      <c r="S700" s="9"/>
      <c r="T700" s="9"/>
      <c r="U700" s="9"/>
      <c r="V700" s="9"/>
      <c r="W700" s="9"/>
      <c r="X700" s="9"/>
      <c r="Y700" s="9"/>
      <c r="Z700" s="9"/>
      <c r="AA700" s="9"/>
      <c r="AB700" s="9"/>
      <c r="AC700" s="9"/>
    </row>
    <row r="701" spans="2:29" ht="14.1" customHeight="1">
      <c r="B701" s="189"/>
      <c r="C701" s="189"/>
      <c r="D701" s="189"/>
      <c r="E701" s="190"/>
      <c r="F701" s="9"/>
      <c r="G701" s="9"/>
      <c r="H701" s="9"/>
      <c r="I701" s="9"/>
      <c r="J701" s="9"/>
      <c r="K701" s="466"/>
      <c r="L701" s="466"/>
      <c r="M701" s="466"/>
      <c r="N701" s="466"/>
      <c r="O701" s="191"/>
      <c r="P701" s="191"/>
      <c r="Q701" s="191"/>
      <c r="R701" s="191"/>
      <c r="S701" s="9"/>
      <c r="T701" s="9"/>
      <c r="U701" s="9"/>
      <c r="V701" s="9"/>
      <c r="W701" s="9"/>
      <c r="X701" s="9"/>
      <c r="Y701" s="9"/>
      <c r="Z701" s="9"/>
      <c r="AA701" s="9"/>
      <c r="AB701" s="9"/>
      <c r="AC701" s="9"/>
    </row>
    <row r="702" spans="2:29" ht="14.1" customHeight="1">
      <c r="B702" s="189"/>
      <c r="C702" s="189"/>
      <c r="D702" s="189"/>
      <c r="E702" s="190"/>
      <c r="F702" s="9"/>
      <c r="G702" s="9"/>
      <c r="H702" s="9"/>
      <c r="I702" s="9"/>
      <c r="J702" s="9"/>
      <c r="K702" s="466"/>
      <c r="L702" s="466"/>
      <c r="M702" s="466"/>
      <c r="N702" s="466"/>
      <c r="O702" s="191"/>
      <c r="P702" s="191"/>
      <c r="Q702" s="191"/>
      <c r="R702" s="191"/>
      <c r="S702" s="9"/>
      <c r="T702" s="9"/>
      <c r="U702" s="9"/>
      <c r="V702" s="9"/>
      <c r="W702" s="9"/>
      <c r="X702" s="9"/>
      <c r="Y702" s="9"/>
      <c r="Z702" s="9"/>
      <c r="AA702" s="9"/>
      <c r="AB702" s="9"/>
      <c r="AC702" s="9"/>
    </row>
    <row r="703" spans="2:29" ht="14.1" customHeight="1">
      <c r="B703" s="189"/>
      <c r="C703" s="189"/>
      <c r="D703" s="189"/>
      <c r="E703" s="190"/>
      <c r="F703" s="9"/>
      <c r="G703" s="9"/>
      <c r="H703" s="9"/>
      <c r="I703" s="9"/>
      <c r="J703" s="9"/>
      <c r="K703" s="466"/>
      <c r="L703" s="466"/>
      <c r="M703" s="466"/>
      <c r="N703" s="466"/>
      <c r="O703" s="191"/>
      <c r="P703" s="191"/>
      <c r="Q703" s="191"/>
      <c r="R703" s="191"/>
      <c r="S703" s="9"/>
      <c r="T703" s="9"/>
      <c r="U703" s="9"/>
      <c r="V703" s="9"/>
      <c r="W703" s="9"/>
      <c r="X703" s="9"/>
      <c r="Y703" s="9"/>
      <c r="Z703" s="9"/>
      <c r="AA703" s="9"/>
      <c r="AB703" s="9"/>
      <c r="AC703" s="9"/>
    </row>
    <row r="704" spans="2:29" ht="14.1" customHeight="1">
      <c r="B704" s="189"/>
      <c r="C704" s="189"/>
      <c r="D704" s="189"/>
      <c r="E704" s="190"/>
      <c r="F704" s="9"/>
      <c r="G704" s="9"/>
      <c r="H704" s="9"/>
      <c r="I704" s="9"/>
      <c r="J704" s="9"/>
      <c r="K704" s="466"/>
      <c r="L704" s="466"/>
      <c r="M704" s="466"/>
      <c r="N704" s="466"/>
      <c r="O704" s="191"/>
      <c r="P704" s="191"/>
      <c r="Q704" s="191"/>
      <c r="R704" s="191"/>
      <c r="S704" s="9"/>
      <c r="T704" s="9"/>
      <c r="U704" s="9"/>
      <c r="V704" s="9"/>
      <c r="W704" s="9"/>
      <c r="X704" s="9"/>
      <c r="Y704" s="9"/>
      <c r="Z704" s="9"/>
      <c r="AA704" s="9"/>
      <c r="AB704" s="9"/>
      <c r="AC704" s="9"/>
    </row>
    <row r="705" spans="2:29" ht="14.1" customHeight="1">
      <c r="B705" s="189"/>
      <c r="C705" s="189"/>
      <c r="D705" s="189"/>
      <c r="E705" s="190"/>
      <c r="F705" s="9"/>
      <c r="G705" s="9"/>
      <c r="H705" s="9"/>
      <c r="I705" s="9"/>
      <c r="J705" s="9"/>
      <c r="K705" s="466"/>
      <c r="L705" s="466"/>
      <c r="M705" s="466"/>
      <c r="N705" s="466"/>
      <c r="O705" s="191"/>
      <c r="P705" s="191"/>
      <c r="Q705" s="191"/>
      <c r="R705" s="191"/>
      <c r="S705" s="9"/>
      <c r="T705" s="9"/>
      <c r="U705" s="9"/>
      <c r="V705" s="9"/>
      <c r="W705" s="9"/>
      <c r="X705" s="9"/>
      <c r="Y705" s="9"/>
      <c r="Z705" s="9"/>
      <c r="AA705" s="9"/>
      <c r="AB705" s="9"/>
      <c r="AC705" s="9"/>
    </row>
    <row r="706" spans="2:29" ht="14.1" customHeight="1">
      <c r="B706" s="189"/>
      <c r="C706" s="189"/>
      <c r="D706" s="189"/>
      <c r="E706" s="190"/>
      <c r="F706" s="9"/>
      <c r="G706" s="9"/>
      <c r="H706" s="9"/>
      <c r="I706" s="9"/>
      <c r="J706" s="9"/>
      <c r="K706" s="466"/>
      <c r="L706" s="466"/>
      <c r="M706" s="466"/>
      <c r="N706" s="466"/>
      <c r="O706" s="191"/>
      <c r="P706" s="191"/>
      <c r="Q706" s="191"/>
      <c r="R706" s="191"/>
      <c r="S706" s="9"/>
      <c r="T706" s="9"/>
      <c r="U706" s="9"/>
      <c r="V706" s="9"/>
      <c r="W706" s="9"/>
      <c r="X706" s="9"/>
      <c r="Y706" s="9"/>
      <c r="Z706" s="9"/>
      <c r="AA706" s="9"/>
      <c r="AB706" s="9"/>
      <c r="AC706" s="9"/>
    </row>
    <row r="707" spans="2:29" ht="14.1" customHeight="1">
      <c r="B707" s="189"/>
      <c r="C707" s="189"/>
      <c r="D707" s="189"/>
      <c r="E707" s="190"/>
      <c r="F707" s="9"/>
      <c r="G707" s="9"/>
      <c r="H707" s="9"/>
      <c r="I707" s="9"/>
      <c r="J707" s="9"/>
      <c r="K707" s="466"/>
      <c r="L707" s="466"/>
      <c r="M707" s="466"/>
      <c r="N707" s="466"/>
      <c r="O707" s="191"/>
      <c r="P707" s="191"/>
      <c r="Q707" s="191"/>
      <c r="R707" s="191"/>
      <c r="S707" s="9"/>
      <c r="T707" s="9"/>
      <c r="U707" s="9"/>
      <c r="V707" s="9"/>
      <c r="W707" s="9"/>
      <c r="X707" s="9"/>
      <c r="Y707" s="9"/>
      <c r="Z707" s="9"/>
      <c r="AA707" s="9"/>
      <c r="AB707" s="9"/>
      <c r="AC707" s="9"/>
    </row>
    <row r="708" spans="2:29" ht="14.1" customHeight="1">
      <c r="B708" s="189"/>
      <c r="C708" s="189"/>
      <c r="D708" s="189"/>
      <c r="E708" s="190"/>
      <c r="F708" s="9"/>
      <c r="G708" s="9"/>
      <c r="H708" s="9"/>
      <c r="I708" s="9"/>
      <c r="J708" s="9"/>
      <c r="K708" s="466"/>
      <c r="L708" s="466"/>
      <c r="M708" s="466"/>
      <c r="N708" s="466"/>
      <c r="O708" s="191"/>
      <c r="P708" s="191"/>
      <c r="Q708" s="191"/>
      <c r="R708" s="191"/>
      <c r="S708" s="9"/>
      <c r="T708" s="9"/>
      <c r="U708" s="9"/>
      <c r="V708" s="9"/>
      <c r="W708" s="9"/>
      <c r="X708" s="9"/>
      <c r="Y708" s="9"/>
      <c r="Z708" s="9"/>
      <c r="AA708" s="9"/>
      <c r="AB708" s="9"/>
      <c r="AC708" s="9"/>
    </row>
    <row r="709" spans="2:29" ht="14.1" customHeight="1">
      <c r="B709" s="189"/>
      <c r="C709" s="189"/>
      <c r="D709" s="189"/>
      <c r="E709" s="190"/>
      <c r="F709" s="9"/>
      <c r="G709" s="9"/>
      <c r="H709" s="9"/>
      <c r="I709" s="9"/>
      <c r="J709" s="9"/>
      <c r="K709" s="466"/>
      <c r="L709" s="466"/>
      <c r="M709" s="466"/>
      <c r="N709" s="466"/>
      <c r="O709" s="191"/>
      <c r="P709" s="191"/>
      <c r="Q709" s="191"/>
      <c r="R709" s="191"/>
      <c r="S709" s="9"/>
      <c r="T709" s="9"/>
      <c r="U709" s="9"/>
      <c r="V709" s="9"/>
      <c r="W709" s="9"/>
      <c r="X709" s="9"/>
      <c r="Y709" s="9"/>
      <c r="Z709" s="9"/>
      <c r="AA709" s="9"/>
      <c r="AB709" s="9"/>
      <c r="AC709" s="9"/>
    </row>
    <row r="710" spans="2:29" ht="14.1" customHeight="1">
      <c r="B710" s="189"/>
      <c r="C710" s="189"/>
      <c r="D710" s="189"/>
      <c r="E710" s="190"/>
      <c r="F710" s="9"/>
      <c r="G710" s="9"/>
      <c r="H710" s="9"/>
      <c r="I710" s="9"/>
      <c r="J710" s="9"/>
      <c r="K710" s="466"/>
      <c r="L710" s="466"/>
      <c r="M710" s="466"/>
      <c r="N710" s="466"/>
      <c r="O710" s="191"/>
      <c r="P710" s="191"/>
      <c r="Q710" s="191"/>
      <c r="R710" s="191"/>
      <c r="S710" s="9"/>
      <c r="T710" s="9"/>
      <c r="U710" s="9"/>
      <c r="V710" s="9"/>
      <c r="W710" s="9"/>
      <c r="X710" s="9"/>
      <c r="Y710" s="9"/>
      <c r="Z710" s="9"/>
      <c r="AA710" s="9"/>
      <c r="AB710" s="9"/>
      <c r="AC710" s="9"/>
    </row>
    <row r="711" spans="2:29" ht="14.1" customHeight="1">
      <c r="B711" s="189"/>
      <c r="C711" s="189"/>
      <c r="D711" s="189"/>
      <c r="E711" s="190"/>
      <c r="F711" s="9"/>
      <c r="G711" s="9"/>
      <c r="H711" s="9"/>
      <c r="I711" s="9"/>
      <c r="J711" s="9"/>
      <c r="K711" s="466"/>
      <c r="L711" s="466"/>
      <c r="M711" s="466"/>
      <c r="N711" s="466"/>
      <c r="O711" s="191"/>
      <c r="P711" s="191"/>
      <c r="Q711" s="191"/>
      <c r="R711" s="191"/>
      <c r="S711" s="9"/>
      <c r="T711" s="9"/>
      <c r="U711" s="9"/>
      <c r="V711" s="9"/>
      <c r="W711" s="9"/>
      <c r="X711" s="9"/>
      <c r="Y711" s="9"/>
      <c r="Z711" s="9"/>
      <c r="AA711" s="9"/>
      <c r="AB711" s="9"/>
      <c r="AC711" s="9"/>
    </row>
    <row r="712" spans="2:29" ht="14.1" customHeight="1">
      <c r="B712" s="189"/>
      <c r="C712" s="189"/>
      <c r="D712" s="189"/>
      <c r="E712" s="190"/>
      <c r="F712" s="9"/>
      <c r="G712" s="9"/>
      <c r="H712" s="9"/>
      <c r="I712" s="9"/>
      <c r="J712" s="9"/>
      <c r="K712" s="466"/>
      <c r="L712" s="466"/>
      <c r="M712" s="466"/>
      <c r="N712" s="466"/>
      <c r="O712" s="191"/>
      <c r="P712" s="191"/>
      <c r="Q712" s="191"/>
      <c r="R712" s="191"/>
      <c r="S712" s="9"/>
      <c r="T712" s="9"/>
      <c r="U712" s="9"/>
      <c r="V712" s="9"/>
      <c r="W712" s="9"/>
      <c r="X712" s="9"/>
      <c r="Y712" s="9"/>
      <c r="Z712" s="9"/>
      <c r="AA712" s="9"/>
      <c r="AB712" s="9"/>
      <c r="AC712" s="9"/>
    </row>
    <row r="713" spans="2:29" ht="14.1" customHeight="1">
      <c r="B713" s="189"/>
      <c r="C713" s="189"/>
      <c r="D713" s="189"/>
      <c r="E713" s="190"/>
      <c r="F713" s="9"/>
      <c r="G713" s="9"/>
      <c r="H713" s="9"/>
      <c r="I713" s="9"/>
      <c r="J713" s="9"/>
      <c r="K713" s="466"/>
      <c r="L713" s="466"/>
      <c r="M713" s="466"/>
      <c r="N713" s="466"/>
      <c r="O713" s="191"/>
      <c r="P713" s="191"/>
      <c r="Q713" s="191"/>
      <c r="R713" s="191"/>
      <c r="S713" s="9"/>
      <c r="T713" s="9"/>
      <c r="U713" s="9"/>
      <c r="V713" s="9"/>
      <c r="W713" s="9"/>
      <c r="X713" s="9"/>
      <c r="Y713" s="9"/>
      <c r="Z713" s="9"/>
      <c r="AA713" s="9"/>
      <c r="AB713" s="9"/>
      <c r="AC713" s="9"/>
    </row>
    <row r="714" spans="2:29" ht="14.1" customHeight="1">
      <c r="B714" s="189"/>
      <c r="C714" s="189"/>
      <c r="D714" s="189"/>
      <c r="E714" s="190"/>
      <c r="F714" s="9"/>
      <c r="G714" s="9"/>
      <c r="H714" s="9"/>
      <c r="I714" s="9"/>
      <c r="J714" s="9"/>
      <c r="K714" s="466"/>
      <c r="L714" s="466"/>
      <c r="M714" s="466"/>
      <c r="N714" s="466"/>
      <c r="O714" s="191"/>
      <c r="P714" s="191"/>
      <c r="Q714" s="191"/>
      <c r="R714" s="191"/>
      <c r="S714" s="9"/>
      <c r="T714" s="9"/>
      <c r="U714" s="9"/>
      <c r="V714" s="9"/>
      <c r="W714" s="9"/>
      <c r="X714" s="9"/>
      <c r="Y714" s="9"/>
      <c r="Z714" s="9"/>
      <c r="AA714" s="9"/>
      <c r="AB714" s="9"/>
      <c r="AC714" s="9"/>
    </row>
    <row r="715" spans="2:29" ht="14.1" customHeight="1">
      <c r="B715" s="189"/>
      <c r="C715" s="189"/>
      <c r="D715" s="189"/>
      <c r="E715" s="190"/>
      <c r="F715" s="9"/>
      <c r="G715" s="9"/>
      <c r="H715" s="9"/>
      <c r="I715" s="9"/>
      <c r="J715" s="9"/>
      <c r="K715" s="466"/>
      <c r="L715" s="466"/>
      <c r="M715" s="466"/>
      <c r="N715" s="466"/>
      <c r="O715" s="191"/>
      <c r="P715" s="191"/>
      <c r="Q715" s="191"/>
      <c r="R715" s="191"/>
      <c r="S715" s="9"/>
      <c r="T715" s="9"/>
      <c r="U715" s="9"/>
      <c r="V715" s="9"/>
      <c r="W715" s="9"/>
      <c r="X715" s="9"/>
      <c r="Y715" s="9"/>
      <c r="Z715" s="9"/>
      <c r="AA715" s="9"/>
      <c r="AB715" s="9"/>
      <c r="AC715" s="9"/>
    </row>
    <row r="716" spans="2:29" ht="14.1" customHeight="1">
      <c r="B716" s="189"/>
      <c r="C716" s="189"/>
      <c r="D716" s="189"/>
      <c r="E716" s="190"/>
      <c r="F716" s="9"/>
      <c r="G716" s="9"/>
      <c r="H716" s="9"/>
      <c r="I716" s="9"/>
      <c r="J716" s="9"/>
      <c r="K716" s="466"/>
      <c r="L716" s="466"/>
      <c r="M716" s="466"/>
      <c r="N716" s="466"/>
      <c r="O716" s="191"/>
      <c r="P716" s="191"/>
      <c r="Q716" s="191"/>
      <c r="R716" s="191"/>
      <c r="S716" s="9"/>
      <c r="T716" s="9"/>
      <c r="U716" s="9"/>
      <c r="V716" s="9"/>
      <c r="W716" s="9"/>
      <c r="X716" s="9"/>
      <c r="Y716" s="9"/>
      <c r="Z716" s="9"/>
      <c r="AA716" s="9"/>
      <c r="AB716" s="9"/>
      <c r="AC716" s="9"/>
    </row>
    <row r="717" spans="2:29" ht="14.1" customHeight="1">
      <c r="B717" s="189"/>
      <c r="C717" s="189"/>
      <c r="D717" s="189"/>
      <c r="E717" s="190"/>
      <c r="F717" s="9"/>
      <c r="G717" s="9"/>
      <c r="H717" s="9"/>
      <c r="I717" s="9"/>
      <c r="J717" s="9"/>
      <c r="K717" s="466"/>
      <c r="L717" s="466"/>
      <c r="M717" s="466"/>
      <c r="N717" s="466"/>
      <c r="O717" s="191"/>
      <c r="P717" s="191"/>
      <c r="Q717" s="191"/>
      <c r="R717" s="191"/>
      <c r="S717" s="9"/>
      <c r="T717" s="9"/>
      <c r="U717" s="9"/>
      <c r="V717" s="9"/>
      <c r="W717" s="9"/>
      <c r="X717" s="9"/>
      <c r="Y717" s="9"/>
      <c r="Z717" s="9"/>
      <c r="AA717" s="9"/>
      <c r="AB717" s="9"/>
      <c r="AC717" s="9"/>
    </row>
    <row r="718" spans="2:29" ht="14.1" customHeight="1">
      <c r="B718" s="189"/>
      <c r="C718" s="189"/>
      <c r="D718" s="189"/>
      <c r="E718" s="190"/>
      <c r="F718" s="9"/>
      <c r="G718" s="9"/>
      <c r="H718" s="9"/>
      <c r="I718" s="9"/>
      <c r="J718" s="9"/>
      <c r="K718" s="466"/>
      <c r="L718" s="466"/>
      <c r="M718" s="466"/>
      <c r="N718" s="466"/>
      <c r="O718" s="191"/>
      <c r="P718" s="191"/>
      <c r="Q718" s="191"/>
      <c r="R718" s="191"/>
      <c r="S718" s="9"/>
      <c r="T718" s="9"/>
      <c r="U718" s="9"/>
      <c r="V718" s="9"/>
      <c r="W718" s="9"/>
      <c r="X718" s="9"/>
      <c r="Y718" s="9"/>
      <c r="Z718" s="9"/>
      <c r="AA718" s="9"/>
      <c r="AB718" s="9"/>
      <c r="AC718" s="9"/>
    </row>
    <row r="719" spans="2:29" ht="14.1" customHeight="1">
      <c r="B719" s="189"/>
      <c r="C719" s="189"/>
      <c r="D719" s="189"/>
      <c r="E719" s="190"/>
      <c r="F719" s="9"/>
      <c r="G719" s="9"/>
      <c r="H719" s="9"/>
      <c r="I719" s="9"/>
      <c r="J719" s="9"/>
      <c r="K719" s="466"/>
      <c r="L719" s="466"/>
      <c r="M719" s="466"/>
      <c r="N719" s="466"/>
      <c r="O719" s="191"/>
      <c r="P719" s="191"/>
      <c r="Q719" s="191"/>
      <c r="R719" s="191"/>
      <c r="S719" s="9"/>
      <c r="T719" s="9"/>
      <c r="U719" s="9"/>
      <c r="V719" s="9"/>
      <c r="W719" s="9"/>
      <c r="X719" s="9"/>
      <c r="Y719" s="9"/>
      <c r="Z719" s="9"/>
      <c r="AA719" s="9"/>
      <c r="AB719" s="9"/>
      <c r="AC719" s="9"/>
    </row>
    <row r="720" spans="2:29" ht="14.1" customHeight="1">
      <c r="B720" s="189"/>
      <c r="C720" s="189"/>
      <c r="D720" s="189"/>
      <c r="E720" s="190"/>
      <c r="F720" s="9"/>
      <c r="G720" s="9"/>
      <c r="H720" s="9"/>
      <c r="I720" s="9"/>
      <c r="J720" s="9"/>
      <c r="K720" s="466"/>
      <c r="L720" s="466"/>
      <c r="M720" s="466"/>
      <c r="N720" s="466"/>
      <c r="O720" s="191"/>
      <c r="P720" s="191"/>
      <c r="Q720" s="191"/>
      <c r="R720" s="191"/>
      <c r="S720" s="9"/>
      <c r="T720" s="9"/>
      <c r="U720" s="9"/>
      <c r="V720" s="9"/>
      <c r="W720" s="9"/>
      <c r="X720" s="9"/>
      <c r="Y720" s="9"/>
      <c r="Z720" s="9"/>
      <c r="AA720" s="9"/>
      <c r="AB720" s="9"/>
      <c r="AC720" s="9"/>
    </row>
    <row r="721" spans="2:29" ht="14.1" customHeight="1">
      <c r="B721" s="189"/>
      <c r="C721" s="189"/>
      <c r="D721" s="189"/>
      <c r="E721" s="190"/>
      <c r="F721" s="9"/>
      <c r="G721" s="9"/>
      <c r="H721" s="9"/>
      <c r="I721" s="9"/>
      <c r="J721" s="9"/>
      <c r="K721" s="466"/>
      <c r="L721" s="466"/>
      <c r="M721" s="466"/>
      <c r="N721" s="466"/>
      <c r="O721" s="191"/>
      <c r="P721" s="191"/>
      <c r="Q721" s="191"/>
      <c r="R721" s="191"/>
      <c r="S721" s="9"/>
      <c r="T721" s="9"/>
      <c r="U721" s="9"/>
      <c r="V721" s="9"/>
      <c r="W721" s="9"/>
      <c r="X721" s="9"/>
      <c r="Y721" s="9"/>
      <c r="Z721" s="9"/>
      <c r="AA721" s="9"/>
      <c r="AB721" s="9"/>
      <c r="AC721" s="9"/>
    </row>
    <row r="722" spans="2:29" ht="14.1" customHeight="1">
      <c r="B722" s="189"/>
      <c r="C722" s="189"/>
      <c r="D722" s="189"/>
      <c r="E722" s="190"/>
      <c r="F722" s="9"/>
      <c r="G722" s="9"/>
      <c r="H722" s="9"/>
      <c r="I722" s="9"/>
      <c r="J722" s="9"/>
      <c r="K722" s="466"/>
      <c r="L722" s="466"/>
      <c r="M722" s="466"/>
      <c r="N722" s="466"/>
      <c r="O722" s="191"/>
      <c r="P722" s="191"/>
      <c r="Q722" s="191"/>
      <c r="R722" s="191"/>
      <c r="S722" s="9"/>
      <c r="T722" s="9"/>
      <c r="U722" s="9"/>
      <c r="V722" s="9"/>
      <c r="W722" s="9"/>
      <c r="X722" s="9"/>
      <c r="Y722" s="9"/>
      <c r="Z722" s="9"/>
      <c r="AA722" s="9"/>
      <c r="AB722" s="9"/>
      <c r="AC722" s="9"/>
    </row>
    <row r="723" spans="2:29" ht="14.1" customHeight="1">
      <c r="B723" s="189"/>
      <c r="C723" s="189"/>
      <c r="D723" s="189"/>
      <c r="E723" s="190"/>
      <c r="F723" s="9"/>
      <c r="G723" s="9"/>
      <c r="H723" s="9"/>
      <c r="I723" s="9"/>
      <c r="J723" s="9"/>
      <c r="K723" s="466"/>
      <c r="L723" s="466"/>
      <c r="M723" s="466"/>
      <c r="N723" s="466"/>
      <c r="O723" s="191"/>
      <c r="P723" s="191"/>
      <c r="Q723" s="191"/>
      <c r="R723" s="191"/>
      <c r="S723" s="9"/>
      <c r="T723" s="9"/>
      <c r="U723" s="9"/>
      <c r="V723" s="9"/>
      <c r="W723" s="9"/>
      <c r="X723" s="9"/>
      <c r="Y723" s="9"/>
      <c r="Z723" s="9"/>
      <c r="AA723" s="9"/>
      <c r="AB723" s="9"/>
      <c r="AC723" s="9"/>
    </row>
    <row r="724" spans="2:29" ht="14.1" customHeight="1">
      <c r="B724" s="189"/>
      <c r="C724" s="189"/>
      <c r="D724" s="189"/>
      <c r="E724" s="190"/>
      <c r="F724" s="9"/>
      <c r="G724" s="9"/>
      <c r="H724" s="9"/>
      <c r="I724" s="9"/>
      <c r="J724" s="9"/>
      <c r="K724" s="466"/>
      <c r="L724" s="466"/>
      <c r="M724" s="466"/>
      <c r="N724" s="466"/>
      <c r="O724" s="191"/>
      <c r="P724" s="191"/>
      <c r="Q724" s="191"/>
      <c r="R724" s="191"/>
      <c r="S724" s="9"/>
      <c r="T724" s="9"/>
      <c r="U724" s="9"/>
      <c r="V724" s="9"/>
      <c r="W724" s="9"/>
      <c r="X724" s="9"/>
      <c r="Y724" s="9"/>
      <c r="Z724" s="9"/>
      <c r="AA724" s="9"/>
      <c r="AB724" s="9"/>
      <c r="AC724" s="9"/>
    </row>
    <row r="725" spans="2:29" ht="14.1" customHeight="1">
      <c r="B725" s="189"/>
      <c r="C725" s="189"/>
      <c r="D725" s="189"/>
      <c r="E725" s="190"/>
      <c r="F725" s="9"/>
      <c r="G725" s="9"/>
      <c r="H725" s="9"/>
      <c r="I725" s="9"/>
      <c r="J725" s="9"/>
      <c r="K725" s="466"/>
      <c r="L725" s="466"/>
      <c r="M725" s="466"/>
      <c r="N725" s="466"/>
      <c r="O725" s="191"/>
      <c r="P725" s="191"/>
      <c r="Q725" s="191"/>
      <c r="R725" s="191"/>
      <c r="S725" s="9"/>
      <c r="T725" s="9"/>
      <c r="U725" s="9"/>
      <c r="V725" s="9"/>
      <c r="W725" s="9"/>
      <c r="X725" s="9"/>
      <c r="Y725" s="9"/>
      <c r="Z725" s="9"/>
      <c r="AA725" s="9"/>
      <c r="AB725" s="9"/>
      <c r="AC725" s="9"/>
    </row>
    <row r="726" spans="2:29" ht="14.1" customHeight="1">
      <c r="B726" s="189"/>
      <c r="C726" s="189"/>
      <c r="D726" s="189"/>
      <c r="E726" s="190"/>
      <c r="F726" s="9"/>
      <c r="G726" s="9"/>
      <c r="H726" s="9"/>
      <c r="I726" s="9"/>
      <c r="J726" s="9"/>
      <c r="K726" s="466"/>
      <c r="L726" s="466"/>
      <c r="M726" s="466"/>
      <c r="N726" s="466"/>
      <c r="O726" s="191"/>
      <c r="P726" s="191"/>
      <c r="Q726" s="191"/>
      <c r="R726" s="191"/>
      <c r="S726" s="9"/>
      <c r="T726" s="9"/>
      <c r="U726" s="9"/>
      <c r="V726" s="9"/>
      <c r="W726" s="9"/>
      <c r="X726" s="9"/>
      <c r="Y726" s="9"/>
      <c r="Z726" s="9"/>
      <c r="AA726" s="9"/>
      <c r="AB726" s="9"/>
      <c r="AC726" s="9"/>
    </row>
    <row r="727" spans="2:29" ht="14.1" customHeight="1">
      <c r="B727" s="189"/>
      <c r="C727" s="189"/>
      <c r="D727" s="189"/>
      <c r="E727" s="190"/>
      <c r="F727" s="9"/>
      <c r="G727" s="9"/>
      <c r="H727" s="9"/>
      <c r="I727" s="9"/>
      <c r="J727" s="9"/>
      <c r="K727" s="466"/>
      <c r="L727" s="466"/>
      <c r="M727" s="466"/>
      <c r="N727" s="466"/>
      <c r="O727" s="191"/>
      <c r="P727" s="191"/>
      <c r="Q727" s="191"/>
      <c r="R727" s="191"/>
      <c r="S727" s="9"/>
      <c r="T727" s="9"/>
      <c r="U727" s="9"/>
      <c r="V727" s="9"/>
      <c r="W727" s="9"/>
      <c r="X727" s="9"/>
      <c r="Y727" s="9"/>
      <c r="Z727" s="9"/>
      <c r="AA727" s="9"/>
      <c r="AB727" s="9"/>
      <c r="AC727" s="9"/>
    </row>
    <row r="728" spans="2:29" ht="14.1" customHeight="1">
      <c r="B728" s="189"/>
      <c r="C728" s="189"/>
      <c r="D728" s="189"/>
      <c r="E728" s="190"/>
      <c r="F728" s="9"/>
      <c r="G728" s="9"/>
      <c r="H728" s="9"/>
      <c r="I728" s="9"/>
      <c r="J728" s="9"/>
      <c r="K728" s="466"/>
      <c r="L728" s="466"/>
      <c r="M728" s="466"/>
      <c r="N728" s="466"/>
      <c r="O728" s="191"/>
      <c r="P728" s="191"/>
      <c r="Q728" s="191"/>
      <c r="R728" s="191"/>
      <c r="S728" s="9"/>
      <c r="T728" s="9"/>
      <c r="U728" s="9"/>
      <c r="V728" s="9"/>
      <c r="W728" s="9"/>
      <c r="X728" s="9"/>
      <c r="Y728" s="9"/>
      <c r="Z728" s="9"/>
      <c r="AA728" s="9"/>
      <c r="AB728" s="9"/>
      <c r="AC728" s="9"/>
    </row>
    <row r="729" spans="2:29" ht="14.1" customHeight="1">
      <c r="B729" s="189"/>
      <c r="C729" s="189"/>
      <c r="D729" s="189"/>
      <c r="E729" s="190"/>
      <c r="F729" s="9"/>
      <c r="G729" s="9"/>
      <c r="H729" s="9"/>
      <c r="I729" s="9"/>
      <c r="J729" s="9"/>
      <c r="K729" s="466"/>
      <c r="L729" s="466"/>
      <c r="M729" s="466"/>
      <c r="N729" s="466"/>
      <c r="O729" s="191"/>
      <c r="P729" s="191"/>
      <c r="Q729" s="191"/>
      <c r="R729" s="191"/>
      <c r="S729" s="9"/>
      <c r="T729" s="9"/>
      <c r="U729" s="9"/>
      <c r="V729" s="9"/>
      <c r="W729" s="9"/>
      <c r="X729" s="9"/>
      <c r="Y729" s="9"/>
      <c r="Z729" s="9"/>
      <c r="AA729" s="9"/>
      <c r="AB729" s="9"/>
      <c r="AC729" s="9"/>
    </row>
    <row r="730" spans="2:29" ht="14.1" customHeight="1">
      <c r="B730" s="189"/>
      <c r="C730" s="189"/>
      <c r="D730" s="189"/>
      <c r="E730" s="190"/>
      <c r="F730" s="9"/>
      <c r="G730" s="9"/>
      <c r="H730" s="9"/>
      <c r="I730" s="9"/>
      <c r="J730" s="9"/>
      <c r="K730" s="466"/>
      <c r="L730" s="466"/>
      <c r="M730" s="466"/>
      <c r="N730" s="466"/>
      <c r="O730" s="191"/>
      <c r="P730" s="191"/>
      <c r="Q730" s="191"/>
      <c r="R730" s="191"/>
      <c r="S730" s="9"/>
      <c r="T730" s="9"/>
      <c r="U730" s="9"/>
      <c r="V730" s="9"/>
      <c r="W730" s="9"/>
      <c r="X730" s="9"/>
      <c r="Y730" s="9"/>
      <c r="Z730" s="9"/>
      <c r="AA730" s="9"/>
      <c r="AB730" s="9"/>
      <c r="AC730" s="9"/>
    </row>
    <row r="731" spans="2:29" ht="14.1" customHeight="1">
      <c r="B731" s="189"/>
      <c r="C731" s="189"/>
      <c r="D731" s="189"/>
      <c r="E731" s="190"/>
      <c r="F731" s="9"/>
      <c r="G731" s="9"/>
      <c r="H731" s="9"/>
      <c r="I731" s="9"/>
      <c r="J731" s="9"/>
      <c r="K731" s="466"/>
      <c r="L731" s="466"/>
      <c r="M731" s="466"/>
      <c r="N731" s="466"/>
      <c r="O731" s="191"/>
      <c r="P731" s="191"/>
      <c r="Q731" s="191"/>
      <c r="R731" s="191"/>
      <c r="S731" s="9"/>
      <c r="T731" s="9"/>
      <c r="U731" s="9"/>
      <c r="V731" s="9"/>
      <c r="W731" s="9"/>
      <c r="X731" s="9"/>
      <c r="Y731" s="9"/>
      <c r="Z731" s="9"/>
      <c r="AA731" s="9"/>
      <c r="AB731" s="9"/>
      <c r="AC731" s="9"/>
    </row>
    <row r="732" spans="2:29" ht="14.1" customHeight="1">
      <c r="B732" s="189"/>
      <c r="C732" s="189"/>
      <c r="D732" s="189"/>
      <c r="E732" s="190"/>
      <c r="F732" s="9"/>
      <c r="G732" s="9"/>
      <c r="H732" s="9"/>
      <c r="I732" s="9"/>
      <c r="J732" s="9"/>
      <c r="K732" s="466"/>
      <c r="L732" s="466"/>
      <c r="M732" s="466"/>
      <c r="N732" s="466"/>
      <c r="O732" s="191"/>
      <c r="P732" s="191"/>
      <c r="Q732" s="191"/>
      <c r="R732" s="191"/>
      <c r="S732" s="9"/>
      <c r="T732" s="9"/>
      <c r="U732" s="9"/>
      <c r="V732" s="9"/>
      <c r="W732" s="9"/>
      <c r="X732" s="9"/>
      <c r="Y732" s="9"/>
      <c r="Z732" s="9"/>
      <c r="AA732" s="9"/>
      <c r="AB732" s="9"/>
      <c r="AC732" s="9"/>
    </row>
    <row r="733" spans="2:29" ht="14.1" customHeight="1">
      <c r="B733" s="189"/>
      <c r="C733" s="189"/>
      <c r="D733" s="189"/>
      <c r="E733" s="190"/>
      <c r="F733" s="9"/>
      <c r="G733" s="9"/>
      <c r="H733" s="9"/>
      <c r="I733" s="9"/>
      <c r="J733" s="9"/>
      <c r="K733" s="466"/>
      <c r="L733" s="466"/>
      <c r="M733" s="466"/>
      <c r="N733" s="466"/>
      <c r="O733" s="191"/>
      <c r="P733" s="191"/>
      <c r="Q733" s="191"/>
      <c r="R733" s="191"/>
      <c r="S733" s="9"/>
      <c r="T733" s="9"/>
      <c r="U733" s="9"/>
      <c r="V733" s="9"/>
      <c r="W733" s="9"/>
      <c r="X733" s="9"/>
      <c r="Y733" s="9"/>
      <c r="Z733" s="9"/>
      <c r="AA733" s="9"/>
      <c r="AB733" s="9"/>
      <c r="AC733" s="9"/>
    </row>
    <row r="734" spans="2:29" ht="14.1" customHeight="1">
      <c r="B734" s="189"/>
      <c r="C734" s="189"/>
      <c r="D734" s="189"/>
      <c r="E734" s="190"/>
      <c r="F734" s="9"/>
      <c r="G734" s="9"/>
      <c r="H734" s="9"/>
      <c r="I734" s="9"/>
      <c r="J734" s="9"/>
      <c r="K734" s="466"/>
      <c r="L734" s="466"/>
      <c r="M734" s="466"/>
      <c r="N734" s="466"/>
      <c r="O734" s="191"/>
      <c r="P734" s="191"/>
      <c r="Q734" s="191"/>
      <c r="R734" s="191"/>
      <c r="S734" s="9"/>
      <c r="T734" s="9"/>
      <c r="U734" s="9"/>
      <c r="V734" s="9"/>
      <c r="W734" s="9"/>
      <c r="X734" s="9"/>
      <c r="Y734" s="9"/>
      <c r="Z734" s="9"/>
      <c r="AA734" s="9"/>
      <c r="AB734" s="9"/>
      <c r="AC734" s="9"/>
    </row>
    <row r="735" spans="2:29" ht="14.1" customHeight="1">
      <c r="B735" s="189"/>
      <c r="C735" s="189"/>
      <c r="D735" s="189"/>
      <c r="E735" s="190"/>
      <c r="F735" s="9"/>
      <c r="G735" s="9"/>
      <c r="H735" s="9"/>
      <c r="I735" s="9"/>
      <c r="J735" s="9"/>
      <c r="K735" s="466"/>
      <c r="L735" s="466"/>
      <c r="M735" s="466"/>
      <c r="N735" s="466"/>
      <c r="O735" s="191"/>
      <c r="P735" s="191"/>
      <c r="Q735" s="191"/>
      <c r="R735" s="191"/>
      <c r="S735" s="9"/>
      <c r="T735" s="9"/>
      <c r="U735" s="9"/>
      <c r="V735" s="9"/>
      <c r="W735" s="9"/>
      <c r="X735" s="9"/>
      <c r="Y735" s="9"/>
      <c r="Z735" s="9"/>
      <c r="AA735" s="9"/>
      <c r="AB735" s="9"/>
      <c r="AC735" s="9"/>
    </row>
    <row r="736" spans="2:29" ht="14.1" customHeight="1">
      <c r="B736" s="189"/>
      <c r="C736" s="189"/>
      <c r="D736" s="189"/>
      <c r="E736" s="190"/>
      <c r="F736" s="9"/>
      <c r="G736" s="9"/>
      <c r="H736" s="9"/>
      <c r="I736" s="9"/>
      <c r="J736" s="9"/>
      <c r="K736" s="466"/>
      <c r="L736" s="466"/>
      <c r="M736" s="466"/>
      <c r="N736" s="466"/>
      <c r="O736" s="191"/>
      <c r="P736" s="191"/>
      <c r="Q736" s="191"/>
      <c r="R736" s="191"/>
      <c r="S736" s="9"/>
      <c r="T736" s="9"/>
      <c r="U736" s="9"/>
      <c r="V736" s="9"/>
      <c r="W736" s="9"/>
      <c r="X736" s="9"/>
      <c r="Y736" s="9"/>
      <c r="Z736" s="9"/>
      <c r="AA736" s="9"/>
      <c r="AB736" s="9"/>
      <c r="AC736" s="9"/>
    </row>
    <row r="737" spans="2:29" ht="14.1" customHeight="1">
      <c r="B737" s="189"/>
      <c r="C737" s="189"/>
      <c r="D737" s="189"/>
      <c r="E737" s="190"/>
      <c r="F737" s="9"/>
      <c r="G737" s="9"/>
      <c r="H737" s="9"/>
      <c r="I737" s="9"/>
      <c r="J737" s="9"/>
      <c r="K737" s="466"/>
      <c r="L737" s="466"/>
      <c r="M737" s="466"/>
      <c r="N737" s="466"/>
      <c r="O737" s="191"/>
      <c r="P737" s="191"/>
      <c r="Q737" s="191"/>
      <c r="R737" s="191"/>
      <c r="S737" s="9"/>
      <c r="T737" s="9"/>
      <c r="U737" s="9"/>
      <c r="V737" s="9"/>
      <c r="W737" s="9"/>
      <c r="X737" s="9"/>
      <c r="Y737" s="9"/>
      <c r="Z737" s="9"/>
      <c r="AA737" s="9"/>
      <c r="AB737" s="9"/>
      <c r="AC737" s="9"/>
    </row>
    <row r="738" spans="2:29" ht="14.1" customHeight="1">
      <c r="B738" s="189"/>
      <c r="C738" s="189"/>
      <c r="D738" s="189"/>
      <c r="E738" s="190"/>
      <c r="F738" s="9"/>
      <c r="G738" s="9"/>
      <c r="H738" s="9"/>
      <c r="I738" s="9"/>
      <c r="J738" s="9"/>
      <c r="K738" s="466"/>
      <c r="L738" s="466"/>
      <c r="M738" s="466"/>
      <c r="N738" s="466"/>
      <c r="O738" s="191"/>
      <c r="P738" s="191"/>
      <c r="Q738" s="191"/>
      <c r="R738" s="191"/>
      <c r="S738" s="9"/>
      <c r="T738" s="9"/>
      <c r="U738" s="9"/>
      <c r="V738" s="9"/>
      <c r="W738" s="9"/>
      <c r="X738" s="9"/>
      <c r="Y738" s="9"/>
      <c r="Z738" s="9"/>
      <c r="AA738" s="9"/>
      <c r="AB738" s="9"/>
      <c r="AC738" s="9"/>
    </row>
    <row r="739" spans="2:29" ht="14.1" customHeight="1">
      <c r="B739" s="189"/>
      <c r="C739" s="189"/>
      <c r="D739" s="189"/>
      <c r="E739" s="190"/>
      <c r="F739" s="9"/>
      <c r="G739" s="9"/>
      <c r="H739" s="9"/>
      <c r="I739" s="9"/>
      <c r="J739" s="9"/>
      <c r="K739" s="466"/>
      <c r="L739" s="466"/>
      <c r="M739" s="466"/>
      <c r="N739" s="466"/>
      <c r="O739" s="191"/>
      <c r="P739" s="191"/>
      <c r="Q739" s="191"/>
      <c r="R739" s="191"/>
      <c r="S739" s="9"/>
      <c r="T739" s="9"/>
      <c r="U739" s="9"/>
      <c r="V739" s="9"/>
      <c r="W739" s="9"/>
      <c r="X739" s="9"/>
      <c r="Y739" s="9"/>
      <c r="Z739" s="9"/>
      <c r="AA739" s="9"/>
      <c r="AB739" s="9"/>
      <c r="AC739" s="9"/>
    </row>
    <row r="740" spans="2:29" ht="14.1" customHeight="1">
      <c r="B740" s="189"/>
      <c r="C740" s="189"/>
      <c r="D740" s="189"/>
      <c r="E740" s="190"/>
      <c r="F740" s="9"/>
      <c r="G740" s="9"/>
      <c r="H740" s="9"/>
      <c r="I740" s="9"/>
      <c r="J740" s="9"/>
      <c r="K740" s="466"/>
      <c r="L740" s="466"/>
      <c r="M740" s="466"/>
      <c r="N740" s="466"/>
      <c r="O740" s="191"/>
      <c r="P740" s="191"/>
      <c r="Q740" s="191"/>
      <c r="R740" s="191"/>
      <c r="S740" s="9"/>
      <c r="T740" s="9"/>
      <c r="U740" s="9"/>
      <c r="V740" s="9"/>
      <c r="W740" s="9"/>
      <c r="X740" s="9"/>
      <c r="Y740" s="9"/>
      <c r="Z740" s="9"/>
      <c r="AA740" s="9"/>
      <c r="AB740" s="9"/>
      <c r="AC740" s="9"/>
    </row>
    <row r="741" spans="2:29" ht="14.1" customHeight="1">
      <c r="B741" s="189"/>
      <c r="C741" s="189"/>
      <c r="D741" s="189"/>
      <c r="E741" s="190"/>
      <c r="F741" s="9"/>
      <c r="G741" s="9"/>
      <c r="H741" s="9"/>
      <c r="I741" s="9"/>
      <c r="J741" s="9"/>
      <c r="K741" s="466"/>
      <c r="L741" s="466"/>
      <c r="M741" s="466"/>
      <c r="N741" s="466"/>
      <c r="O741" s="191"/>
      <c r="P741" s="191"/>
      <c r="Q741" s="191"/>
      <c r="R741" s="191"/>
      <c r="S741" s="9"/>
      <c r="T741" s="9"/>
      <c r="U741" s="9"/>
      <c r="V741" s="9"/>
      <c r="W741" s="9"/>
      <c r="X741" s="9"/>
      <c r="Y741" s="9"/>
      <c r="Z741" s="9"/>
      <c r="AA741" s="9"/>
      <c r="AB741" s="9"/>
      <c r="AC741" s="9"/>
    </row>
    <row r="742" spans="2:29" ht="14.1" customHeight="1">
      <c r="B742" s="189"/>
      <c r="C742" s="189"/>
      <c r="D742" s="189"/>
      <c r="E742" s="190"/>
      <c r="F742" s="9"/>
      <c r="G742" s="9"/>
      <c r="H742" s="9"/>
      <c r="I742" s="9"/>
      <c r="J742" s="9"/>
      <c r="K742" s="466"/>
      <c r="L742" s="466"/>
      <c r="M742" s="466"/>
      <c r="N742" s="466"/>
      <c r="O742" s="191"/>
      <c r="P742" s="191"/>
      <c r="Q742" s="191"/>
      <c r="R742" s="191"/>
      <c r="S742" s="9"/>
      <c r="T742" s="9"/>
      <c r="U742" s="9"/>
      <c r="V742" s="9"/>
      <c r="W742" s="9"/>
      <c r="X742" s="9"/>
      <c r="Y742" s="9"/>
      <c r="Z742" s="9"/>
      <c r="AA742" s="9"/>
      <c r="AB742" s="9"/>
      <c r="AC742" s="9"/>
    </row>
    <row r="743" spans="2:29" ht="14.1" customHeight="1">
      <c r="B743" s="189"/>
      <c r="C743" s="189"/>
      <c r="D743" s="189"/>
      <c r="E743" s="190"/>
      <c r="F743" s="9"/>
      <c r="G743" s="9"/>
      <c r="H743" s="9"/>
      <c r="I743" s="9"/>
      <c r="J743" s="9"/>
      <c r="K743" s="466"/>
      <c r="L743" s="466"/>
      <c r="M743" s="466"/>
      <c r="N743" s="466"/>
      <c r="O743" s="191"/>
      <c r="P743" s="191"/>
      <c r="Q743" s="191"/>
      <c r="R743" s="191"/>
      <c r="S743" s="9"/>
      <c r="T743" s="9"/>
      <c r="U743" s="9"/>
      <c r="V743" s="9"/>
      <c r="W743" s="9"/>
      <c r="X743" s="9"/>
      <c r="Y743" s="9"/>
      <c r="Z743" s="9"/>
      <c r="AA743" s="9"/>
      <c r="AB743" s="9"/>
      <c r="AC743" s="9"/>
    </row>
    <row r="744" spans="2:29" ht="14.1" customHeight="1">
      <c r="B744" s="189"/>
      <c r="C744" s="189"/>
      <c r="D744" s="189"/>
      <c r="E744" s="190"/>
      <c r="F744" s="9"/>
      <c r="G744" s="9"/>
      <c r="H744" s="9"/>
      <c r="I744" s="9"/>
      <c r="J744" s="9"/>
      <c r="K744" s="466"/>
      <c r="L744" s="466"/>
      <c r="M744" s="466"/>
      <c r="N744" s="466"/>
      <c r="O744" s="191"/>
      <c r="P744" s="191"/>
      <c r="Q744" s="191"/>
      <c r="R744" s="191"/>
      <c r="S744" s="9"/>
      <c r="T744" s="9"/>
      <c r="U744" s="9"/>
      <c r="V744" s="9"/>
      <c r="W744" s="9"/>
      <c r="X744" s="9"/>
      <c r="Y744" s="9"/>
      <c r="Z744" s="9"/>
      <c r="AA744" s="9"/>
      <c r="AB744" s="9"/>
      <c r="AC744" s="9"/>
    </row>
    <row r="745" spans="2:29" ht="14.1" customHeight="1">
      <c r="B745" s="189"/>
      <c r="C745" s="189"/>
      <c r="D745" s="189"/>
      <c r="E745" s="190"/>
      <c r="F745" s="9"/>
      <c r="G745" s="9"/>
      <c r="H745" s="9"/>
      <c r="I745" s="9"/>
      <c r="J745" s="9"/>
      <c r="K745" s="466"/>
      <c r="L745" s="466"/>
      <c r="M745" s="466"/>
      <c r="N745" s="466"/>
      <c r="O745" s="191"/>
      <c r="P745" s="191"/>
      <c r="Q745" s="191"/>
      <c r="R745" s="191"/>
      <c r="S745" s="9"/>
      <c r="T745" s="9"/>
      <c r="U745" s="9"/>
      <c r="V745" s="9"/>
      <c r="W745" s="9"/>
      <c r="X745" s="9"/>
      <c r="Y745" s="9"/>
      <c r="Z745" s="9"/>
      <c r="AA745" s="9"/>
      <c r="AB745" s="9"/>
      <c r="AC745" s="9"/>
    </row>
    <row r="746" spans="2:29" ht="14.1" customHeight="1">
      <c r="B746" s="189"/>
      <c r="C746" s="189"/>
      <c r="D746" s="189"/>
      <c r="E746" s="190"/>
      <c r="F746" s="9"/>
      <c r="G746" s="9"/>
      <c r="H746" s="9"/>
      <c r="I746" s="9"/>
      <c r="J746" s="9"/>
      <c r="K746" s="466"/>
      <c r="L746" s="466"/>
      <c r="M746" s="466"/>
      <c r="N746" s="466"/>
      <c r="O746" s="191"/>
      <c r="P746" s="191"/>
      <c r="Q746" s="191"/>
      <c r="R746" s="191"/>
      <c r="S746" s="9"/>
      <c r="T746" s="9"/>
      <c r="U746" s="9"/>
      <c r="V746" s="9"/>
      <c r="W746" s="9"/>
      <c r="X746" s="9"/>
      <c r="Y746" s="9"/>
      <c r="Z746" s="9"/>
      <c r="AA746" s="9"/>
      <c r="AB746" s="9"/>
      <c r="AC746" s="9"/>
    </row>
    <row r="747" spans="2:29" ht="14.1" customHeight="1">
      <c r="B747" s="189"/>
      <c r="C747" s="189"/>
      <c r="D747" s="189"/>
      <c r="E747" s="190"/>
      <c r="F747" s="9"/>
      <c r="G747" s="9"/>
      <c r="H747" s="9"/>
      <c r="I747" s="9"/>
      <c r="J747" s="9"/>
      <c r="K747" s="466"/>
      <c r="L747" s="466"/>
      <c r="M747" s="466"/>
      <c r="N747" s="466"/>
      <c r="O747" s="191"/>
      <c r="P747" s="191"/>
      <c r="Q747" s="191"/>
      <c r="R747" s="191"/>
      <c r="S747" s="9"/>
      <c r="T747" s="9"/>
      <c r="U747" s="9"/>
      <c r="V747" s="9"/>
      <c r="W747" s="9"/>
      <c r="X747" s="9"/>
      <c r="Y747" s="9"/>
      <c r="Z747" s="9"/>
      <c r="AA747" s="9"/>
      <c r="AB747" s="9"/>
      <c r="AC747" s="9"/>
    </row>
    <row r="748" spans="2:29" ht="14.1" customHeight="1">
      <c r="B748" s="189"/>
      <c r="C748" s="189"/>
      <c r="D748" s="189"/>
      <c r="E748" s="190"/>
      <c r="F748" s="9"/>
      <c r="G748" s="9"/>
      <c r="H748" s="9"/>
      <c r="I748" s="9"/>
      <c r="J748" s="9"/>
      <c r="K748" s="466"/>
      <c r="L748" s="466"/>
      <c r="M748" s="466"/>
      <c r="N748" s="466"/>
      <c r="O748" s="191"/>
      <c r="P748" s="191"/>
      <c r="Q748" s="191"/>
      <c r="R748" s="191"/>
      <c r="S748" s="9"/>
      <c r="T748" s="9"/>
      <c r="U748" s="9"/>
      <c r="V748" s="9"/>
      <c r="W748" s="9"/>
      <c r="X748" s="9"/>
      <c r="Y748" s="9"/>
      <c r="Z748" s="9"/>
      <c r="AA748" s="9"/>
      <c r="AB748" s="9"/>
      <c r="AC748" s="9"/>
    </row>
    <row r="749" spans="2:29" ht="14.1" customHeight="1">
      <c r="B749" s="189"/>
      <c r="C749" s="189"/>
      <c r="D749" s="189"/>
      <c r="E749" s="190"/>
      <c r="F749" s="9"/>
      <c r="G749" s="9"/>
      <c r="H749" s="9"/>
      <c r="I749" s="9"/>
      <c r="J749" s="9"/>
      <c r="K749" s="466"/>
      <c r="L749" s="466"/>
      <c r="M749" s="466"/>
      <c r="N749" s="466"/>
      <c r="O749" s="191"/>
      <c r="P749" s="191"/>
      <c r="Q749" s="191"/>
      <c r="R749" s="191"/>
      <c r="S749" s="9"/>
      <c r="T749" s="9"/>
      <c r="U749" s="9"/>
      <c r="V749" s="9"/>
      <c r="W749" s="9"/>
      <c r="X749" s="9"/>
      <c r="Y749" s="9"/>
      <c r="Z749" s="9"/>
      <c r="AA749" s="9"/>
      <c r="AB749" s="9"/>
      <c r="AC749" s="9"/>
    </row>
    <row r="750" spans="2:29" ht="14.1" customHeight="1">
      <c r="B750" s="189"/>
      <c r="C750" s="189"/>
      <c r="D750" s="189"/>
      <c r="E750" s="190"/>
      <c r="F750" s="9"/>
      <c r="G750" s="9"/>
      <c r="H750" s="9"/>
      <c r="I750" s="9"/>
      <c r="J750" s="9"/>
      <c r="K750" s="466"/>
      <c r="L750" s="466"/>
      <c r="M750" s="466"/>
      <c r="N750" s="466"/>
      <c r="O750" s="191"/>
      <c r="P750" s="191"/>
      <c r="Q750" s="191"/>
      <c r="R750" s="191"/>
      <c r="S750" s="9"/>
      <c r="T750" s="9"/>
      <c r="U750" s="9"/>
      <c r="V750" s="9"/>
      <c r="W750" s="9"/>
      <c r="X750" s="9"/>
      <c r="Y750" s="9"/>
      <c r="Z750" s="9"/>
      <c r="AA750" s="9"/>
      <c r="AB750" s="9"/>
      <c r="AC750" s="9"/>
    </row>
    <row r="751" spans="2:29" ht="14.1" customHeight="1">
      <c r="B751" s="189"/>
      <c r="C751" s="189"/>
      <c r="D751" s="189"/>
      <c r="E751" s="190"/>
      <c r="F751" s="9"/>
      <c r="G751" s="9"/>
      <c r="H751" s="9"/>
      <c r="I751" s="9"/>
      <c r="J751" s="9"/>
      <c r="K751" s="466"/>
      <c r="L751" s="466"/>
      <c r="M751" s="466"/>
      <c r="N751" s="466"/>
      <c r="O751" s="191"/>
      <c r="P751" s="191"/>
      <c r="Q751" s="191"/>
      <c r="R751" s="191"/>
      <c r="S751" s="9"/>
      <c r="T751" s="9"/>
      <c r="U751" s="9"/>
      <c r="V751" s="9"/>
      <c r="W751" s="9"/>
      <c r="X751" s="9"/>
      <c r="Y751" s="9"/>
      <c r="Z751" s="9"/>
      <c r="AA751" s="9"/>
      <c r="AB751" s="9"/>
      <c r="AC751" s="9"/>
    </row>
    <row r="752" spans="2:29" ht="14.1" customHeight="1">
      <c r="B752" s="189"/>
      <c r="C752" s="189"/>
      <c r="D752" s="189"/>
      <c r="E752" s="190"/>
      <c r="F752" s="9"/>
      <c r="G752" s="9"/>
      <c r="H752" s="9"/>
      <c r="I752" s="9"/>
      <c r="J752" s="9"/>
      <c r="K752" s="466"/>
      <c r="L752" s="466"/>
      <c r="M752" s="466"/>
      <c r="N752" s="466"/>
      <c r="O752" s="191"/>
      <c r="P752" s="191"/>
      <c r="Q752" s="191"/>
      <c r="R752" s="191"/>
      <c r="S752" s="9"/>
      <c r="T752" s="9"/>
      <c r="U752" s="9"/>
      <c r="V752" s="9"/>
      <c r="W752" s="9"/>
      <c r="X752" s="9"/>
      <c r="Y752" s="9"/>
      <c r="Z752" s="9"/>
      <c r="AA752" s="9"/>
      <c r="AB752" s="9"/>
      <c r="AC752" s="9"/>
    </row>
    <row r="753" spans="2:29" ht="14.1" customHeight="1">
      <c r="B753" s="189"/>
      <c r="C753" s="189"/>
      <c r="D753" s="189"/>
      <c r="E753" s="190"/>
      <c r="F753" s="9"/>
      <c r="G753" s="9"/>
      <c r="H753" s="9"/>
      <c r="I753" s="9"/>
      <c r="J753" s="9"/>
      <c r="K753" s="466"/>
      <c r="L753" s="466"/>
      <c r="M753" s="466"/>
      <c r="N753" s="466"/>
      <c r="O753" s="191"/>
      <c r="P753" s="191"/>
      <c r="Q753" s="191"/>
      <c r="R753" s="191"/>
      <c r="S753" s="9"/>
      <c r="T753" s="9"/>
      <c r="U753" s="9"/>
      <c r="V753" s="9"/>
      <c r="W753" s="9"/>
      <c r="X753" s="9"/>
      <c r="Y753" s="9"/>
      <c r="Z753" s="9"/>
      <c r="AA753" s="9"/>
      <c r="AB753" s="9"/>
      <c r="AC753" s="9"/>
    </row>
    <row r="754" spans="2:29" ht="14.1" customHeight="1">
      <c r="B754" s="189"/>
      <c r="C754" s="189"/>
      <c r="D754" s="189"/>
      <c r="E754" s="190"/>
      <c r="F754" s="9"/>
      <c r="G754" s="9"/>
      <c r="H754" s="9"/>
      <c r="I754" s="9"/>
      <c r="J754" s="9"/>
      <c r="K754" s="466"/>
      <c r="L754" s="466"/>
      <c r="M754" s="466"/>
      <c r="N754" s="466"/>
      <c r="O754" s="191"/>
      <c r="P754" s="191"/>
      <c r="Q754" s="191"/>
      <c r="R754" s="191"/>
      <c r="S754" s="9"/>
      <c r="T754" s="9"/>
      <c r="U754" s="9"/>
      <c r="V754" s="9"/>
      <c r="W754" s="9"/>
      <c r="X754" s="9"/>
      <c r="Y754" s="9"/>
      <c r="Z754" s="9"/>
      <c r="AA754" s="9"/>
      <c r="AB754" s="9"/>
      <c r="AC754" s="9"/>
    </row>
    <row r="755" spans="2:29" ht="14.1" customHeight="1">
      <c r="B755" s="189"/>
      <c r="C755" s="189"/>
      <c r="D755" s="189"/>
      <c r="E755" s="190"/>
      <c r="F755" s="9"/>
      <c r="G755" s="9"/>
      <c r="H755" s="9"/>
      <c r="I755" s="9"/>
      <c r="J755" s="9"/>
      <c r="K755" s="466"/>
      <c r="L755" s="466"/>
      <c r="M755" s="466"/>
      <c r="N755" s="466"/>
      <c r="O755" s="191"/>
      <c r="P755" s="191"/>
      <c r="Q755" s="191"/>
      <c r="R755" s="191"/>
      <c r="S755" s="9"/>
      <c r="T755" s="9"/>
      <c r="U755" s="9"/>
      <c r="V755" s="9"/>
      <c r="W755" s="9"/>
      <c r="X755" s="9"/>
      <c r="Y755" s="9"/>
      <c r="Z755" s="9"/>
      <c r="AA755" s="9"/>
      <c r="AB755" s="9"/>
      <c r="AC755" s="9"/>
    </row>
    <row r="756" spans="2:29" ht="14.1" customHeight="1">
      <c r="B756" s="189"/>
      <c r="C756" s="189"/>
      <c r="D756" s="189"/>
      <c r="E756" s="190"/>
      <c r="F756" s="9"/>
      <c r="G756" s="9"/>
      <c r="H756" s="9"/>
      <c r="I756" s="9"/>
      <c r="J756" s="9"/>
      <c r="K756" s="466"/>
      <c r="L756" s="466"/>
      <c r="M756" s="466"/>
      <c r="N756" s="466"/>
      <c r="O756" s="191"/>
      <c r="P756" s="191"/>
      <c r="Q756" s="191"/>
      <c r="R756" s="191"/>
      <c r="S756" s="9"/>
      <c r="T756" s="9"/>
      <c r="U756" s="9"/>
      <c r="V756" s="9"/>
      <c r="W756" s="9"/>
      <c r="X756" s="9"/>
      <c r="Y756" s="9"/>
      <c r="Z756" s="9"/>
      <c r="AA756" s="9"/>
      <c r="AB756" s="9"/>
      <c r="AC756" s="9"/>
    </row>
    <row r="757" spans="2:29" ht="14.1" customHeight="1">
      <c r="B757" s="189"/>
      <c r="C757" s="189"/>
      <c r="D757" s="189"/>
      <c r="E757" s="190"/>
      <c r="F757" s="9"/>
      <c r="G757" s="9"/>
      <c r="H757" s="9"/>
      <c r="I757" s="9"/>
      <c r="J757" s="9"/>
      <c r="K757" s="466"/>
      <c r="L757" s="466"/>
      <c r="M757" s="466"/>
      <c r="N757" s="466"/>
      <c r="O757" s="191"/>
      <c r="P757" s="191"/>
      <c r="Q757" s="191"/>
      <c r="R757" s="191"/>
      <c r="S757" s="9"/>
      <c r="T757" s="9"/>
      <c r="U757" s="9"/>
      <c r="V757" s="9"/>
      <c r="W757" s="9"/>
      <c r="X757" s="9"/>
      <c r="Y757" s="9"/>
      <c r="Z757" s="9"/>
      <c r="AA757" s="9"/>
      <c r="AB757" s="9"/>
      <c r="AC757" s="9"/>
    </row>
    <row r="758" spans="2:29" ht="14.1" customHeight="1">
      <c r="B758" s="189"/>
      <c r="C758" s="189"/>
      <c r="D758" s="189"/>
      <c r="E758" s="190"/>
      <c r="F758" s="9"/>
      <c r="G758" s="9"/>
      <c r="H758" s="9"/>
      <c r="I758" s="9"/>
      <c r="J758" s="9"/>
      <c r="K758" s="466"/>
      <c r="L758" s="466"/>
      <c r="M758" s="466"/>
      <c r="N758" s="466"/>
      <c r="O758" s="191"/>
      <c r="P758" s="191"/>
      <c r="Q758" s="191"/>
      <c r="R758" s="191"/>
      <c r="S758" s="9"/>
      <c r="T758" s="9"/>
      <c r="U758" s="9"/>
      <c r="V758" s="9"/>
      <c r="W758" s="9"/>
      <c r="X758" s="9"/>
      <c r="Y758" s="9"/>
      <c r="Z758" s="9"/>
      <c r="AA758" s="9"/>
      <c r="AB758" s="9"/>
      <c r="AC758" s="9"/>
    </row>
    <row r="759" spans="2:29" ht="14.1" customHeight="1">
      <c r="B759" s="189"/>
      <c r="C759" s="189"/>
      <c r="D759" s="189"/>
      <c r="E759" s="190"/>
      <c r="F759" s="9"/>
      <c r="G759" s="9"/>
      <c r="H759" s="9"/>
      <c r="I759" s="9"/>
      <c r="J759" s="9"/>
      <c r="K759" s="466"/>
      <c r="L759" s="466"/>
      <c r="M759" s="466"/>
      <c r="N759" s="466"/>
      <c r="O759" s="191"/>
      <c r="P759" s="191"/>
      <c r="Q759" s="191"/>
      <c r="R759" s="191"/>
      <c r="S759" s="9"/>
      <c r="T759" s="9"/>
      <c r="U759" s="9"/>
      <c r="V759" s="9"/>
      <c r="W759" s="9"/>
      <c r="X759" s="9"/>
      <c r="Y759" s="9"/>
      <c r="Z759" s="9"/>
      <c r="AA759" s="9"/>
      <c r="AB759" s="9"/>
      <c r="AC759" s="9"/>
    </row>
    <row r="760" spans="2:29" ht="14.1" customHeight="1">
      <c r="B760" s="189"/>
      <c r="C760" s="189"/>
      <c r="D760" s="189"/>
      <c r="E760" s="190"/>
      <c r="F760" s="9"/>
      <c r="G760" s="9"/>
      <c r="H760" s="9"/>
      <c r="I760" s="9"/>
      <c r="J760" s="9"/>
      <c r="K760" s="466"/>
      <c r="L760" s="466"/>
      <c r="M760" s="466"/>
      <c r="N760" s="466"/>
      <c r="O760" s="191"/>
      <c r="P760" s="191"/>
      <c r="Q760" s="191"/>
      <c r="R760" s="191"/>
      <c r="S760" s="9"/>
      <c r="T760" s="9"/>
      <c r="U760" s="9"/>
      <c r="V760" s="9"/>
      <c r="W760" s="9"/>
      <c r="X760" s="9"/>
      <c r="Y760" s="9"/>
      <c r="Z760" s="9"/>
      <c r="AA760" s="9"/>
      <c r="AB760" s="9"/>
      <c r="AC760" s="9"/>
    </row>
    <row r="761" spans="2:29" ht="14.1" customHeight="1">
      <c r="B761" s="189"/>
      <c r="C761" s="189"/>
      <c r="D761" s="189"/>
      <c r="E761" s="190"/>
      <c r="F761" s="9"/>
      <c r="G761" s="9"/>
      <c r="H761" s="9"/>
      <c r="I761" s="9"/>
      <c r="J761" s="9"/>
      <c r="K761" s="466"/>
      <c r="L761" s="466"/>
      <c r="M761" s="466"/>
      <c r="N761" s="466"/>
      <c r="O761" s="191"/>
      <c r="P761" s="191"/>
      <c r="Q761" s="191"/>
      <c r="R761" s="191"/>
      <c r="S761" s="9"/>
      <c r="T761" s="9"/>
      <c r="U761" s="9"/>
      <c r="V761" s="9"/>
      <c r="W761" s="9"/>
      <c r="X761" s="9"/>
      <c r="Y761" s="9"/>
      <c r="Z761" s="9"/>
      <c r="AA761" s="9"/>
      <c r="AB761" s="9"/>
      <c r="AC761" s="9"/>
    </row>
    <row r="762" spans="2:29" ht="14.1" customHeight="1">
      <c r="B762" s="189"/>
      <c r="C762" s="189"/>
      <c r="D762" s="189"/>
      <c r="E762" s="190"/>
      <c r="F762" s="9"/>
      <c r="G762" s="9"/>
      <c r="H762" s="9"/>
      <c r="I762" s="9"/>
      <c r="J762" s="9"/>
      <c r="K762" s="466"/>
      <c r="L762" s="466"/>
      <c r="M762" s="466"/>
      <c r="N762" s="466"/>
      <c r="O762" s="191"/>
      <c r="P762" s="191"/>
      <c r="Q762" s="191"/>
      <c r="R762" s="191"/>
      <c r="S762" s="9"/>
      <c r="T762" s="9"/>
      <c r="U762" s="9"/>
      <c r="V762" s="9"/>
      <c r="W762" s="9"/>
      <c r="X762" s="9"/>
      <c r="Y762" s="9"/>
      <c r="Z762" s="9"/>
      <c r="AA762" s="9"/>
      <c r="AB762" s="9"/>
      <c r="AC762" s="9"/>
    </row>
    <row r="763" spans="2:29" ht="14.1" customHeight="1">
      <c r="B763" s="189"/>
      <c r="C763" s="189"/>
      <c r="D763" s="189"/>
      <c r="E763" s="190"/>
      <c r="F763" s="9"/>
      <c r="G763" s="9"/>
      <c r="H763" s="9"/>
      <c r="I763" s="9"/>
      <c r="J763" s="9"/>
      <c r="K763" s="466"/>
      <c r="L763" s="466"/>
      <c r="M763" s="466"/>
      <c r="N763" s="466"/>
      <c r="O763" s="191"/>
      <c r="P763" s="191"/>
      <c r="Q763" s="191"/>
      <c r="R763" s="191"/>
      <c r="S763" s="9"/>
      <c r="T763" s="9"/>
      <c r="U763" s="9"/>
      <c r="V763" s="9"/>
      <c r="W763" s="9"/>
      <c r="X763" s="9"/>
      <c r="Y763" s="9"/>
      <c r="Z763" s="9"/>
      <c r="AA763" s="9"/>
      <c r="AB763" s="9"/>
      <c r="AC763" s="9"/>
    </row>
    <row r="764" spans="2:29" ht="14.1" customHeight="1">
      <c r="B764" s="189"/>
      <c r="C764" s="189"/>
      <c r="D764" s="189"/>
      <c r="E764" s="190"/>
      <c r="F764" s="9"/>
      <c r="G764" s="9"/>
      <c r="H764" s="9"/>
      <c r="I764" s="9"/>
      <c r="J764" s="9"/>
      <c r="K764" s="466"/>
      <c r="L764" s="466"/>
      <c r="M764" s="466"/>
      <c r="N764" s="466"/>
      <c r="O764" s="191"/>
      <c r="P764" s="191"/>
      <c r="Q764" s="191"/>
      <c r="R764" s="191"/>
      <c r="S764" s="9"/>
      <c r="T764" s="9"/>
      <c r="U764" s="9"/>
      <c r="V764" s="9"/>
      <c r="W764" s="9"/>
      <c r="X764" s="9"/>
      <c r="Y764" s="9"/>
      <c r="Z764" s="9"/>
      <c r="AA764" s="9"/>
      <c r="AB764" s="9"/>
      <c r="AC764" s="9"/>
    </row>
    <row r="765" spans="2:29" ht="14.1" customHeight="1">
      <c r="B765" s="189"/>
      <c r="C765" s="189"/>
      <c r="D765" s="189"/>
      <c r="E765" s="190"/>
      <c r="F765" s="9"/>
      <c r="G765" s="9"/>
      <c r="H765" s="9"/>
      <c r="I765" s="9"/>
      <c r="J765" s="9"/>
      <c r="K765" s="466"/>
      <c r="L765" s="466"/>
      <c r="M765" s="466"/>
      <c r="N765" s="466"/>
      <c r="O765" s="191"/>
      <c r="P765" s="191"/>
      <c r="Q765" s="191"/>
      <c r="R765" s="191"/>
      <c r="S765" s="9"/>
      <c r="T765" s="9"/>
      <c r="U765" s="9"/>
      <c r="V765" s="9"/>
      <c r="W765" s="9"/>
      <c r="X765" s="9"/>
      <c r="Y765" s="9"/>
      <c r="Z765" s="9"/>
      <c r="AA765" s="9"/>
      <c r="AB765" s="9"/>
      <c r="AC765" s="9"/>
    </row>
    <row r="766" spans="2:29" ht="14.1" customHeight="1">
      <c r="B766" s="189"/>
      <c r="C766" s="189"/>
      <c r="D766" s="189"/>
      <c r="E766" s="190"/>
      <c r="F766" s="9"/>
      <c r="G766" s="9"/>
      <c r="H766" s="9"/>
      <c r="I766" s="9"/>
      <c r="J766" s="9"/>
      <c r="K766" s="466"/>
      <c r="L766" s="466"/>
      <c r="M766" s="466"/>
      <c r="N766" s="466"/>
      <c r="O766" s="191"/>
      <c r="P766" s="191"/>
      <c r="Q766" s="191"/>
      <c r="R766" s="191"/>
      <c r="S766" s="9"/>
      <c r="T766" s="9"/>
      <c r="U766" s="9"/>
      <c r="V766" s="9"/>
      <c r="W766" s="9"/>
      <c r="X766" s="9"/>
      <c r="Y766" s="9"/>
      <c r="Z766" s="9"/>
      <c r="AA766" s="9"/>
      <c r="AB766" s="9"/>
      <c r="AC766" s="9"/>
    </row>
    <row r="767" spans="2:29" ht="14.1" customHeight="1">
      <c r="B767" s="189"/>
      <c r="C767" s="189"/>
      <c r="D767" s="189"/>
      <c r="E767" s="190"/>
      <c r="F767" s="9"/>
      <c r="G767" s="9"/>
      <c r="H767" s="9"/>
      <c r="I767" s="9"/>
      <c r="J767" s="9"/>
      <c r="K767" s="466"/>
      <c r="L767" s="466"/>
      <c r="M767" s="466"/>
      <c r="N767" s="466"/>
      <c r="O767" s="191"/>
      <c r="P767" s="191"/>
      <c r="Q767" s="191"/>
      <c r="R767" s="191"/>
      <c r="S767" s="9"/>
      <c r="T767" s="9"/>
      <c r="U767" s="9"/>
      <c r="V767" s="9"/>
      <c r="W767" s="9"/>
      <c r="X767" s="9"/>
      <c r="Y767" s="9"/>
      <c r="Z767" s="9"/>
      <c r="AA767" s="9"/>
      <c r="AB767" s="9"/>
      <c r="AC767" s="9"/>
    </row>
    <row r="768" spans="2:29" ht="14.1" customHeight="1">
      <c r="B768" s="189"/>
      <c r="C768" s="189"/>
      <c r="D768" s="189"/>
      <c r="E768" s="190"/>
      <c r="F768" s="9"/>
      <c r="G768" s="9"/>
      <c r="H768" s="9"/>
      <c r="I768" s="9"/>
      <c r="J768" s="9"/>
      <c r="K768" s="466"/>
      <c r="L768" s="466"/>
      <c r="M768" s="466"/>
      <c r="N768" s="466"/>
      <c r="O768" s="191"/>
      <c r="P768" s="191"/>
      <c r="Q768" s="191"/>
      <c r="R768" s="191"/>
      <c r="S768" s="9"/>
      <c r="T768" s="9"/>
      <c r="U768" s="9"/>
      <c r="V768" s="9"/>
      <c r="W768" s="9"/>
      <c r="X768" s="9"/>
      <c r="Y768" s="9"/>
      <c r="Z768" s="9"/>
      <c r="AA768" s="9"/>
      <c r="AB768" s="9"/>
      <c r="AC768" s="9"/>
    </row>
    <row r="769" spans="2:29" ht="14.1" customHeight="1">
      <c r="B769" s="189"/>
      <c r="C769" s="189"/>
      <c r="D769" s="189"/>
      <c r="E769" s="190"/>
      <c r="F769" s="9"/>
      <c r="G769" s="9"/>
      <c r="H769" s="9"/>
      <c r="I769" s="9"/>
      <c r="J769" s="9"/>
      <c r="K769" s="466"/>
      <c r="L769" s="466"/>
      <c r="M769" s="466"/>
      <c r="N769" s="466"/>
      <c r="O769" s="191"/>
      <c r="P769" s="191"/>
      <c r="Q769" s="191"/>
      <c r="R769" s="191"/>
      <c r="S769" s="9"/>
      <c r="T769" s="9"/>
      <c r="U769" s="9"/>
      <c r="V769" s="9"/>
      <c r="W769" s="9"/>
      <c r="X769" s="9"/>
      <c r="Y769" s="9"/>
      <c r="Z769" s="9"/>
      <c r="AA769" s="9"/>
      <c r="AB769" s="9"/>
      <c r="AC769" s="9"/>
    </row>
    <row r="770" spans="2:29" ht="14.1" customHeight="1">
      <c r="B770" s="189"/>
      <c r="C770" s="189"/>
      <c r="D770" s="189"/>
      <c r="E770" s="190"/>
      <c r="F770" s="9"/>
      <c r="G770" s="9"/>
      <c r="H770" s="9"/>
      <c r="I770" s="9"/>
      <c r="J770" s="9"/>
      <c r="K770" s="466"/>
      <c r="L770" s="466"/>
      <c r="M770" s="466"/>
      <c r="N770" s="466"/>
      <c r="O770" s="191"/>
      <c r="P770" s="191"/>
      <c r="Q770" s="191"/>
      <c r="R770" s="191"/>
      <c r="S770" s="9"/>
      <c r="T770" s="9"/>
      <c r="U770" s="9"/>
      <c r="V770" s="9"/>
      <c r="W770" s="9"/>
      <c r="X770" s="9"/>
      <c r="Y770" s="9"/>
      <c r="Z770" s="9"/>
      <c r="AA770" s="9"/>
      <c r="AB770" s="9"/>
      <c r="AC770" s="9"/>
    </row>
    <row r="771" spans="2:29" ht="14.1" customHeight="1">
      <c r="B771" s="189"/>
      <c r="C771" s="189"/>
      <c r="D771" s="189"/>
      <c r="E771" s="190"/>
      <c r="F771" s="9"/>
      <c r="G771" s="9"/>
      <c r="H771" s="9"/>
      <c r="I771" s="9"/>
      <c r="J771" s="9"/>
      <c r="K771" s="466"/>
      <c r="L771" s="466"/>
      <c r="M771" s="466"/>
      <c r="N771" s="466"/>
      <c r="O771" s="191"/>
      <c r="P771" s="191"/>
      <c r="Q771" s="191"/>
      <c r="R771" s="191"/>
      <c r="S771" s="9"/>
      <c r="T771" s="9"/>
      <c r="U771" s="9"/>
      <c r="V771" s="9"/>
      <c r="W771" s="9"/>
      <c r="X771" s="9"/>
      <c r="Y771" s="9"/>
      <c r="Z771" s="9"/>
      <c r="AA771" s="9"/>
      <c r="AB771" s="9"/>
      <c r="AC771" s="9"/>
    </row>
    <row r="772" spans="2:29" ht="14.1" customHeight="1">
      <c r="B772" s="189"/>
      <c r="C772" s="189"/>
      <c r="D772" s="189"/>
      <c r="E772" s="190"/>
      <c r="F772" s="9"/>
      <c r="G772" s="9"/>
      <c r="H772" s="9"/>
      <c r="I772" s="9"/>
      <c r="J772" s="9"/>
      <c r="K772" s="466"/>
      <c r="L772" s="466"/>
      <c r="M772" s="466"/>
      <c r="N772" s="466"/>
      <c r="O772" s="191"/>
      <c r="P772" s="191"/>
      <c r="Q772" s="191"/>
      <c r="R772" s="191"/>
      <c r="S772" s="9"/>
      <c r="T772" s="9"/>
      <c r="U772" s="9"/>
      <c r="V772" s="9"/>
      <c r="W772" s="9"/>
      <c r="X772" s="9"/>
      <c r="Y772" s="9"/>
      <c r="Z772" s="9"/>
      <c r="AA772" s="9"/>
      <c r="AB772" s="9"/>
      <c r="AC772" s="9"/>
    </row>
    <row r="773" spans="2:29" ht="14.1" customHeight="1">
      <c r="B773" s="189"/>
      <c r="C773" s="189"/>
      <c r="D773" s="189"/>
      <c r="E773" s="190"/>
      <c r="F773" s="9"/>
      <c r="G773" s="9"/>
      <c r="H773" s="9"/>
      <c r="I773" s="9"/>
      <c r="J773" s="9"/>
      <c r="K773" s="466"/>
      <c r="L773" s="466"/>
      <c r="M773" s="466"/>
      <c r="N773" s="466"/>
      <c r="O773" s="191"/>
      <c r="P773" s="191"/>
      <c r="Q773" s="191"/>
      <c r="R773" s="191"/>
      <c r="S773" s="9"/>
      <c r="T773" s="9"/>
      <c r="U773" s="9"/>
      <c r="V773" s="9"/>
      <c r="W773" s="9"/>
      <c r="X773" s="9"/>
      <c r="Y773" s="9"/>
      <c r="Z773" s="9"/>
      <c r="AA773" s="9"/>
      <c r="AB773" s="9"/>
      <c r="AC773" s="9"/>
    </row>
    <row r="774" spans="2:29" ht="14.1" customHeight="1">
      <c r="B774" s="189"/>
      <c r="C774" s="189"/>
      <c r="D774" s="189"/>
      <c r="E774" s="190"/>
      <c r="F774" s="9"/>
      <c r="G774" s="9"/>
      <c r="H774" s="9"/>
      <c r="I774" s="9"/>
      <c r="J774" s="9"/>
      <c r="K774" s="466"/>
      <c r="L774" s="466"/>
      <c r="M774" s="466"/>
      <c r="N774" s="466"/>
      <c r="O774" s="191"/>
      <c r="P774" s="191"/>
      <c r="Q774" s="191"/>
      <c r="R774" s="191"/>
      <c r="S774" s="9"/>
      <c r="T774" s="9"/>
      <c r="U774" s="9"/>
      <c r="V774" s="9"/>
      <c r="W774" s="9"/>
      <c r="X774" s="9"/>
      <c r="Y774" s="9"/>
      <c r="Z774" s="9"/>
      <c r="AA774" s="9"/>
      <c r="AB774" s="9"/>
      <c r="AC774" s="9"/>
    </row>
    <row r="775" spans="2:29" ht="14.1" customHeight="1">
      <c r="B775" s="189"/>
      <c r="C775" s="189"/>
      <c r="D775" s="189"/>
      <c r="E775" s="190"/>
      <c r="F775" s="9"/>
      <c r="G775" s="9"/>
      <c r="H775" s="9"/>
      <c r="I775" s="9"/>
      <c r="J775" s="9"/>
      <c r="K775" s="466"/>
      <c r="L775" s="466"/>
      <c r="M775" s="466"/>
      <c r="N775" s="466"/>
      <c r="O775" s="191"/>
      <c r="P775" s="191"/>
      <c r="Q775" s="191"/>
      <c r="R775" s="191"/>
      <c r="S775" s="9"/>
      <c r="T775" s="9"/>
      <c r="U775" s="9"/>
      <c r="V775" s="9"/>
      <c r="W775" s="9"/>
      <c r="X775" s="9"/>
      <c r="Y775" s="9"/>
      <c r="Z775" s="9"/>
      <c r="AA775" s="9"/>
      <c r="AB775" s="9"/>
      <c r="AC775" s="9"/>
    </row>
    <row r="776" spans="2:29" ht="14.1" customHeight="1">
      <c r="B776" s="189"/>
      <c r="C776" s="189"/>
      <c r="D776" s="189"/>
      <c r="E776" s="190"/>
      <c r="F776" s="9"/>
      <c r="G776" s="9"/>
      <c r="H776" s="9"/>
      <c r="I776" s="9"/>
      <c r="J776" s="9"/>
      <c r="K776" s="466"/>
      <c r="L776" s="466"/>
      <c r="M776" s="466"/>
      <c r="N776" s="466"/>
      <c r="O776" s="191"/>
      <c r="P776" s="191"/>
      <c r="Q776" s="191"/>
      <c r="R776" s="191"/>
      <c r="S776" s="9"/>
      <c r="T776" s="9"/>
      <c r="U776" s="9"/>
      <c r="V776" s="9"/>
      <c r="W776" s="9"/>
      <c r="X776" s="9"/>
      <c r="Y776" s="9"/>
      <c r="Z776" s="9"/>
      <c r="AA776" s="9"/>
      <c r="AB776" s="9"/>
      <c r="AC776" s="9"/>
    </row>
    <row r="777" spans="2:29" ht="14.1" customHeight="1">
      <c r="B777" s="189"/>
      <c r="C777" s="189"/>
      <c r="D777" s="189"/>
      <c r="E777" s="190"/>
      <c r="F777" s="9"/>
      <c r="G777" s="9"/>
      <c r="H777" s="9"/>
      <c r="I777" s="9"/>
      <c r="J777" s="9"/>
      <c r="K777" s="466"/>
      <c r="L777" s="466"/>
      <c r="M777" s="466"/>
      <c r="N777" s="466"/>
      <c r="O777" s="191"/>
      <c r="P777" s="191"/>
      <c r="Q777" s="191"/>
      <c r="R777" s="191"/>
      <c r="S777" s="9"/>
      <c r="T777" s="9"/>
      <c r="U777" s="9"/>
      <c r="V777" s="9"/>
      <c r="W777" s="9"/>
      <c r="X777" s="9"/>
      <c r="Y777" s="9"/>
      <c r="Z777" s="9"/>
      <c r="AA777" s="9"/>
      <c r="AB777" s="9"/>
      <c r="AC777" s="9"/>
    </row>
    <row r="778" spans="2:29" ht="14.1" customHeight="1">
      <c r="B778" s="189"/>
      <c r="C778" s="189"/>
      <c r="D778" s="189"/>
      <c r="E778" s="190"/>
      <c r="F778" s="9"/>
      <c r="G778" s="9"/>
      <c r="H778" s="9"/>
      <c r="I778" s="9"/>
      <c r="J778" s="9"/>
      <c r="K778" s="466"/>
      <c r="L778" s="466"/>
      <c r="M778" s="466"/>
      <c r="N778" s="466"/>
      <c r="O778" s="191"/>
      <c r="P778" s="191"/>
      <c r="Q778" s="191"/>
      <c r="R778" s="191"/>
      <c r="S778" s="9"/>
      <c r="T778" s="9"/>
      <c r="U778" s="9"/>
      <c r="V778" s="9"/>
      <c r="W778" s="9"/>
      <c r="X778" s="9"/>
      <c r="Y778" s="9"/>
      <c r="Z778" s="9"/>
      <c r="AA778" s="9"/>
      <c r="AB778" s="9"/>
      <c r="AC778" s="9"/>
    </row>
    <row r="779" spans="2:29" ht="14.1" customHeight="1">
      <c r="E779" s="190"/>
      <c r="F779" s="9"/>
      <c r="G779" s="9"/>
      <c r="H779" s="9"/>
      <c r="I779" s="9"/>
      <c r="J779" s="9"/>
      <c r="K779" s="466"/>
      <c r="L779" s="466"/>
      <c r="M779" s="466"/>
      <c r="N779" s="466"/>
      <c r="O779" s="191"/>
      <c r="P779" s="191"/>
      <c r="Q779" s="191"/>
      <c r="R779" s="191"/>
      <c r="S779" s="9"/>
      <c r="T779" s="9"/>
      <c r="U779" s="9"/>
      <c r="V779" s="9"/>
      <c r="W779" s="9"/>
      <c r="X779" s="9"/>
      <c r="Y779" s="9"/>
      <c r="Z779" s="9"/>
      <c r="AA779" s="9"/>
      <c r="AB779" s="9"/>
      <c r="AC779" s="9"/>
    </row>
    <row r="780" spans="2:29" ht="14.1" customHeight="1">
      <c r="E780" s="190"/>
      <c r="F780" s="9"/>
      <c r="G780" s="9"/>
      <c r="H780" s="9"/>
      <c r="I780" s="9"/>
      <c r="J780" s="9"/>
      <c r="K780" s="466"/>
      <c r="L780" s="466"/>
      <c r="M780" s="466"/>
      <c r="N780" s="466"/>
      <c r="O780" s="191"/>
      <c r="P780" s="191"/>
      <c r="Q780" s="191"/>
      <c r="R780" s="191"/>
      <c r="S780" s="9"/>
      <c r="T780" s="9"/>
      <c r="U780" s="9"/>
      <c r="V780" s="9"/>
      <c r="W780" s="9"/>
      <c r="X780" s="9"/>
      <c r="Y780" s="9"/>
      <c r="Z780" s="9"/>
      <c r="AA780" s="9"/>
      <c r="AB780" s="9"/>
      <c r="AC780" s="9"/>
    </row>
    <row r="781" spans="2:29" ht="14.1" customHeight="1">
      <c r="E781" s="190"/>
      <c r="F781" s="9"/>
      <c r="G781" s="9"/>
      <c r="H781" s="9"/>
      <c r="I781" s="9"/>
      <c r="J781" s="9"/>
      <c r="K781" s="466"/>
      <c r="L781" s="466"/>
      <c r="M781" s="466"/>
      <c r="N781" s="466"/>
      <c r="O781" s="191"/>
      <c r="P781" s="191"/>
      <c r="Q781" s="191"/>
      <c r="R781" s="191"/>
      <c r="S781" s="9"/>
      <c r="T781" s="9"/>
      <c r="U781" s="9"/>
      <c r="V781" s="9"/>
      <c r="W781" s="9"/>
      <c r="X781" s="9"/>
      <c r="Y781" s="9"/>
      <c r="Z781" s="9"/>
      <c r="AA781" s="9"/>
      <c r="AB781" s="9"/>
      <c r="AC781" s="9"/>
    </row>
    <row r="782" spans="2:29" ht="14.1" customHeight="1">
      <c r="E782" s="190"/>
      <c r="F782" s="9"/>
      <c r="G782" s="9"/>
      <c r="H782" s="9"/>
      <c r="I782" s="9"/>
      <c r="J782" s="9"/>
      <c r="K782" s="466"/>
      <c r="L782" s="466"/>
      <c r="M782" s="466"/>
      <c r="N782" s="466"/>
      <c r="O782" s="191"/>
      <c r="P782" s="191"/>
      <c r="Q782" s="191"/>
      <c r="R782" s="191"/>
      <c r="S782" s="9"/>
      <c r="T782" s="9"/>
      <c r="U782" s="9"/>
      <c r="V782" s="9"/>
      <c r="W782" s="9"/>
      <c r="X782" s="9"/>
      <c r="Y782" s="9"/>
      <c r="Z782" s="9"/>
      <c r="AA782" s="9"/>
      <c r="AB782" s="9"/>
      <c r="AC782" s="9"/>
    </row>
  </sheetData>
  <autoFilter ref="B9:AE399" xr:uid="{00000000-0009-0000-0000-000004000000}"/>
  <mergeCells count="1">
    <mergeCell ref="Y6:AA7"/>
  </mergeCells>
  <phoneticPr fontId="9"/>
  <printOptions horizontalCentered="1" gridLinesSet="0"/>
  <pageMargins left="0.19685039370078741" right="0.19685039370078741" top="0.59055118110236227" bottom="0.78740157480314965" header="0.39370078740157483" footer="0.19685039370078741"/>
  <pageSetup paperSize="9" scale="40" fitToHeight="0" orientation="landscape" r:id="rId1"/>
  <headerFooter alignWithMargins="0">
    <oddFooter>&amp;L&amp;"Verdana,Standaard"&amp;F-&amp;A
Atir b.v. ©&amp;R&amp;"Verdana,Standaard"printversie &amp;D</oddFooter>
  </headerFooter>
  <rowBreaks count="7" manualBreakCount="7">
    <brk id="54" min="1" max="21" man="1"/>
    <brk id="104" min="1" max="21" man="1"/>
    <brk id="164" min="1" max="21" man="1"/>
    <brk id="213" min="1" max="21" man="1"/>
    <brk id="263" min="1" max="21" man="1"/>
    <brk id="314" min="1" max="21" man="1"/>
    <brk id="362" min="1" max="2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84"/>
  <sheetViews>
    <sheetView showGridLines="0" showZeros="0" showOutlineSymbols="0" zoomScaleNormal="100" zoomScaleSheetLayoutView="100" workbookViewId="0">
      <pane ySplit="9" topLeftCell="A10" activePane="bottomLeft" state="frozen"/>
      <selection activeCell="B44" sqref="B44"/>
      <selection pane="bottomLeft" activeCell="A10" sqref="A10"/>
    </sheetView>
  </sheetViews>
  <sheetFormatPr defaultColWidth="9.33203125" defaultRowHeight="13.2"/>
  <cols>
    <col min="1" max="1" width="45.5546875" style="4" customWidth="1"/>
    <col min="2" max="2" width="18.33203125" style="4" customWidth="1"/>
    <col min="3" max="3" width="18.44140625" style="4" customWidth="1"/>
    <col min="4" max="4" width="10.6640625" style="4" customWidth="1"/>
    <col min="5" max="5" width="11.109375" style="4" customWidth="1"/>
    <col min="6" max="6" width="2.109375" style="4" customWidth="1"/>
    <col min="7" max="7" width="7.88671875" style="4" customWidth="1"/>
    <col min="8" max="8" width="27" style="4" bestFit="1" customWidth="1"/>
    <col min="9" max="16384" width="9.33203125" style="4"/>
  </cols>
  <sheetData>
    <row r="1" spans="1:9">
      <c r="A1" s="471" t="s">
        <v>27</v>
      </c>
      <c r="B1" s="193"/>
      <c r="C1" s="46"/>
      <c r="D1" s="46"/>
      <c r="E1" s="46"/>
      <c r="F1" s="3"/>
      <c r="G1" s="3"/>
      <c r="H1" s="47"/>
    </row>
    <row r="2" spans="1:9">
      <c r="A2" s="2"/>
      <c r="B2" s="2"/>
      <c r="C2" s="2"/>
      <c r="D2" s="2"/>
      <c r="E2" s="2"/>
      <c r="F2" s="3"/>
      <c r="G2" s="3"/>
    </row>
    <row r="3" spans="1:9" ht="15">
      <c r="A3" s="108" t="str">
        <f>'1-Contractblad totaal'!A3</f>
        <v>Naam opdrachtgever</v>
      </c>
      <c r="B3" s="135" t="str">
        <f>'1-Contractblad totaal'!B3</f>
        <v>Gerrit Rietveld Academie</v>
      </c>
      <c r="C3" s="2"/>
      <c r="D3" s="2"/>
      <c r="E3" s="532"/>
      <c r="F3" s="3"/>
      <c r="G3" s="3"/>
    </row>
    <row r="4" spans="1:9" ht="15">
      <c r="A4" s="108" t="str">
        <f>'1-Contractblad totaal'!A4</f>
        <v>Calculatie onderdeel</v>
      </c>
      <c r="B4" s="135" t="str">
        <f ca="1">MID(CELL("bestandsnaam",$C$9),SEARCH("]",CELL("bestandsnaam",$C$9),1)+1,256)</f>
        <v>4-Premies en opslagen</v>
      </c>
      <c r="C4" s="194"/>
      <c r="D4" s="195"/>
      <c r="E4" s="196"/>
      <c r="F4" s="6"/>
      <c r="G4" s="6"/>
    </row>
    <row r="5" spans="1:9" ht="15">
      <c r="A5" s="108" t="str">
        <f>'1-Contractblad totaal'!A5</f>
        <v>Gebouw/plaats</v>
      </c>
      <c r="B5" s="135" t="str">
        <f>'1-Contractblad totaal'!B5</f>
        <v>Amsterdam</v>
      </c>
      <c r="C5" s="108"/>
      <c r="D5" s="197"/>
      <c r="E5" s="198"/>
      <c r="F5" s="8"/>
      <c r="G5" s="6"/>
    </row>
    <row r="6" spans="1:9" ht="15">
      <c r="A6" s="108" t="str">
        <f>'1-Contractblad totaal'!A6</f>
        <v>Referentie nummer</v>
      </c>
      <c r="B6" s="135" t="str">
        <f>'1-Contractblad totaal'!B6</f>
        <v>GRA-EA-RT.ID-2020</v>
      </c>
      <c r="C6" s="139"/>
      <c r="D6" s="197"/>
      <c r="E6" s="539"/>
      <c r="F6" s="538"/>
      <c r="G6" s="540"/>
      <c r="H6" s="541"/>
    </row>
    <row r="7" spans="1:9" ht="15">
      <c r="A7" s="108" t="str">
        <f>'1-Contractblad totaal'!A8</f>
        <v>Naam dienstverlener</v>
      </c>
      <c r="B7" s="135">
        <f>'1-Contractblad totaal'!B8</f>
        <v>0</v>
      </c>
      <c r="C7" s="199"/>
      <c r="D7" s="22"/>
      <c r="E7" s="200"/>
      <c r="F7" s="8"/>
      <c r="G7" s="6"/>
      <c r="H7" s="9"/>
      <c r="I7" s="9"/>
    </row>
    <row r="8" spans="1:9" ht="15">
      <c r="A8" s="108" t="str">
        <f>'1-Contractblad totaal'!A9</f>
        <v>Prijspeil</v>
      </c>
      <c r="B8" s="109">
        <f>'1-Contractblad totaal'!B9</f>
        <v>44348</v>
      </c>
      <c r="C8" s="198"/>
      <c r="D8" s="198"/>
      <c r="E8" s="198"/>
      <c r="F8" s="8"/>
      <c r="G8" s="6"/>
    </row>
    <row r="9" spans="1:9" ht="15">
      <c r="A9" s="201"/>
      <c r="B9" s="198"/>
      <c r="C9" s="198"/>
      <c r="D9" s="198"/>
      <c r="E9" s="198"/>
      <c r="F9" s="8"/>
      <c r="G9" s="6"/>
    </row>
    <row r="10" spans="1:9" ht="17.399999999999999">
      <c r="A10" s="234" t="s">
        <v>3</v>
      </c>
      <c r="B10" s="235"/>
      <c r="C10" s="236"/>
      <c r="D10" s="198"/>
      <c r="E10" s="198"/>
      <c r="F10" s="8"/>
      <c r="G10" s="6"/>
    </row>
    <row r="11" spans="1:9">
      <c r="A11" s="202"/>
      <c r="B11" s="5"/>
      <c r="C11" s="5"/>
      <c r="D11" s="198"/>
      <c r="E11" s="198"/>
      <c r="F11" s="6"/>
      <c r="G11" s="6"/>
    </row>
    <row r="12" spans="1:9">
      <c r="A12" s="203"/>
      <c r="B12" s="204"/>
      <c r="C12" s="205" t="s">
        <v>42</v>
      </c>
      <c r="D12" s="198"/>
      <c r="E12" s="198"/>
      <c r="F12" s="8"/>
      <c r="G12" s="6"/>
    </row>
    <row r="13" spans="1:9">
      <c r="A13" s="206" t="s">
        <v>98</v>
      </c>
      <c r="B13" s="166"/>
      <c r="C13" s="472"/>
      <c r="D13" s="198"/>
      <c r="E13" s="198"/>
      <c r="F13" s="207"/>
      <c r="G13" s="6"/>
    </row>
    <row r="14" spans="1:9">
      <c r="A14" s="206" t="s">
        <v>219</v>
      </c>
      <c r="B14" s="166"/>
      <c r="C14" s="472"/>
      <c r="D14" s="198"/>
      <c r="E14" s="198"/>
      <c r="F14" s="207"/>
      <c r="G14" s="6"/>
      <c r="H14" s="47"/>
    </row>
    <row r="15" spans="1:9">
      <c r="A15" s="206" t="s">
        <v>99</v>
      </c>
      <c r="B15" s="166"/>
      <c r="C15" s="472"/>
      <c r="D15" s="198"/>
      <c r="E15" s="198"/>
      <c r="F15" s="207"/>
      <c r="G15" s="6"/>
      <c r="H15" s="47"/>
    </row>
    <row r="16" spans="1:9">
      <c r="A16" s="208" t="s">
        <v>8</v>
      </c>
      <c r="B16" s="209"/>
      <c r="C16" s="210">
        <f>SUM(C13:C15)</f>
        <v>0</v>
      </c>
      <c r="D16" s="198"/>
      <c r="E16" s="198"/>
      <c r="F16" s="6"/>
      <c r="G16" s="47"/>
    </row>
    <row r="17" spans="1:9">
      <c r="A17" s="208"/>
      <c r="B17" s="209"/>
      <c r="C17" s="210"/>
      <c r="D17" s="198"/>
      <c r="E17" s="198"/>
      <c r="F17" s="6"/>
      <c r="G17" s="47"/>
    </row>
    <row r="18" spans="1:9">
      <c r="A18" s="660" t="s">
        <v>100</v>
      </c>
      <c r="B18" s="661"/>
      <c r="C18" s="472"/>
      <c r="D18" s="198"/>
      <c r="E18" s="198"/>
      <c r="F18" s="6"/>
    </row>
    <row r="19" spans="1:9">
      <c r="A19" s="550" t="s">
        <v>250</v>
      </c>
      <c r="B19" s="548"/>
      <c r="C19" s="549"/>
      <c r="D19" s="198"/>
      <c r="E19" s="198"/>
      <c r="F19" s="6"/>
    </row>
    <row r="20" spans="1:9">
      <c r="A20" s="660" t="s">
        <v>101</v>
      </c>
      <c r="B20" s="661"/>
      <c r="C20" s="472"/>
      <c r="D20" s="198"/>
      <c r="E20" s="198"/>
      <c r="F20" s="6"/>
    </row>
    <row r="21" spans="1:9">
      <c r="A21" s="660" t="s">
        <v>37</v>
      </c>
      <c r="B21" s="661"/>
      <c r="C21" s="211" t="e">
        <f>C35</f>
        <v>#DIV/0!</v>
      </c>
      <c r="D21" s="198"/>
      <c r="E21" s="198"/>
      <c r="F21" s="6"/>
    </row>
    <row r="22" spans="1:9">
      <c r="A22" s="660" t="s">
        <v>38</v>
      </c>
      <c r="B22" s="661"/>
      <c r="C22" s="472"/>
      <c r="D22" s="198"/>
      <c r="E22" s="198"/>
      <c r="F22" s="6"/>
    </row>
    <row r="23" spans="1:9">
      <c r="A23" s="660" t="s">
        <v>81</v>
      </c>
      <c r="B23" s="661"/>
      <c r="C23" s="472"/>
      <c r="D23" s="198"/>
      <c r="E23" s="198"/>
      <c r="F23" s="6"/>
    </row>
    <row r="24" spans="1:9">
      <c r="A24" s="660" t="s">
        <v>238</v>
      </c>
      <c r="B24" s="661"/>
      <c r="C24" s="472"/>
      <c r="D24" s="198"/>
      <c r="E24" s="198"/>
      <c r="F24" s="6"/>
    </row>
    <row r="25" spans="1:9">
      <c r="A25" s="662" t="s">
        <v>80</v>
      </c>
      <c r="B25" s="663"/>
      <c r="C25" s="212" t="e">
        <f>SUM(C16:C24)</f>
        <v>#DIV/0!</v>
      </c>
      <c r="D25" s="198"/>
      <c r="E25" s="198"/>
      <c r="F25" s="6"/>
    </row>
    <row r="26" spans="1:9">
      <c r="A26" s="213"/>
      <c r="B26" s="195"/>
      <c r="C26" s="18"/>
      <c r="D26" s="198"/>
      <c r="E26" s="198"/>
      <c r="F26" s="19"/>
      <c r="G26" s="6"/>
    </row>
    <row r="27" spans="1:9" ht="17.399999999999999">
      <c r="A27" s="234" t="s">
        <v>74</v>
      </c>
      <c r="B27" s="235"/>
      <c r="C27" s="236"/>
      <c r="D27" s="198"/>
      <c r="E27" s="198"/>
      <c r="F27" s="8"/>
      <c r="G27" s="6"/>
    </row>
    <row r="28" spans="1:9">
      <c r="A28" s="202"/>
      <c r="B28" s="5"/>
      <c r="C28" s="5"/>
      <c r="D28" s="198"/>
      <c r="E28" s="198"/>
      <c r="F28" s="6"/>
      <c r="G28" s="6"/>
      <c r="H28" s="47"/>
    </row>
    <row r="29" spans="1:9">
      <c r="A29" s="5"/>
      <c r="B29" s="5"/>
      <c r="C29" s="214" t="s">
        <v>16</v>
      </c>
      <c r="D29" s="198"/>
      <c r="E29" s="198"/>
      <c r="F29" s="6"/>
      <c r="G29" s="6"/>
      <c r="H29" s="47"/>
    </row>
    <row r="30" spans="1:9">
      <c r="A30" s="206" t="s">
        <v>22</v>
      </c>
      <c r="B30" s="204"/>
      <c r="C30" s="215">
        <f>'5-Opbouw uurtarief productie'!E22</f>
        <v>0</v>
      </c>
      <c r="D30" s="198"/>
      <c r="E30" s="198"/>
      <c r="F30" s="47"/>
      <c r="G30" s="6"/>
      <c r="H30" s="47"/>
      <c r="I30" s="47"/>
    </row>
    <row r="31" spans="1:9">
      <c r="A31" s="206" t="s">
        <v>57</v>
      </c>
      <c r="B31" s="518" t="s">
        <v>225</v>
      </c>
      <c r="C31" s="473"/>
      <c r="D31" s="198"/>
      <c r="E31" s="198"/>
      <c r="F31" s="8"/>
      <c r="G31" s="6"/>
      <c r="H31" s="47"/>
      <c r="I31" s="47"/>
    </row>
    <row r="32" spans="1:9">
      <c r="A32" s="206" t="s">
        <v>51</v>
      </c>
      <c r="B32" s="204"/>
      <c r="C32" s="216">
        <f>C30+C31</f>
        <v>0</v>
      </c>
      <c r="D32" s="198"/>
      <c r="E32" s="198"/>
      <c r="F32" s="8"/>
      <c r="G32" s="6"/>
      <c r="H32" s="47"/>
      <c r="I32" s="47"/>
    </row>
    <row r="33" spans="1:8">
      <c r="A33" s="217" t="s">
        <v>0</v>
      </c>
      <c r="B33" s="218"/>
      <c r="C33" s="474"/>
      <c r="E33" s="219"/>
      <c r="F33" s="8"/>
      <c r="G33" s="6"/>
      <c r="H33" s="47"/>
    </row>
    <row r="34" spans="1:8">
      <c r="A34" s="202"/>
      <c r="B34" s="220"/>
      <c r="C34" s="221"/>
      <c r="E34" s="5"/>
      <c r="F34" s="6"/>
      <c r="G34" s="6"/>
      <c r="H34" s="47"/>
    </row>
    <row r="35" spans="1:8">
      <c r="A35" s="432" t="s">
        <v>52</v>
      </c>
      <c r="B35" s="325"/>
      <c r="C35" s="433" t="e">
        <f>(C32/C30)*C33</f>
        <v>#DIV/0!</v>
      </c>
      <c r="E35" s="222"/>
      <c r="F35" s="8"/>
      <c r="G35" s="223"/>
      <c r="H35" s="47"/>
    </row>
    <row r="36" spans="1:8">
      <c r="A36" s="202"/>
      <c r="B36" s="5"/>
      <c r="C36" s="5"/>
      <c r="E36" s="222"/>
      <c r="F36" s="8"/>
      <c r="G36" s="6"/>
    </row>
    <row r="37" spans="1:8" ht="17.399999999999999">
      <c r="A37" s="237" t="s">
        <v>60</v>
      </c>
      <c r="B37" s="238"/>
      <c r="C37" s="239"/>
      <c r="E37" s="222"/>
      <c r="F37" s="8"/>
      <c r="G37" s="6"/>
    </row>
    <row r="38" spans="1:8">
      <c r="A38" s="213"/>
      <c r="B38" s="195"/>
      <c r="C38" s="18"/>
      <c r="E38" s="222"/>
      <c r="F38" s="8"/>
      <c r="G38" s="6"/>
    </row>
    <row r="39" spans="1:8">
      <c r="A39" s="213"/>
      <c r="B39" s="449" t="s">
        <v>86</v>
      </c>
      <c r="C39" s="18"/>
      <c r="E39" s="222"/>
      <c r="F39" s="8"/>
      <c r="G39" s="6"/>
    </row>
    <row r="40" spans="1:8">
      <c r="A40" s="224" t="s">
        <v>5</v>
      </c>
      <c r="B40" s="475"/>
      <c r="C40" s="18"/>
      <c r="E40" s="222"/>
      <c r="F40" s="8"/>
      <c r="G40" s="24"/>
    </row>
    <row r="41" spans="1:8">
      <c r="A41" s="224" t="s">
        <v>4</v>
      </c>
      <c r="B41" s="475"/>
      <c r="C41" s="18"/>
      <c r="E41" s="222"/>
      <c r="F41" s="8"/>
      <c r="G41" s="24"/>
    </row>
    <row r="42" spans="1:8">
      <c r="A42" s="434" t="s">
        <v>6</v>
      </c>
      <c r="B42" s="435">
        <f>B40-B41</f>
        <v>0</v>
      </c>
      <c r="C42" s="18"/>
      <c r="E42" s="222"/>
      <c r="F42" s="8"/>
      <c r="G42" s="12"/>
    </row>
    <row r="43" spans="1:8">
      <c r="A43" s="225"/>
      <c r="B43" s="226"/>
      <c r="C43" s="18"/>
      <c r="E43" s="222"/>
      <c r="F43" s="8"/>
      <c r="G43" s="12"/>
    </row>
    <row r="44" spans="1:8">
      <c r="A44" s="224" t="s">
        <v>32</v>
      </c>
      <c r="B44" s="475"/>
      <c r="C44" s="18"/>
      <c r="E44" s="222"/>
      <c r="F44" s="8"/>
      <c r="G44" s="12"/>
    </row>
    <row r="45" spans="1:8">
      <c r="A45" s="224" t="s">
        <v>21</v>
      </c>
      <c r="B45" s="475"/>
      <c r="C45" s="18"/>
      <c r="E45" s="222"/>
      <c r="F45" s="8"/>
      <c r="G45" s="12"/>
    </row>
    <row r="46" spans="1:8">
      <c r="A46" s="224" t="s">
        <v>45</v>
      </c>
      <c r="B46" s="475"/>
      <c r="C46" s="18"/>
      <c r="E46" s="222"/>
      <c r="F46" s="8"/>
      <c r="G46" s="12"/>
    </row>
    <row r="47" spans="1:8">
      <c r="A47" s="224" t="s">
        <v>55</v>
      </c>
      <c r="B47" s="475"/>
      <c r="C47" s="18"/>
      <c r="E47" s="222"/>
      <c r="F47" s="8"/>
      <c r="G47" s="12"/>
    </row>
    <row r="48" spans="1:8">
      <c r="A48" s="434" t="s">
        <v>29</v>
      </c>
      <c r="B48" s="435">
        <f>B42-SUM(B44:B47)</f>
        <v>0</v>
      </c>
      <c r="C48" s="18"/>
      <c r="E48" s="222"/>
      <c r="F48" s="8"/>
      <c r="G48" s="12"/>
    </row>
    <row r="49" spans="1:7">
      <c r="A49" s="227"/>
      <c r="B49" s="226"/>
      <c r="C49" s="18"/>
      <c r="E49" s="222"/>
      <c r="F49" s="8"/>
      <c r="G49" s="12"/>
    </row>
    <row r="50" spans="1:7">
      <c r="A50" s="228" t="s">
        <v>75</v>
      </c>
      <c r="B50" s="229">
        <f>IF(B44=0,0,B44/$B$48)</f>
        <v>0</v>
      </c>
      <c r="C50" s="18"/>
      <c r="E50" s="222"/>
      <c r="F50" s="8"/>
      <c r="G50" s="12"/>
    </row>
    <row r="51" spans="1:7">
      <c r="A51" s="228" t="s">
        <v>21</v>
      </c>
      <c r="B51" s="229">
        <f>IF(B45=0,0,B45/$B$48)</f>
        <v>0</v>
      </c>
      <c r="C51" s="18"/>
      <c r="E51" s="222"/>
      <c r="F51" s="8"/>
      <c r="G51" s="12"/>
    </row>
    <row r="52" spans="1:7">
      <c r="A52" s="224" t="s">
        <v>45</v>
      </c>
      <c r="B52" s="229">
        <f>IF(B46=0,0,B46/$B$48)</f>
        <v>0</v>
      </c>
      <c r="C52" s="18"/>
      <c r="E52" s="222"/>
      <c r="F52" s="8"/>
      <c r="G52" s="12"/>
    </row>
    <row r="53" spans="1:7">
      <c r="A53" s="228" t="s">
        <v>55</v>
      </c>
      <c r="B53" s="229">
        <f>IF(B47=0,0,B47/$B$48)</f>
        <v>0</v>
      </c>
      <c r="C53" s="18"/>
      <c r="E53" s="222"/>
      <c r="F53" s="8"/>
      <c r="G53" s="33"/>
    </row>
    <row r="54" spans="1:7">
      <c r="A54" s="434" t="s">
        <v>82</v>
      </c>
      <c r="B54" s="436">
        <f>SUM(B50:B53)</f>
        <v>0</v>
      </c>
      <c r="C54" s="18"/>
      <c r="E54" s="222"/>
      <c r="F54" s="8"/>
      <c r="G54" s="36"/>
    </row>
    <row r="55" spans="1:7">
      <c r="A55" s="40"/>
      <c r="B55" s="40"/>
      <c r="C55" s="40"/>
      <c r="E55" s="222"/>
      <c r="F55" s="8"/>
      <c r="G55" s="3"/>
    </row>
    <row r="56" spans="1:7">
      <c r="A56" s="44"/>
      <c r="B56" s="45"/>
      <c r="C56" s="45"/>
      <c r="E56" s="222"/>
      <c r="F56" s="8"/>
      <c r="G56" s="3"/>
    </row>
    <row r="57" spans="1:7" s="47" customFormat="1"/>
    <row r="58" spans="1:7" s="47" customFormat="1"/>
    <row r="59" spans="1:7" s="47" customFormat="1" ht="13.8">
      <c r="A59" s="230"/>
      <c r="B59" s="1"/>
    </row>
    <row r="60" spans="1:7" s="47" customFormat="1" ht="13.8">
      <c r="A60" s="230"/>
      <c r="B60" s="1"/>
    </row>
    <row r="61" spans="1:7" s="47" customFormat="1" ht="13.8">
      <c r="A61" s="230"/>
      <c r="B61" s="1"/>
    </row>
    <row r="62" spans="1:7" s="47" customFormat="1" ht="13.8">
      <c r="A62" s="230"/>
      <c r="B62" s="1"/>
    </row>
    <row r="63" spans="1:7" s="47" customFormat="1" ht="13.8">
      <c r="A63" s="231"/>
      <c r="B63" s="1"/>
    </row>
    <row r="64" spans="1:7" s="47" customFormat="1" ht="13.8">
      <c r="A64" s="1"/>
      <c r="B64" s="1"/>
    </row>
    <row r="65" spans="1:3" s="47" customFormat="1" ht="13.8">
      <c r="A65" s="1"/>
      <c r="B65" s="1"/>
    </row>
    <row r="66" spans="1:3" s="47" customFormat="1" ht="13.8">
      <c r="A66" s="1"/>
      <c r="B66" s="1"/>
    </row>
    <row r="67" spans="1:3" s="47" customFormat="1" ht="13.8">
      <c r="A67" s="1"/>
      <c r="B67" s="1"/>
    </row>
    <row r="68" spans="1:3" s="47" customFormat="1" ht="13.8">
      <c r="A68" s="1"/>
      <c r="B68" s="1"/>
    </row>
    <row r="69" spans="1:3" s="47" customFormat="1" ht="13.8">
      <c r="A69" s="1"/>
      <c r="B69" s="1"/>
    </row>
    <row r="70" spans="1:3" s="47" customFormat="1" ht="13.8">
      <c r="A70" s="1"/>
      <c r="B70" s="1"/>
    </row>
    <row r="71" spans="1:3" s="47" customFormat="1" ht="13.8">
      <c r="A71" s="1"/>
      <c r="B71" s="232"/>
    </row>
    <row r="72" spans="1:3" s="47" customFormat="1" ht="13.8">
      <c r="A72" s="1"/>
      <c r="B72" s="1"/>
    </row>
    <row r="73" spans="1:3" s="47" customFormat="1" ht="13.8">
      <c r="B73" s="1"/>
    </row>
    <row r="74" spans="1:3" s="47" customFormat="1" ht="13.8">
      <c r="A74" s="1"/>
      <c r="B74" s="1"/>
      <c r="C74" s="1"/>
    </row>
    <row r="75" spans="1:3" s="47" customFormat="1" ht="13.8">
      <c r="A75" s="233"/>
      <c r="B75" s="1"/>
      <c r="C75" s="233"/>
    </row>
    <row r="76" spans="1:3" s="47" customFormat="1" ht="13.8">
      <c r="A76" s="1"/>
      <c r="B76" s="1"/>
      <c r="C76" s="1"/>
    </row>
    <row r="77" spans="1:3" s="47" customFormat="1" ht="13.8">
      <c r="A77" s="1"/>
      <c r="B77" s="1"/>
      <c r="C77" s="1"/>
    </row>
    <row r="78" spans="1:3" s="47" customFormat="1" ht="13.8">
      <c r="A78" s="1"/>
      <c r="B78" s="1"/>
      <c r="C78" s="1"/>
    </row>
    <row r="79" spans="1:3" s="47" customFormat="1" ht="13.8">
      <c r="A79" s="233"/>
      <c r="B79" s="1"/>
      <c r="C79" s="233"/>
    </row>
    <row r="80" spans="1:3" s="47" customFormat="1" ht="13.8">
      <c r="A80" s="233"/>
      <c r="B80" s="1"/>
      <c r="C80" s="233"/>
    </row>
    <row r="81" spans="1:3" s="47" customFormat="1" ht="13.8">
      <c r="A81" s="233"/>
      <c r="B81" s="1"/>
      <c r="C81" s="233"/>
    </row>
    <row r="82" spans="1:3" s="47" customFormat="1" ht="13.8">
      <c r="A82" s="1"/>
      <c r="B82" s="1"/>
    </row>
    <row r="83" spans="1:3" s="47" customFormat="1" ht="13.8">
      <c r="A83" s="1"/>
      <c r="B83" s="1"/>
    </row>
    <row r="84" spans="1:3" s="47" customFormat="1" ht="13.8">
      <c r="A84" s="1"/>
      <c r="B84" s="1"/>
    </row>
  </sheetData>
  <dataConsolidate/>
  <mergeCells count="7">
    <mergeCell ref="A18:B18"/>
    <mergeCell ref="A25:B25"/>
    <mergeCell ref="A21:B21"/>
    <mergeCell ref="A20:B20"/>
    <mergeCell ref="A24:B24"/>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7"/>
  <sheetViews>
    <sheetView showGridLines="0" showZeros="0" showOutlineSymbols="0" zoomScale="90" zoomScaleNormal="90" zoomScalePageLayoutView="50" workbookViewId="0">
      <pane ySplit="10" topLeftCell="A11" activePane="bottomLeft" state="frozen"/>
      <selection activeCell="B44" sqref="B44"/>
      <selection pane="bottomLeft" activeCell="A11" sqref="A11"/>
    </sheetView>
  </sheetViews>
  <sheetFormatPr defaultColWidth="11.44140625" defaultRowHeight="13.2"/>
  <cols>
    <col min="1" max="1" width="35.88671875" style="4" customWidth="1"/>
    <col min="2" max="2" width="19.44140625" style="4" customWidth="1"/>
    <col min="3" max="3" width="19.33203125" style="4" bestFit="1" customWidth="1"/>
    <col min="4" max="4" width="2" style="4" customWidth="1"/>
    <col min="5" max="5" width="14.44140625" style="4" customWidth="1"/>
    <col min="6" max="6" width="10.6640625" style="4" customWidth="1"/>
    <col min="7" max="7" width="6" style="4" customWidth="1"/>
    <col min="8" max="8" width="27.5546875" style="4" customWidth="1"/>
    <col min="9" max="15" width="11.44140625" style="4"/>
    <col min="16" max="16" width="31.109375" style="4" customWidth="1"/>
    <col min="17" max="16384" width="11.44140625" style="4"/>
  </cols>
  <sheetData>
    <row r="1" spans="1:15" ht="12.75" customHeight="1">
      <c r="A1" s="471" t="s">
        <v>27</v>
      </c>
      <c r="B1" s="193"/>
      <c r="C1" s="46"/>
      <c r="D1" s="46"/>
      <c r="E1" s="46"/>
      <c r="F1" s="3"/>
      <c r="H1" s="667"/>
      <c r="I1" s="667"/>
      <c r="J1" s="667"/>
      <c r="K1" s="667"/>
      <c r="L1" s="667"/>
      <c r="M1" s="667"/>
      <c r="N1" s="667"/>
    </row>
    <row r="2" spans="1:15">
      <c r="A2" s="240"/>
      <c r="B2" s="241"/>
      <c r="C2" s="242"/>
      <c r="D2" s="241"/>
      <c r="E2" s="243"/>
      <c r="F2" s="244"/>
      <c r="H2" s="667"/>
      <c r="I2" s="667"/>
      <c r="J2" s="667"/>
      <c r="K2" s="667"/>
      <c r="L2" s="667"/>
      <c r="M2" s="667"/>
      <c r="N2" s="667"/>
    </row>
    <row r="3" spans="1:15" ht="14.25" customHeight="1">
      <c r="A3" s="309" t="str">
        <f>'1-Contractblad totaal'!A3</f>
        <v>Naam opdrachtgever</v>
      </c>
      <c r="B3" s="310" t="str">
        <f>'1-Contractblad totaal'!B3</f>
        <v>Gerrit Rietveld Academie</v>
      </c>
      <c r="C3" s="311"/>
      <c r="D3" s="241"/>
      <c r="E3" s="246"/>
      <c r="F3" s="247"/>
      <c r="H3" s="667"/>
      <c r="I3" s="667"/>
      <c r="J3" s="667"/>
      <c r="K3" s="667"/>
      <c r="L3" s="667"/>
      <c r="M3" s="667"/>
      <c r="N3" s="667"/>
    </row>
    <row r="4" spans="1:15" ht="15.75" customHeight="1">
      <c r="A4" s="309" t="str">
        <f>'1-Contractblad totaal'!A4</f>
        <v>Calculatie onderdeel</v>
      </c>
      <c r="B4" s="312" t="str">
        <f ca="1">MID(CELL("bestandsnaam",$C$9),SEARCH("]",CELL("bestandsnaam",$C$9),1)+1,256)</f>
        <v>5-Opbouw uurtarief productie</v>
      </c>
      <c r="C4" s="313"/>
      <c r="D4" s="250"/>
      <c r="E4" s="321"/>
      <c r="H4" s="667"/>
      <c r="I4" s="667"/>
      <c r="J4" s="667"/>
      <c r="K4" s="667"/>
      <c r="L4" s="667"/>
      <c r="M4" s="667"/>
      <c r="N4" s="667"/>
    </row>
    <row r="5" spans="1:15" ht="15">
      <c r="A5" s="309" t="str">
        <f>'1-Contractblad totaal'!A5</f>
        <v>Gebouw/plaats</v>
      </c>
      <c r="B5" s="310" t="str">
        <f>'1-Contractblad totaal'!B5</f>
        <v>Amsterdam</v>
      </c>
      <c r="C5" s="313"/>
      <c r="D5" s="250"/>
      <c r="H5" s="667"/>
      <c r="I5" s="667"/>
      <c r="J5" s="667"/>
      <c r="K5" s="667"/>
      <c r="L5" s="667"/>
      <c r="M5" s="667"/>
      <c r="N5" s="667"/>
    </row>
    <row r="6" spans="1:15" ht="15">
      <c r="A6" s="309" t="str">
        <f>'1-Contractblad totaal'!A6</f>
        <v>Referentie nummer</v>
      </c>
      <c r="B6" s="310" t="str">
        <f>'1-Contractblad totaal'!B6</f>
        <v>GRA-EA-RT.ID-2020</v>
      </c>
      <c r="C6" s="313"/>
      <c r="D6" s="250"/>
      <c r="H6" s="251"/>
      <c r="I6" s="251"/>
      <c r="J6" s="251"/>
      <c r="K6" s="251"/>
      <c r="L6" s="251"/>
      <c r="M6" s="251"/>
      <c r="N6" s="251"/>
    </row>
    <row r="7" spans="1:15" s="9" customFormat="1" ht="15">
      <c r="A7" s="309" t="str">
        <f>'1-Contractblad totaal'!A8</f>
        <v>Naam dienstverlener</v>
      </c>
      <c r="B7" s="310">
        <f>'1-Contractblad totaal'!B8</f>
        <v>0</v>
      </c>
      <c r="C7" s="313"/>
      <c r="D7" s="250"/>
      <c r="H7" s="251"/>
      <c r="I7" s="251"/>
      <c r="J7" s="251"/>
      <c r="K7" s="251"/>
      <c r="L7" s="251"/>
      <c r="M7" s="251"/>
      <c r="N7" s="251"/>
    </row>
    <row r="8" spans="1:15" ht="15">
      <c r="A8" s="309" t="str">
        <f>'1-Contractblad totaal'!A9</f>
        <v>Prijspeil</v>
      </c>
      <c r="B8" s="109">
        <f>'1-Contractblad totaal'!B9</f>
        <v>44348</v>
      </c>
      <c r="C8" s="313"/>
      <c r="D8" s="250"/>
      <c r="I8" s="251"/>
      <c r="J8" s="251"/>
      <c r="K8" s="251"/>
      <c r="L8" s="251"/>
      <c r="M8" s="251"/>
      <c r="N8" s="251"/>
      <c r="O8" s="255"/>
    </row>
    <row r="9" spans="1:15" ht="15">
      <c r="A9" s="245"/>
      <c r="B9" s="248"/>
      <c r="C9" s="249"/>
      <c r="D9" s="250"/>
      <c r="E9" s="252"/>
      <c r="F9" s="253"/>
    </row>
    <row r="10" spans="1:15" s="255" customFormat="1" ht="30.75" customHeight="1">
      <c r="A10" s="314" t="s">
        <v>231</v>
      </c>
      <c r="B10" s="315"/>
      <c r="C10" s="316"/>
      <c r="D10" s="254"/>
      <c r="E10" s="665" t="s">
        <v>232</v>
      </c>
      <c r="F10" s="666"/>
      <c r="H10" s="317" t="s">
        <v>152</v>
      </c>
      <c r="I10" s="668" t="s">
        <v>816</v>
      </c>
      <c r="J10" s="668"/>
      <c r="K10" s="668"/>
      <c r="L10" s="668"/>
      <c r="M10" s="668"/>
      <c r="N10" s="668"/>
    </row>
    <row r="11" spans="1:15" ht="30" customHeight="1">
      <c r="A11" s="256"/>
      <c r="B11" s="257" t="s">
        <v>66</v>
      </c>
      <c r="C11" s="258" t="s">
        <v>66</v>
      </c>
      <c r="D11" s="250"/>
      <c r="E11" s="259"/>
      <c r="F11" s="260"/>
      <c r="H11" s="256"/>
      <c r="I11" s="261">
        <v>1</v>
      </c>
      <c r="J11" s="261">
        <v>2</v>
      </c>
      <c r="K11" s="261">
        <v>3</v>
      </c>
      <c r="L11" s="261">
        <v>4</v>
      </c>
      <c r="M11" s="261">
        <v>5</v>
      </c>
      <c r="N11" s="261">
        <v>6</v>
      </c>
    </row>
    <row r="12" spans="1:15">
      <c r="A12" s="256" t="s">
        <v>41</v>
      </c>
      <c r="B12" s="262"/>
      <c r="C12" s="263"/>
      <c r="D12" s="250"/>
      <c r="E12" s="264">
        <f>SUM(I46:N46)</f>
        <v>0</v>
      </c>
      <c r="F12" s="265"/>
      <c r="H12" s="256" t="s">
        <v>153</v>
      </c>
      <c r="I12" s="543"/>
      <c r="J12" s="543"/>
      <c r="K12" s="543"/>
      <c r="L12" s="543"/>
      <c r="M12" s="543"/>
      <c r="N12" s="544"/>
    </row>
    <row r="13" spans="1:15" ht="13.8">
      <c r="A13" s="256" t="s">
        <v>15</v>
      </c>
      <c r="B13" s="266"/>
      <c r="C13" s="267" t="s">
        <v>72</v>
      </c>
      <c r="D13" s="250"/>
      <c r="E13" s="476"/>
      <c r="F13" s="265"/>
      <c r="H13" s="256" t="s">
        <v>144</v>
      </c>
      <c r="I13" s="543"/>
      <c r="J13" s="543"/>
      <c r="K13" s="543"/>
      <c r="L13" s="543"/>
      <c r="M13" s="543"/>
      <c r="N13" s="544"/>
    </row>
    <row r="14" spans="1:15" ht="13.8">
      <c r="A14" s="256" t="s">
        <v>47</v>
      </c>
      <c r="B14" s="266"/>
      <c r="C14" s="267" t="s">
        <v>72</v>
      </c>
      <c r="D14" s="250"/>
      <c r="E14" s="476"/>
      <c r="F14" s="265"/>
      <c r="H14" s="256" t="s">
        <v>145</v>
      </c>
      <c r="I14" s="543"/>
      <c r="J14" s="543"/>
      <c r="K14" s="543"/>
      <c r="L14" s="543"/>
      <c r="M14" s="543"/>
      <c r="N14" s="544"/>
    </row>
    <row r="15" spans="1:15" s="47" customFormat="1" ht="13.8">
      <c r="A15" s="268" t="s">
        <v>34</v>
      </c>
      <c r="B15" s="269"/>
      <c r="C15" s="270"/>
      <c r="D15" s="250"/>
      <c r="E15" s="271"/>
      <c r="F15" s="265"/>
      <c r="H15" s="256" t="s">
        <v>146</v>
      </c>
      <c r="I15" s="543"/>
      <c r="J15" s="543"/>
      <c r="K15" s="543"/>
      <c r="L15" s="543"/>
      <c r="M15" s="543"/>
      <c r="N15" s="544"/>
    </row>
    <row r="16" spans="1:15" ht="13.8">
      <c r="A16" s="437" t="s">
        <v>13</v>
      </c>
      <c r="B16" s="438"/>
      <c r="C16" s="439"/>
      <c r="D16" s="440"/>
      <c r="E16" s="441">
        <f>SUM(E12:E15)</f>
        <v>0</v>
      </c>
      <c r="F16" s="265"/>
      <c r="H16" s="256" t="s">
        <v>147</v>
      </c>
      <c r="I16" s="543"/>
      <c r="J16" s="543"/>
      <c r="K16" s="543"/>
      <c r="L16" s="543"/>
      <c r="M16" s="543"/>
      <c r="N16" s="544"/>
    </row>
    <row r="17" spans="1:14" ht="13.8">
      <c r="A17" s="268"/>
      <c r="B17" s="272"/>
      <c r="C17" s="273"/>
      <c r="D17" s="250"/>
      <c r="E17" s="274"/>
      <c r="F17" s="265"/>
      <c r="H17" s="256" t="s">
        <v>148</v>
      </c>
      <c r="I17" s="543"/>
      <c r="J17" s="543"/>
      <c r="K17" s="543"/>
      <c r="L17" s="543"/>
      <c r="M17" s="543"/>
      <c r="N17" s="544"/>
    </row>
    <row r="18" spans="1:14" ht="13.8">
      <c r="A18" s="275" t="s">
        <v>61</v>
      </c>
      <c r="B18" s="276"/>
      <c r="C18" s="477"/>
      <c r="D18" s="250"/>
      <c r="E18" s="271">
        <f>$C18*E16</f>
        <v>0</v>
      </c>
      <c r="F18" s="265"/>
      <c r="H18" s="256" t="s">
        <v>149</v>
      </c>
      <c r="I18" s="543"/>
      <c r="J18" s="543"/>
      <c r="K18" s="543"/>
      <c r="L18" s="543"/>
      <c r="M18" s="543"/>
      <c r="N18" s="544"/>
    </row>
    <row r="19" spans="1:14" s="47" customFormat="1" ht="13.8">
      <c r="A19" s="275" t="s">
        <v>95</v>
      </c>
      <c r="B19" s="276"/>
      <c r="C19" s="477"/>
      <c r="D19" s="250"/>
      <c r="E19" s="271">
        <f>$C19*E16</f>
        <v>0</v>
      </c>
      <c r="F19" s="265"/>
      <c r="H19" s="256" t="s">
        <v>150</v>
      </c>
      <c r="I19" s="543"/>
      <c r="J19" s="543"/>
      <c r="K19" s="543"/>
      <c r="L19" s="543"/>
      <c r="M19" s="543"/>
      <c r="N19" s="544"/>
    </row>
    <row r="20" spans="1:14" ht="13.8">
      <c r="A20" s="437" t="s">
        <v>56</v>
      </c>
      <c r="B20" s="277"/>
      <c r="C20" s="270"/>
      <c r="D20" s="250"/>
      <c r="E20" s="441">
        <f>SUM(E16:E19)</f>
        <v>0</v>
      </c>
      <c r="F20" s="278">
        <f>IF(E20=0,0,E20/E$48)</f>
        <v>0</v>
      </c>
      <c r="H20" s="256" t="s">
        <v>151</v>
      </c>
      <c r="I20" s="543"/>
      <c r="J20" s="543"/>
      <c r="K20" s="543"/>
      <c r="L20" s="543"/>
      <c r="M20" s="543"/>
      <c r="N20" s="544"/>
    </row>
    <row r="21" spans="1:14" ht="13.8">
      <c r="A21" s="268"/>
      <c r="B21" s="272"/>
      <c r="C21" s="273"/>
      <c r="D21" s="250"/>
      <c r="E21" s="274"/>
      <c r="F21" s="265"/>
    </row>
    <row r="22" spans="1:14" s="282" customFormat="1" ht="13.8">
      <c r="A22" s="445" t="s">
        <v>63</v>
      </c>
      <c r="B22" s="276"/>
      <c r="C22" s="273"/>
      <c r="D22" s="280"/>
      <c r="E22" s="551">
        <f>E20*0.96</f>
        <v>0</v>
      </c>
      <c r="F22" s="281"/>
      <c r="H22" s="317" t="s">
        <v>152</v>
      </c>
      <c r="I22" s="669" t="s">
        <v>155</v>
      </c>
      <c r="J22" s="670"/>
      <c r="K22" s="670"/>
      <c r="L22" s="670"/>
      <c r="M22" s="670"/>
      <c r="N22" s="671"/>
    </row>
    <row r="23" spans="1:14" ht="14.25" customHeight="1">
      <c r="A23" s="275" t="s">
        <v>76</v>
      </c>
      <c r="B23" s="276"/>
      <c r="C23" s="283" t="s">
        <v>48</v>
      </c>
      <c r="D23" s="250"/>
      <c r="E23" s="271" t="e">
        <f>E22*'4-Premies en opslagen'!$C25</f>
        <v>#DIV/0!</v>
      </c>
      <c r="F23" s="265"/>
      <c r="H23" s="256"/>
      <c r="I23" s="261">
        <v>1</v>
      </c>
      <c r="J23" s="261">
        <v>2</v>
      </c>
      <c r="K23" s="261">
        <v>3</v>
      </c>
      <c r="L23" s="261">
        <v>4</v>
      </c>
      <c r="M23" s="261">
        <v>5</v>
      </c>
      <c r="N23" s="261">
        <v>6</v>
      </c>
    </row>
    <row r="24" spans="1:14" ht="12.75" customHeight="1">
      <c r="A24" s="437" t="s">
        <v>73</v>
      </c>
      <c r="B24" s="318"/>
      <c r="C24" s="270"/>
      <c r="D24" s="250"/>
      <c r="E24" s="441" t="e">
        <f>E23+E20</f>
        <v>#DIV/0!</v>
      </c>
      <c r="F24" s="278" t="e">
        <f>IF(E24=0,0,E24/E$48)</f>
        <v>#DIV/0!</v>
      </c>
      <c r="H24" s="256" t="s">
        <v>153</v>
      </c>
      <c r="I24" s="479"/>
      <c r="J24" s="479"/>
      <c r="K24" s="479"/>
      <c r="L24" s="479"/>
      <c r="M24" s="479"/>
      <c r="N24" s="479"/>
    </row>
    <row r="25" spans="1:14" ht="12.75" customHeight="1">
      <c r="A25" s="268"/>
      <c r="B25" s="277"/>
      <c r="C25" s="270"/>
      <c r="D25" s="250"/>
      <c r="E25" s="259"/>
      <c r="F25" s="265"/>
      <c r="H25" s="256" t="s">
        <v>144</v>
      </c>
      <c r="I25" s="479"/>
      <c r="J25" s="479"/>
      <c r="K25" s="479"/>
      <c r="L25" s="479"/>
      <c r="M25" s="479"/>
      <c r="N25" s="479"/>
    </row>
    <row r="26" spans="1:14" ht="13.8">
      <c r="A26" s="275" t="s">
        <v>36</v>
      </c>
      <c r="B26" s="276"/>
      <c r="C26" s="283" t="s">
        <v>48</v>
      </c>
      <c r="D26" s="250"/>
      <c r="E26" s="271" t="e">
        <f>E24*'4-Premies en opslagen'!$B54</f>
        <v>#DIV/0!</v>
      </c>
      <c r="F26" s="265"/>
      <c r="H26" s="256" t="s">
        <v>145</v>
      </c>
      <c r="I26" s="479"/>
      <c r="J26" s="479"/>
      <c r="K26" s="479"/>
      <c r="L26" s="479"/>
      <c r="M26" s="479"/>
      <c r="N26" s="479"/>
    </row>
    <row r="27" spans="1:14" ht="13.8">
      <c r="A27" s="437" t="s">
        <v>83</v>
      </c>
      <c r="B27" s="277"/>
      <c r="C27" s="270"/>
      <c r="D27" s="250"/>
      <c r="E27" s="441" t="e">
        <f>SUM(E24:E26)</f>
        <v>#DIV/0!</v>
      </c>
      <c r="F27" s="278" t="e">
        <f>IF(E27=0,0,E27/E$48)</f>
        <v>#DIV/0!</v>
      </c>
      <c r="H27" s="256" t="s">
        <v>146</v>
      </c>
      <c r="I27" s="479"/>
      <c r="J27" s="479"/>
      <c r="K27" s="479"/>
      <c r="L27" s="479"/>
      <c r="M27" s="479"/>
      <c r="N27" s="479"/>
    </row>
    <row r="28" spans="1:14" ht="13.8">
      <c r="A28" s="268"/>
      <c r="B28" s="277"/>
      <c r="C28" s="270"/>
      <c r="D28" s="250"/>
      <c r="E28" s="259"/>
      <c r="F28" s="265"/>
      <c r="H28" s="256" t="s">
        <v>147</v>
      </c>
      <c r="I28" s="479"/>
      <c r="J28" s="479"/>
      <c r="K28" s="479"/>
      <c r="L28" s="479"/>
      <c r="M28" s="479"/>
      <c r="N28" s="479"/>
    </row>
    <row r="29" spans="1:14" ht="13.8">
      <c r="A29" s="268" t="s">
        <v>64</v>
      </c>
      <c r="B29" s="284"/>
      <c r="C29" s="267" t="s">
        <v>72</v>
      </c>
      <c r="D29" s="250"/>
      <c r="E29" s="476"/>
      <c r="F29" s="265">
        <v>0</v>
      </c>
      <c r="H29" s="256" t="s">
        <v>148</v>
      </c>
      <c r="I29" s="479"/>
      <c r="J29" s="479"/>
      <c r="K29" s="479"/>
      <c r="L29" s="479"/>
      <c r="M29" s="479"/>
      <c r="N29" s="479"/>
    </row>
    <row r="30" spans="1:14" ht="13.8">
      <c r="A30" s="268" t="s">
        <v>69</v>
      </c>
      <c r="B30" s="285"/>
      <c r="C30" s="267" t="s">
        <v>72</v>
      </c>
      <c r="D30" s="250"/>
      <c r="E30" s="476"/>
      <c r="F30" s="265">
        <v>0</v>
      </c>
      <c r="H30" s="256" t="s">
        <v>149</v>
      </c>
      <c r="I30" s="479"/>
      <c r="J30" s="479"/>
      <c r="K30" s="479"/>
      <c r="L30" s="479"/>
      <c r="M30" s="479"/>
      <c r="N30" s="479"/>
    </row>
    <row r="31" spans="1:14" ht="12.75" customHeight="1">
      <c r="A31" s="268" t="s">
        <v>70</v>
      </c>
      <c r="B31" s="277"/>
      <c r="C31" s="270" t="s">
        <v>66</v>
      </c>
      <c r="D31" s="250"/>
      <c r="E31" s="286" t="s">
        <v>18</v>
      </c>
      <c r="F31" s="265"/>
      <c r="H31" s="256" t="s">
        <v>150</v>
      </c>
      <c r="I31" s="479"/>
      <c r="J31" s="479"/>
      <c r="K31" s="479"/>
      <c r="L31" s="479"/>
      <c r="M31" s="479"/>
      <c r="N31" s="479"/>
    </row>
    <row r="32" spans="1:14" ht="12.75" customHeight="1">
      <c r="A32" s="478"/>
      <c r="B32" s="535"/>
      <c r="C32" s="536" t="s">
        <v>66</v>
      </c>
      <c r="D32" s="250"/>
      <c r="E32" s="476"/>
      <c r="F32" s="265"/>
      <c r="H32" s="256" t="s">
        <v>151</v>
      </c>
      <c r="I32" s="479"/>
      <c r="J32" s="479"/>
      <c r="K32" s="479"/>
      <c r="L32" s="479"/>
      <c r="M32" s="479"/>
      <c r="N32" s="479"/>
    </row>
    <row r="33" spans="1:15" ht="12.75" customHeight="1">
      <c r="A33" s="437" t="s">
        <v>58</v>
      </c>
      <c r="B33" s="277"/>
      <c r="C33" s="270"/>
      <c r="D33" s="250"/>
      <c r="E33" s="441" t="e">
        <f>SUM(E27:E32)</f>
        <v>#DIV/0!</v>
      </c>
      <c r="F33" s="278" t="e">
        <f>IF(E33=0,0,E33/E$48)</f>
        <v>#DIV/0!</v>
      </c>
      <c r="H33" s="288" t="s">
        <v>154</v>
      </c>
      <c r="I33" s="509">
        <f t="shared" ref="I33:N33" si="0">SUM(I24:I32)</f>
        <v>0</v>
      </c>
      <c r="J33" s="509">
        <f t="shared" si="0"/>
        <v>0</v>
      </c>
      <c r="K33" s="509">
        <f t="shared" si="0"/>
        <v>0</v>
      </c>
      <c r="L33" s="509">
        <f t="shared" si="0"/>
        <v>0</v>
      </c>
      <c r="M33" s="509">
        <f t="shared" si="0"/>
        <v>0</v>
      </c>
      <c r="N33" s="509">
        <f t="shared" si="0"/>
        <v>0</v>
      </c>
      <c r="O33" s="319">
        <f>SUM(I33:N33)</f>
        <v>0</v>
      </c>
    </row>
    <row r="34" spans="1:15" ht="12.75" customHeight="1">
      <c r="A34" s="268"/>
      <c r="B34" s="277"/>
      <c r="C34" s="270"/>
      <c r="D34" s="250"/>
      <c r="E34" s="259"/>
      <c r="F34" s="265"/>
      <c r="H34" s="163"/>
      <c r="I34" s="163"/>
      <c r="J34" s="163"/>
      <c r="K34" s="163"/>
      <c r="L34" s="163"/>
      <c r="M34" s="163"/>
      <c r="N34" s="163"/>
    </row>
    <row r="35" spans="1:15" ht="12.75" customHeight="1">
      <c r="A35" s="268" t="s">
        <v>85</v>
      </c>
      <c r="B35" s="277"/>
      <c r="C35" s="287"/>
      <c r="D35" s="250"/>
      <c r="E35" s="476"/>
      <c r="F35" s="552" t="e">
        <f>E35/$E$48</f>
        <v>#DIV/0!</v>
      </c>
      <c r="H35" s="519" t="s">
        <v>152</v>
      </c>
      <c r="I35" s="664" t="s">
        <v>156</v>
      </c>
      <c r="J35" s="664"/>
      <c r="K35" s="664"/>
      <c r="L35" s="664"/>
      <c r="M35" s="664"/>
      <c r="N35" s="664"/>
    </row>
    <row r="36" spans="1:15" ht="14.25" customHeight="1">
      <c r="A36" s="268" t="s">
        <v>35</v>
      </c>
      <c r="B36" s="277"/>
      <c r="C36" s="287"/>
      <c r="D36" s="250"/>
      <c r="E36" s="476"/>
      <c r="F36" s="552" t="e">
        <f t="shared" ref="F36:F42" si="1">E36/$E$48</f>
        <v>#DIV/0!</v>
      </c>
      <c r="H36" s="520"/>
      <c r="I36" s="521">
        <v>1</v>
      </c>
      <c r="J36" s="521">
        <v>2</v>
      </c>
      <c r="K36" s="521">
        <v>3</v>
      </c>
      <c r="L36" s="521">
        <v>4</v>
      </c>
      <c r="M36" s="521">
        <v>5</v>
      </c>
      <c r="N36" s="521">
        <v>6</v>
      </c>
    </row>
    <row r="37" spans="1:15" ht="13.8">
      <c r="A37" s="268" t="s">
        <v>25</v>
      </c>
      <c r="B37" s="277"/>
      <c r="C37" s="287"/>
      <c r="D37" s="250"/>
      <c r="E37" s="476"/>
      <c r="F37" s="552" t="e">
        <f t="shared" si="1"/>
        <v>#DIV/0!</v>
      </c>
      <c r="H37" s="520" t="s">
        <v>153</v>
      </c>
      <c r="I37" s="522">
        <f t="shared" ref="I37:N45" si="2">I24*I12</f>
        <v>0</v>
      </c>
      <c r="J37" s="522">
        <f t="shared" si="2"/>
        <v>0</v>
      </c>
      <c r="K37" s="522">
        <f t="shared" si="2"/>
        <v>0</v>
      </c>
      <c r="L37" s="522">
        <f t="shared" si="2"/>
        <v>0</v>
      </c>
      <c r="M37" s="522">
        <f t="shared" si="2"/>
        <v>0</v>
      </c>
      <c r="N37" s="523">
        <f t="shared" si="2"/>
        <v>0</v>
      </c>
      <c r="O37" s="282"/>
    </row>
    <row r="38" spans="1:15" ht="13.8">
      <c r="A38" s="268" t="s">
        <v>2</v>
      </c>
      <c r="B38" s="277"/>
      <c r="C38" s="289"/>
      <c r="D38" s="250"/>
      <c r="E38" s="476"/>
      <c r="F38" s="552" t="e">
        <f t="shared" si="1"/>
        <v>#DIV/0!</v>
      </c>
      <c r="H38" s="520" t="s">
        <v>144</v>
      </c>
      <c r="I38" s="522">
        <f t="shared" si="2"/>
        <v>0</v>
      </c>
      <c r="J38" s="522">
        <f t="shared" si="2"/>
        <v>0</v>
      </c>
      <c r="K38" s="522">
        <f t="shared" si="2"/>
        <v>0</v>
      </c>
      <c r="L38" s="522">
        <f t="shared" si="2"/>
        <v>0</v>
      </c>
      <c r="M38" s="522">
        <f t="shared" si="2"/>
        <v>0</v>
      </c>
      <c r="N38" s="523">
        <f t="shared" si="2"/>
        <v>0</v>
      </c>
      <c r="O38" s="282"/>
    </row>
    <row r="39" spans="1:15" ht="13.8">
      <c r="A39" s="268" t="s">
        <v>33</v>
      </c>
      <c r="B39" s="277"/>
      <c r="C39" s="287"/>
      <c r="D39" s="250"/>
      <c r="E39" s="476"/>
      <c r="F39" s="552" t="e">
        <f t="shared" si="1"/>
        <v>#DIV/0!</v>
      </c>
      <c r="H39" s="520" t="s">
        <v>145</v>
      </c>
      <c r="I39" s="522">
        <f t="shared" si="2"/>
        <v>0</v>
      </c>
      <c r="J39" s="522">
        <f t="shared" si="2"/>
        <v>0</v>
      </c>
      <c r="K39" s="522">
        <f t="shared" si="2"/>
        <v>0</v>
      </c>
      <c r="L39" s="522">
        <f t="shared" si="2"/>
        <v>0</v>
      </c>
      <c r="M39" s="522">
        <f t="shared" si="2"/>
        <v>0</v>
      </c>
      <c r="N39" s="523">
        <f t="shared" si="2"/>
        <v>0</v>
      </c>
      <c r="O39" s="282"/>
    </row>
    <row r="40" spans="1:15" ht="13.8">
      <c r="A40" s="268" t="s">
        <v>30</v>
      </c>
      <c r="B40" s="277"/>
      <c r="C40" s="289"/>
      <c r="D40" s="250"/>
      <c r="E40" s="476"/>
      <c r="F40" s="552" t="e">
        <f t="shared" si="1"/>
        <v>#DIV/0!</v>
      </c>
      <c r="H40" s="520" t="s">
        <v>146</v>
      </c>
      <c r="I40" s="522">
        <f t="shared" si="2"/>
        <v>0</v>
      </c>
      <c r="J40" s="522">
        <f t="shared" si="2"/>
        <v>0</v>
      </c>
      <c r="K40" s="522">
        <f t="shared" si="2"/>
        <v>0</v>
      </c>
      <c r="L40" s="522">
        <f t="shared" si="2"/>
        <v>0</v>
      </c>
      <c r="M40" s="522">
        <f t="shared" si="2"/>
        <v>0</v>
      </c>
      <c r="N40" s="523">
        <f t="shared" si="2"/>
        <v>0</v>
      </c>
      <c r="O40" s="163"/>
    </row>
    <row r="41" spans="1:15" ht="13.8">
      <c r="A41" s="268" t="s">
        <v>77</v>
      </c>
      <c r="B41" s="277"/>
      <c r="C41" s="267" t="s">
        <v>72</v>
      </c>
      <c r="D41" s="250"/>
      <c r="E41" s="476"/>
      <c r="F41" s="552" t="e">
        <f t="shared" si="1"/>
        <v>#DIV/0!</v>
      </c>
      <c r="H41" s="520" t="s">
        <v>147</v>
      </c>
      <c r="I41" s="522">
        <f t="shared" si="2"/>
        <v>0</v>
      </c>
      <c r="J41" s="522">
        <f t="shared" si="2"/>
        <v>0</v>
      </c>
      <c r="K41" s="522">
        <f t="shared" si="2"/>
        <v>0</v>
      </c>
      <c r="L41" s="522">
        <f t="shared" si="2"/>
        <v>0</v>
      </c>
      <c r="M41" s="522">
        <f t="shared" si="2"/>
        <v>0</v>
      </c>
      <c r="N41" s="523">
        <f t="shared" si="2"/>
        <v>0</v>
      </c>
      <c r="O41" s="163"/>
    </row>
    <row r="42" spans="1:15" ht="13.8">
      <c r="A42" s="268" t="s">
        <v>94</v>
      </c>
      <c r="B42" s="277"/>
      <c r="C42" s="267"/>
      <c r="D42" s="250"/>
      <c r="E42" s="476"/>
      <c r="F42" s="552" t="e">
        <f t="shared" si="1"/>
        <v>#DIV/0!</v>
      </c>
      <c r="H42" s="520" t="s">
        <v>148</v>
      </c>
      <c r="I42" s="522">
        <f t="shared" si="2"/>
        <v>0</v>
      </c>
      <c r="J42" s="522">
        <f t="shared" si="2"/>
        <v>0</v>
      </c>
      <c r="K42" s="522">
        <f t="shared" si="2"/>
        <v>0</v>
      </c>
      <c r="L42" s="522">
        <f t="shared" si="2"/>
        <v>0</v>
      </c>
      <c r="M42" s="522">
        <f t="shared" si="2"/>
        <v>0</v>
      </c>
      <c r="N42" s="523">
        <f t="shared" si="2"/>
        <v>0</v>
      </c>
      <c r="O42" s="163"/>
    </row>
    <row r="43" spans="1:15" ht="13.8">
      <c r="A43" s="478"/>
      <c r="B43" s="535"/>
      <c r="C43" s="537"/>
      <c r="D43" s="250"/>
      <c r="E43" s="476"/>
      <c r="F43" s="265" t="e">
        <f>E43/$E$48</f>
        <v>#DIV/0!</v>
      </c>
      <c r="H43" s="520" t="s">
        <v>149</v>
      </c>
      <c r="I43" s="522">
        <f t="shared" si="2"/>
        <v>0</v>
      </c>
      <c r="J43" s="522">
        <f t="shared" si="2"/>
        <v>0</v>
      </c>
      <c r="K43" s="522">
        <f t="shared" si="2"/>
        <v>0</v>
      </c>
      <c r="L43" s="522">
        <f t="shared" si="2"/>
        <v>0</v>
      </c>
      <c r="M43" s="522">
        <f t="shared" si="2"/>
        <v>0</v>
      </c>
      <c r="N43" s="523">
        <f t="shared" si="2"/>
        <v>0</v>
      </c>
      <c r="O43" s="163"/>
    </row>
    <row r="44" spans="1:15" ht="13.8">
      <c r="A44" s="437" t="s">
        <v>78</v>
      </c>
      <c r="B44" s="277"/>
      <c r="C44" s="270"/>
      <c r="D44" s="250"/>
      <c r="E44" s="441" t="e">
        <f>SUM(E33:E43)</f>
        <v>#DIV/0!</v>
      </c>
      <c r="F44" s="278" t="e">
        <f>IF(E44=0,0,E44/E$48)</f>
        <v>#DIV/0!</v>
      </c>
      <c r="H44" s="520" t="s">
        <v>150</v>
      </c>
      <c r="I44" s="522">
        <f t="shared" si="2"/>
        <v>0</v>
      </c>
      <c r="J44" s="522">
        <f t="shared" si="2"/>
        <v>0</v>
      </c>
      <c r="K44" s="522">
        <f t="shared" si="2"/>
        <v>0</v>
      </c>
      <c r="L44" s="522">
        <f t="shared" si="2"/>
        <v>0</v>
      </c>
      <c r="M44" s="522">
        <f t="shared" si="2"/>
        <v>0</v>
      </c>
      <c r="N44" s="523">
        <f t="shared" si="2"/>
        <v>0</v>
      </c>
      <c r="O44" s="163"/>
    </row>
    <row r="45" spans="1:15" ht="13.8">
      <c r="A45" s="268"/>
      <c r="B45" s="277"/>
      <c r="C45" s="270"/>
      <c r="D45" s="250"/>
      <c r="E45" s="259"/>
      <c r="F45" s="290"/>
      <c r="H45" s="520" t="s">
        <v>151</v>
      </c>
      <c r="I45" s="522">
        <f t="shared" si="2"/>
        <v>0</v>
      </c>
      <c r="J45" s="522">
        <f t="shared" si="2"/>
        <v>0</v>
      </c>
      <c r="K45" s="522">
        <f t="shared" si="2"/>
        <v>0</v>
      </c>
      <c r="L45" s="522">
        <f t="shared" si="2"/>
        <v>0</v>
      </c>
      <c r="M45" s="522">
        <f t="shared" si="2"/>
        <v>0</v>
      </c>
      <c r="N45" s="523">
        <f t="shared" si="2"/>
        <v>0</v>
      </c>
      <c r="O45" s="163"/>
    </row>
    <row r="46" spans="1:15" ht="13.8">
      <c r="A46" s="268" t="s">
        <v>79</v>
      </c>
      <c r="B46" s="277"/>
      <c r="C46" s="289"/>
      <c r="D46" s="250"/>
      <c r="E46" s="476"/>
      <c r="F46" s="278">
        <f>(IF(E46=0,0,E46/E$48))</f>
        <v>0</v>
      </c>
      <c r="H46" s="524" t="s">
        <v>154</v>
      </c>
      <c r="I46" s="525">
        <f t="shared" ref="I46:N46" si="3">SUM(I37:I45)</f>
        <v>0</v>
      </c>
      <c r="J46" s="525">
        <f t="shared" si="3"/>
        <v>0</v>
      </c>
      <c r="K46" s="525">
        <f t="shared" si="3"/>
        <v>0</v>
      </c>
      <c r="L46" s="525">
        <f t="shared" si="3"/>
        <v>0</v>
      </c>
      <c r="M46" s="525">
        <f t="shared" si="3"/>
        <v>0</v>
      </c>
      <c r="N46" s="525">
        <f t="shared" si="3"/>
        <v>0</v>
      </c>
      <c r="O46" s="163"/>
    </row>
    <row r="47" spans="1:15" ht="13.8">
      <c r="A47" s="268"/>
      <c r="B47" s="269"/>
      <c r="C47" s="270"/>
      <c r="D47" s="250"/>
      <c r="E47" s="259"/>
      <c r="F47" s="265"/>
      <c r="H47" s="282"/>
      <c r="I47" s="282"/>
      <c r="J47" s="282"/>
      <c r="K47" s="282"/>
      <c r="L47" s="282"/>
      <c r="M47" s="282"/>
      <c r="N47" s="282"/>
      <c r="O47" s="163"/>
    </row>
    <row r="48" spans="1:15" ht="13.8">
      <c r="A48" s="437" t="s">
        <v>49</v>
      </c>
      <c r="B48" s="443"/>
      <c r="C48" s="291"/>
      <c r="D48" s="250"/>
      <c r="E48" s="442" t="e">
        <f>SUM(E44:E47)</f>
        <v>#DIV/0!</v>
      </c>
      <c r="F48" s="444" t="e">
        <f>SUM(F44:F47)</f>
        <v>#DIV/0!</v>
      </c>
      <c r="H48" s="282"/>
      <c r="I48" s="282"/>
      <c r="J48" s="282"/>
      <c r="K48" s="282"/>
      <c r="L48" s="282"/>
      <c r="M48" s="282"/>
      <c r="N48" s="282"/>
      <c r="O48" s="163"/>
    </row>
    <row r="49" spans="1:15" ht="13.8">
      <c r="A49" s="190"/>
      <c r="B49" s="292"/>
      <c r="C49" s="293"/>
      <c r="D49" s="250"/>
      <c r="E49" s="9"/>
      <c r="F49" s="294"/>
      <c r="H49" s="282"/>
      <c r="I49" s="282"/>
      <c r="J49" s="282"/>
      <c r="K49" s="282"/>
      <c r="L49" s="282"/>
      <c r="M49" s="282"/>
      <c r="N49" s="282"/>
      <c r="O49" s="163"/>
    </row>
    <row r="50" spans="1:15" s="282" customFormat="1" ht="13.8">
      <c r="A50" s="296" t="s">
        <v>248</v>
      </c>
      <c r="B50" s="297"/>
      <c r="C50" s="298"/>
      <c r="E50" s="299" t="e">
        <f>(E$27*1.3)+($E$48-$E$27)</f>
        <v>#DIV/0!</v>
      </c>
      <c r="F50" s="300"/>
      <c r="H50" s="163"/>
      <c r="I50" s="163"/>
      <c r="J50" s="163"/>
      <c r="K50" s="163"/>
      <c r="L50" s="163"/>
      <c r="M50" s="163"/>
      <c r="N50" s="163"/>
    </row>
    <row r="51" spans="1:15" s="282" customFormat="1" ht="13.8">
      <c r="A51" s="301"/>
      <c r="B51" s="302"/>
      <c r="C51" s="303"/>
      <c r="E51" s="301"/>
      <c r="F51" s="301"/>
      <c r="H51" s="163"/>
      <c r="I51" s="163"/>
      <c r="J51" s="163"/>
      <c r="K51" s="163"/>
      <c r="L51" s="163"/>
      <c r="M51" s="163"/>
      <c r="N51" s="163"/>
    </row>
    <row r="52" spans="1:15" s="282" customFormat="1" ht="13.8">
      <c r="A52" s="296" t="s">
        <v>54</v>
      </c>
      <c r="B52" s="297"/>
      <c r="C52" s="298"/>
      <c r="E52" s="299" t="e">
        <f>(E$27*1.5)+($E$48-$E$27)</f>
        <v>#DIV/0!</v>
      </c>
      <c r="F52" s="300"/>
      <c r="H52" s="163"/>
      <c r="I52" s="163"/>
      <c r="J52" s="163"/>
      <c r="K52" s="163"/>
      <c r="L52" s="163"/>
      <c r="M52" s="163"/>
      <c r="N52" s="163"/>
    </row>
    <row r="53" spans="1:15" s="282" customFormat="1" ht="13.8">
      <c r="A53" s="301"/>
      <c r="B53" s="302"/>
      <c r="C53" s="303"/>
      <c r="E53" s="301"/>
      <c r="F53" s="301"/>
      <c r="H53" s="163"/>
      <c r="I53" s="163"/>
      <c r="J53" s="163"/>
      <c r="K53" s="163"/>
      <c r="L53" s="163"/>
      <c r="M53" s="163"/>
      <c r="N53" s="163"/>
    </row>
    <row r="54" spans="1:15" s="282" customFormat="1" ht="13.8">
      <c r="A54" s="296" t="s">
        <v>90</v>
      </c>
      <c r="B54" s="297"/>
      <c r="C54" s="298"/>
      <c r="E54" s="299" t="e">
        <f>(E$27*2.5)+($E$48-$E$27)</f>
        <v>#DIV/0!</v>
      </c>
      <c r="F54" s="304"/>
      <c r="H54" s="163"/>
      <c r="I54" s="163"/>
      <c r="J54" s="163"/>
      <c r="K54" s="163"/>
      <c r="L54" s="163"/>
      <c r="M54" s="163"/>
      <c r="N54" s="163"/>
    </row>
    <row r="55" spans="1:15" s="163" customFormat="1" ht="13.8">
      <c r="B55" s="305"/>
      <c r="C55" s="306"/>
      <c r="F55" s="307"/>
    </row>
    <row r="56" spans="1:15" s="163" customFormat="1" ht="13.8">
      <c r="A56" s="296" t="s">
        <v>216</v>
      </c>
      <c r="B56" s="297"/>
      <c r="C56" s="298"/>
      <c r="D56" s="282"/>
      <c r="E56" s="299" t="e">
        <f>((E52*102)+(E54*9))/111</f>
        <v>#DIV/0!</v>
      </c>
      <c r="F56" s="307"/>
    </row>
    <row r="57" spans="1:15" s="163" customFormat="1" ht="13.8">
      <c r="B57" s="305"/>
      <c r="C57" s="306"/>
      <c r="F57" s="307"/>
    </row>
    <row r="58" spans="1:15" s="163" customFormat="1">
      <c r="C58" s="308"/>
      <c r="F58" s="307"/>
    </row>
    <row r="59" spans="1:15" s="163" customFormat="1">
      <c r="C59" s="308"/>
      <c r="F59" s="307"/>
    </row>
    <row r="60" spans="1:15" s="163" customFormat="1">
      <c r="A60" s="47"/>
      <c r="C60" s="308"/>
      <c r="F60" s="307"/>
    </row>
    <row r="61" spans="1:15" s="163" customFormat="1">
      <c r="C61" s="308"/>
      <c r="F61" s="307"/>
    </row>
    <row r="62" spans="1:15" s="163" customFormat="1">
      <c r="C62" s="308"/>
      <c r="F62" s="307"/>
      <c r="H62" s="4"/>
      <c r="I62" s="4"/>
      <c r="J62" s="4"/>
      <c r="K62" s="4"/>
      <c r="L62" s="4"/>
      <c r="M62" s="4"/>
      <c r="N62" s="4"/>
    </row>
    <row r="63" spans="1:15" s="163" customFormat="1">
      <c r="C63" s="308"/>
      <c r="F63" s="307"/>
      <c r="H63" s="4"/>
      <c r="I63" s="4"/>
      <c r="J63" s="4"/>
      <c r="K63" s="4"/>
      <c r="L63" s="4"/>
      <c r="M63" s="4"/>
      <c r="N63" s="4"/>
    </row>
    <row r="64" spans="1:15" s="163" customFormat="1">
      <c r="C64" s="308"/>
      <c r="F64" s="307"/>
      <c r="H64" s="4"/>
      <c r="I64" s="4"/>
      <c r="J64" s="4"/>
      <c r="K64" s="4"/>
      <c r="L64" s="4"/>
      <c r="M64" s="4"/>
      <c r="N64" s="4"/>
    </row>
    <row r="65" spans="3:14" s="163" customFormat="1">
      <c r="C65" s="308"/>
      <c r="F65" s="307"/>
      <c r="H65" s="4"/>
      <c r="I65" s="4"/>
      <c r="J65" s="4"/>
      <c r="K65" s="4"/>
      <c r="L65" s="4"/>
      <c r="M65" s="4"/>
      <c r="N65" s="4"/>
    </row>
    <row r="66" spans="3:14" s="163" customFormat="1">
      <c r="C66" s="308"/>
      <c r="F66" s="307"/>
      <c r="H66" s="4"/>
      <c r="I66" s="4"/>
      <c r="J66" s="4"/>
      <c r="K66" s="4"/>
      <c r="L66" s="4"/>
      <c r="M66" s="4"/>
      <c r="N66" s="4"/>
    </row>
    <row r="67" spans="3:14" s="163" customFormat="1">
      <c r="C67" s="308"/>
      <c r="F67" s="307"/>
      <c r="H67" s="4"/>
      <c r="I67" s="4"/>
      <c r="J67" s="4"/>
      <c r="K67" s="4"/>
      <c r="L67" s="4"/>
      <c r="M67" s="4"/>
      <c r="N67" s="4"/>
    </row>
  </sheetData>
  <dataConsolidate/>
  <mergeCells count="7">
    <mergeCell ref="I35:N35"/>
    <mergeCell ref="E10:F10"/>
    <mergeCell ref="H1:N2"/>
    <mergeCell ref="H3:N3"/>
    <mergeCell ref="H4:N5"/>
    <mergeCell ref="I10:N10"/>
    <mergeCell ref="I22:N22"/>
  </mergeCells>
  <phoneticPr fontId="9"/>
  <conditionalFormatting sqref="O33">
    <cfRule type="cellIs" dxfId="14" priority="1" operator="greaterThan">
      <formula>1</formula>
    </cfRule>
    <cfRule type="cellIs" dxfId="13" priority="2" operator="between">
      <formula>0.999999</formula>
      <formula>0</formula>
    </cfRule>
    <cfRule type="cellIs" dxfId="12" priority="3" operator="equal">
      <formula>1</formula>
    </cfRule>
  </conditionalFormatting>
  <pageMargins left="0.19685039370078741" right="0.19685039370078741" top="0.59055118110236227" bottom="0.78740157480314965" header="0.39370078740157483" footer="0.19685039370078741"/>
  <pageSetup paperSize="9" scale="55"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81"/>
  <sheetViews>
    <sheetView showGridLines="0" zoomScale="89" zoomScaleNormal="89" zoomScalePageLayoutView="50" workbookViewId="0">
      <pane ySplit="9" topLeftCell="A10" activePane="bottomLeft" state="frozen"/>
      <selection activeCell="B44" sqref="B44"/>
      <selection pane="bottomLeft" activeCell="A10" sqref="A10"/>
    </sheetView>
  </sheetViews>
  <sheetFormatPr defaultColWidth="11.44140625" defaultRowHeight="13.2"/>
  <cols>
    <col min="1" max="1" width="35.88671875" style="4" customWidth="1"/>
    <col min="2" max="2" width="19.44140625" style="4" customWidth="1"/>
    <col min="3" max="3" width="19.33203125" style="4" bestFit="1" customWidth="1"/>
    <col min="4" max="4" width="2" style="4" customWidth="1"/>
    <col min="5" max="5" width="14.44140625" style="4" customWidth="1"/>
    <col min="6" max="6" width="10.6640625" style="4" customWidth="1"/>
    <col min="7" max="7" width="6" style="4" customWidth="1"/>
    <col min="8" max="8" width="27.88671875" style="4" customWidth="1"/>
    <col min="9" max="15" width="11.44140625" style="4"/>
    <col min="16" max="16" width="33" style="4" customWidth="1"/>
    <col min="17" max="16384" width="11.44140625" style="4"/>
  </cols>
  <sheetData>
    <row r="1" spans="1:15" ht="12.75" customHeight="1">
      <c r="A1" s="471" t="s">
        <v>27</v>
      </c>
      <c r="B1" s="193"/>
      <c r="C1" s="46"/>
      <c r="D1" s="46"/>
      <c r="E1" s="46"/>
      <c r="F1" s="3"/>
      <c r="H1" s="667"/>
      <c r="I1" s="667"/>
      <c r="J1" s="667"/>
      <c r="K1" s="667"/>
      <c r="L1" s="667"/>
      <c r="M1" s="667"/>
      <c r="N1" s="667"/>
    </row>
    <row r="2" spans="1:15">
      <c r="A2" s="240"/>
      <c r="B2" s="241"/>
      <c r="C2" s="242"/>
      <c r="D2" s="241"/>
      <c r="E2" s="243"/>
      <c r="F2" s="244"/>
      <c r="H2" s="667"/>
      <c r="I2" s="667"/>
      <c r="J2" s="667"/>
      <c r="K2" s="667"/>
      <c r="L2" s="667"/>
      <c r="M2" s="667"/>
      <c r="N2" s="667"/>
    </row>
    <row r="3" spans="1:15" ht="14.25" customHeight="1">
      <c r="A3" s="309" t="str">
        <f>'1-Contractblad totaal'!A3</f>
        <v>Naam opdrachtgever</v>
      </c>
      <c r="B3" s="310" t="str">
        <f>'1-Contractblad totaal'!B3</f>
        <v>Gerrit Rietveld Academie</v>
      </c>
      <c r="C3" s="311"/>
      <c r="D3" s="241"/>
      <c r="E3" s="246"/>
      <c r="F3" s="247"/>
      <c r="H3" s="667"/>
      <c r="I3" s="667"/>
      <c r="J3" s="667"/>
      <c r="K3" s="667"/>
      <c r="L3" s="667"/>
      <c r="M3" s="667"/>
      <c r="N3" s="667"/>
    </row>
    <row r="4" spans="1:15" ht="15.75" customHeight="1">
      <c r="A4" s="309" t="str">
        <f>'1-Contractblad totaal'!A4</f>
        <v>Calculatie onderdeel</v>
      </c>
      <c r="B4" s="312" t="str">
        <f ca="1">MID(CELL("bestandsnaam",$C$9),SEARCH("]",CELL("bestandsnaam",$C$9),1)+1,256)</f>
        <v>6-Opbouw uurtarief toezicht</v>
      </c>
      <c r="C4" s="313"/>
      <c r="D4" s="250"/>
      <c r="H4" s="667"/>
      <c r="I4" s="667"/>
      <c r="J4" s="667"/>
      <c r="K4" s="667"/>
      <c r="L4" s="667"/>
      <c r="M4" s="667"/>
      <c r="N4" s="667"/>
    </row>
    <row r="5" spans="1:15" ht="15">
      <c r="A5" s="309" t="str">
        <f>'1-Contractblad totaal'!A5</f>
        <v>Gebouw/plaats</v>
      </c>
      <c r="B5" s="310" t="str">
        <f>'1-Contractblad totaal'!B5</f>
        <v>Amsterdam</v>
      </c>
      <c r="C5" s="313"/>
      <c r="D5" s="250"/>
      <c r="H5" s="667"/>
      <c r="I5" s="667"/>
      <c r="J5" s="667"/>
      <c r="K5" s="667"/>
      <c r="L5" s="667"/>
      <c r="M5" s="667"/>
      <c r="N5" s="667"/>
    </row>
    <row r="6" spans="1:15" ht="15">
      <c r="A6" s="309" t="str">
        <f>'1-Contractblad totaal'!A6</f>
        <v>Referentie nummer</v>
      </c>
      <c r="B6" s="310" t="str">
        <f>'1-Contractblad totaal'!B6</f>
        <v>GRA-EA-RT.ID-2020</v>
      </c>
      <c r="C6" s="313"/>
      <c r="D6" s="250"/>
      <c r="H6" s="251"/>
      <c r="I6" s="251"/>
      <c r="J6" s="251"/>
      <c r="K6" s="251"/>
      <c r="L6" s="251"/>
      <c r="M6" s="251"/>
      <c r="N6" s="251"/>
    </row>
    <row r="7" spans="1:15" s="9" customFormat="1" ht="15">
      <c r="A7" s="309" t="str">
        <f>'1-Contractblad totaal'!A8</f>
        <v>Naam dienstverlener</v>
      </c>
      <c r="B7" s="310">
        <f>'1-Contractblad totaal'!B8</f>
        <v>0</v>
      </c>
      <c r="C7" s="313"/>
      <c r="D7" s="250"/>
      <c r="H7" s="251"/>
      <c r="I7" s="251"/>
      <c r="J7" s="251"/>
      <c r="K7" s="251"/>
      <c r="L7" s="251"/>
      <c r="M7" s="251"/>
      <c r="N7" s="251"/>
      <c r="O7" s="255"/>
    </row>
    <row r="8" spans="1:15" ht="15">
      <c r="A8" s="309" t="str">
        <f>'1-Contractblad totaal'!A9</f>
        <v>Prijspeil</v>
      </c>
      <c r="B8" s="109">
        <f>'1-Contractblad totaal'!B9</f>
        <v>44348</v>
      </c>
      <c r="C8" s="313"/>
      <c r="D8" s="250"/>
      <c r="I8" s="251"/>
      <c r="J8" s="251"/>
      <c r="K8" s="251"/>
      <c r="L8" s="251"/>
      <c r="M8" s="251"/>
      <c r="N8" s="251"/>
    </row>
    <row r="9" spans="1:15" ht="15">
      <c r="A9" s="245"/>
      <c r="B9" s="248"/>
      <c r="C9" s="249"/>
      <c r="D9" s="250"/>
      <c r="E9" s="252"/>
      <c r="F9" s="253"/>
    </row>
    <row r="10" spans="1:15" s="255" customFormat="1" ht="30.75" customHeight="1">
      <c r="A10" s="314" t="s">
        <v>230</v>
      </c>
      <c r="B10" s="315"/>
      <c r="C10" s="316"/>
      <c r="D10" s="254"/>
      <c r="E10" s="665" t="s">
        <v>229</v>
      </c>
      <c r="F10" s="672"/>
      <c r="H10" s="317" t="s">
        <v>152</v>
      </c>
      <c r="I10" s="668" t="s">
        <v>816</v>
      </c>
      <c r="J10" s="668"/>
      <c r="K10" s="668"/>
      <c r="L10" s="668"/>
      <c r="M10" s="668"/>
      <c r="N10" s="668"/>
    </row>
    <row r="11" spans="1:15" ht="30" customHeight="1">
      <c r="A11" s="256"/>
      <c r="B11" s="257" t="s">
        <v>66</v>
      </c>
      <c r="C11" s="258" t="s">
        <v>66</v>
      </c>
      <c r="D11" s="250"/>
      <c r="E11" s="259"/>
      <c r="F11" s="260"/>
      <c r="H11" s="256"/>
      <c r="I11" s="508">
        <v>1</v>
      </c>
      <c r="J11" s="508">
        <v>2</v>
      </c>
      <c r="K11" s="508">
        <v>3</v>
      </c>
      <c r="L11" s="508">
        <v>4</v>
      </c>
      <c r="M11" s="508">
        <v>5</v>
      </c>
      <c r="N11" s="508">
        <v>6</v>
      </c>
    </row>
    <row r="12" spans="1:15" ht="12.75" customHeight="1">
      <c r="A12" s="256" t="s">
        <v>41</v>
      </c>
      <c r="B12" s="262"/>
      <c r="C12" s="263"/>
      <c r="D12" s="250"/>
      <c r="E12" s="264">
        <f>SUM(I34:N34)</f>
        <v>0</v>
      </c>
      <c r="F12" s="265"/>
      <c r="H12" s="507" t="s">
        <v>147</v>
      </c>
      <c r="I12" s="624"/>
      <c r="J12" s="624"/>
      <c r="K12" s="624"/>
      <c r="L12" s="624"/>
      <c r="M12" s="624"/>
      <c r="N12" s="625"/>
    </row>
    <row r="13" spans="1:15" ht="13.8">
      <c r="A13" s="256" t="s">
        <v>15</v>
      </c>
      <c r="B13" s="266"/>
      <c r="C13" s="267" t="s">
        <v>72</v>
      </c>
      <c r="D13" s="250"/>
      <c r="E13" s="476"/>
      <c r="F13" s="265"/>
      <c r="H13" s="507" t="s">
        <v>148</v>
      </c>
      <c r="I13" s="624"/>
      <c r="J13" s="624"/>
      <c r="K13" s="624"/>
      <c r="L13" s="624"/>
      <c r="M13" s="624"/>
      <c r="N13" s="625"/>
    </row>
    <row r="14" spans="1:15" ht="13.8">
      <c r="A14" s="256" t="s">
        <v>47</v>
      </c>
      <c r="B14" s="266"/>
      <c r="C14" s="267" t="s">
        <v>72</v>
      </c>
      <c r="D14" s="250"/>
      <c r="E14" s="476"/>
      <c r="F14" s="265"/>
      <c r="H14" s="507" t="s">
        <v>149</v>
      </c>
      <c r="I14" s="624"/>
      <c r="J14" s="624"/>
      <c r="K14" s="624"/>
      <c r="L14" s="624"/>
      <c r="M14" s="624"/>
      <c r="N14" s="625"/>
    </row>
    <row r="15" spans="1:15" s="47" customFormat="1" ht="13.8">
      <c r="A15" s="268" t="s">
        <v>34</v>
      </c>
      <c r="B15" s="534"/>
      <c r="C15" s="270"/>
      <c r="D15" s="250"/>
      <c r="E15" s="271"/>
      <c r="F15" s="265"/>
      <c r="H15" s="507" t="s">
        <v>150</v>
      </c>
      <c r="I15" s="624"/>
      <c r="J15" s="624"/>
      <c r="K15" s="624"/>
      <c r="L15" s="624"/>
      <c r="M15" s="624"/>
      <c r="N15" s="625"/>
    </row>
    <row r="16" spans="1:15" ht="13.8">
      <c r="A16" s="437" t="s">
        <v>13</v>
      </c>
      <c r="B16" s="269"/>
      <c r="C16" s="270"/>
      <c r="D16" s="250"/>
      <c r="E16" s="441">
        <f>SUM(E12:E15)</f>
        <v>0</v>
      </c>
      <c r="F16" s="265"/>
      <c r="H16" s="507" t="s">
        <v>151</v>
      </c>
      <c r="I16" s="624"/>
      <c r="J16" s="624"/>
      <c r="K16" s="624"/>
      <c r="L16" s="624"/>
      <c r="M16" s="624"/>
      <c r="N16" s="625"/>
    </row>
    <row r="17" spans="1:15" ht="13.8">
      <c r="A17" s="268"/>
      <c r="B17" s="272"/>
      <c r="C17" s="273"/>
      <c r="D17" s="250"/>
      <c r="E17" s="274"/>
      <c r="F17" s="265"/>
      <c r="H17" s="505"/>
      <c r="I17" s="506"/>
      <c r="J17" s="506"/>
      <c r="K17" s="506"/>
      <c r="L17" s="506"/>
      <c r="M17" s="506"/>
      <c r="N17" s="506"/>
    </row>
    <row r="18" spans="1:15" ht="13.8">
      <c r="A18" s="275" t="s">
        <v>61</v>
      </c>
      <c r="B18" s="276"/>
      <c r="C18" s="477"/>
      <c r="D18" s="250"/>
      <c r="E18" s="271">
        <f>$C18*E16</f>
        <v>0</v>
      </c>
      <c r="F18" s="265"/>
      <c r="H18" s="317" t="s">
        <v>152</v>
      </c>
      <c r="I18" s="669" t="s">
        <v>155</v>
      </c>
      <c r="J18" s="670"/>
      <c r="K18" s="670"/>
      <c r="L18" s="670"/>
      <c r="M18" s="670"/>
      <c r="N18" s="671"/>
    </row>
    <row r="19" spans="1:15" s="47" customFormat="1" ht="13.8">
      <c r="A19" s="275" t="s">
        <v>95</v>
      </c>
      <c r="B19" s="276"/>
      <c r="C19" s="477"/>
      <c r="D19" s="250"/>
      <c r="E19" s="271">
        <f>$C19*E16</f>
        <v>0</v>
      </c>
      <c r="F19" s="265"/>
      <c r="H19" s="256"/>
      <c r="I19" s="261">
        <v>1</v>
      </c>
      <c r="J19" s="261">
        <v>2</v>
      </c>
      <c r="K19" s="261">
        <v>3</v>
      </c>
      <c r="L19" s="261">
        <v>4</v>
      </c>
      <c r="M19" s="261">
        <v>5</v>
      </c>
      <c r="N19" s="261">
        <v>6</v>
      </c>
    </row>
    <row r="20" spans="1:15" ht="13.8">
      <c r="A20" s="437" t="s">
        <v>56</v>
      </c>
      <c r="B20" s="277"/>
      <c r="C20" s="270"/>
      <c r="D20" s="250"/>
      <c r="E20" s="441">
        <f>SUM(E16:E19)</f>
        <v>0</v>
      </c>
      <c r="F20" s="278">
        <f>IF(E20=0,0,E20/E$48)</f>
        <v>0</v>
      </c>
      <c r="H20" s="256" t="s">
        <v>147</v>
      </c>
      <c r="I20" s="479"/>
      <c r="J20" s="479"/>
      <c r="K20" s="479"/>
      <c r="L20" s="479"/>
      <c r="M20" s="479"/>
      <c r="N20" s="479"/>
    </row>
    <row r="21" spans="1:15" ht="13.8">
      <c r="A21" s="268"/>
      <c r="B21" s="272"/>
      <c r="C21" s="273"/>
      <c r="D21" s="250"/>
      <c r="E21" s="274"/>
      <c r="F21" s="265"/>
      <c r="H21" s="256" t="s">
        <v>148</v>
      </c>
      <c r="I21" s="479"/>
      <c r="J21" s="479"/>
      <c r="K21" s="479"/>
      <c r="L21" s="479"/>
      <c r="M21" s="479"/>
      <c r="N21" s="479"/>
    </row>
    <row r="22" spans="1:15" s="282" customFormat="1" ht="13.8">
      <c r="A22" s="279" t="s">
        <v>63</v>
      </c>
      <c r="B22" s="276"/>
      <c r="C22" s="273"/>
      <c r="D22" s="280"/>
      <c r="E22" s="551">
        <f>E20*0.96</f>
        <v>0</v>
      </c>
      <c r="F22" s="281"/>
      <c r="H22" s="256" t="s">
        <v>149</v>
      </c>
      <c r="I22" s="479"/>
      <c r="J22" s="479"/>
      <c r="K22" s="479"/>
      <c r="L22" s="479"/>
      <c r="M22" s="479"/>
      <c r="N22" s="479"/>
      <c r="O22" s="4"/>
    </row>
    <row r="23" spans="1:15" ht="14.25" customHeight="1">
      <c r="A23" s="275" t="s">
        <v>76</v>
      </c>
      <c r="B23" s="276"/>
      <c r="C23" s="283" t="s">
        <v>48</v>
      </c>
      <c r="D23" s="250"/>
      <c r="E23" s="271" t="e">
        <f>E22*'4-Premies en opslagen'!$C25</f>
        <v>#DIV/0!</v>
      </c>
      <c r="F23" s="265"/>
      <c r="H23" s="256" t="s">
        <v>150</v>
      </c>
      <c r="I23" s="479"/>
      <c r="J23" s="479"/>
      <c r="K23" s="479"/>
      <c r="L23" s="479"/>
      <c r="M23" s="479"/>
      <c r="N23" s="479"/>
      <c r="O23" s="282"/>
    </row>
    <row r="24" spans="1:15" ht="12.75" customHeight="1">
      <c r="A24" s="437" t="s">
        <v>73</v>
      </c>
      <c r="B24" s="277"/>
      <c r="C24" s="270"/>
      <c r="D24" s="250"/>
      <c r="E24" s="441" t="e">
        <f>E23+E20</f>
        <v>#DIV/0!</v>
      </c>
      <c r="F24" s="278" t="e">
        <f>IF(E24=0,0,E24/E$48)</f>
        <v>#DIV/0!</v>
      </c>
      <c r="H24" s="256" t="s">
        <v>151</v>
      </c>
      <c r="I24" s="479"/>
      <c r="J24" s="479"/>
      <c r="K24" s="479"/>
      <c r="L24" s="479"/>
      <c r="M24" s="479"/>
      <c r="N24" s="479"/>
    </row>
    <row r="25" spans="1:15" ht="12.75" customHeight="1">
      <c r="A25" s="268"/>
      <c r="B25" s="277"/>
      <c r="C25" s="270"/>
      <c r="D25" s="250"/>
      <c r="E25" s="259"/>
      <c r="F25" s="265"/>
      <c r="H25" s="288" t="s">
        <v>154</v>
      </c>
      <c r="I25" s="510">
        <f t="shared" ref="I25:N25" si="0">SUM(I20:I24)</f>
        <v>0</v>
      </c>
      <c r="J25" s="510">
        <f t="shared" si="0"/>
        <v>0</v>
      </c>
      <c r="K25" s="510">
        <f t="shared" si="0"/>
        <v>0</v>
      </c>
      <c r="L25" s="510">
        <f t="shared" si="0"/>
        <v>0</v>
      </c>
      <c r="M25" s="510">
        <f t="shared" si="0"/>
        <v>0</v>
      </c>
      <c r="N25" s="510">
        <f t="shared" si="0"/>
        <v>0</v>
      </c>
      <c r="O25" s="65">
        <f>SUM(I25:N25)</f>
        <v>0</v>
      </c>
    </row>
    <row r="26" spans="1:15" ht="13.8">
      <c r="A26" s="275" t="s">
        <v>36</v>
      </c>
      <c r="B26" s="276"/>
      <c r="C26" s="283" t="s">
        <v>48</v>
      </c>
      <c r="D26" s="250"/>
      <c r="E26" s="271" t="e">
        <f>E24*'4-Premies en opslagen'!$B54</f>
        <v>#DIV/0!</v>
      </c>
      <c r="F26" s="265"/>
    </row>
    <row r="27" spans="1:15" ht="13.8">
      <c r="A27" s="437" t="s">
        <v>83</v>
      </c>
      <c r="B27" s="277"/>
      <c r="C27" s="270"/>
      <c r="D27" s="250"/>
      <c r="E27" s="441" t="e">
        <f>SUM(E24:E26)</f>
        <v>#DIV/0!</v>
      </c>
      <c r="F27" s="278" t="e">
        <f>IF(E27=0,0,E27/E$48)</f>
        <v>#DIV/0!</v>
      </c>
      <c r="H27" s="519" t="s">
        <v>152</v>
      </c>
      <c r="I27" s="664" t="s">
        <v>156</v>
      </c>
      <c r="J27" s="664"/>
      <c r="K27" s="664"/>
      <c r="L27" s="664"/>
      <c r="M27" s="664"/>
      <c r="N27" s="664"/>
    </row>
    <row r="28" spans="1:15" ht="13.8">
      <c r="A28" s="268"/>
      <c r="B28" s="277"/>
      <c r="C28" s="270"/>
      <c r="D28" s="250"/>
      <c r="E28" s="259"/>
      <c r="F28" s="265"/>
      <c r="H28" s="520"/>
      <c r="I28" s="521">
        <v>1</v>
      </c>
      <c r="J28" s="521">
        <v>2</v>
      </c>
      <c r="K28" s="521">
        <v>3</v>
      </c>
      <c r="L28" s="521">
        <v>4</v>
      </c>
      <c r="M28" s="521">
        <v>5</v>
      </c>
      <c r="N28" s="521">
        <v>6</v>
      </c>
    </row>
    <row r="29" spans="1:15" ht="13.8">
      <c r="A29" s="268" t="s">
        <v>64</v>
      </c>
      <c r="B29" s="284"/>
      <c r="C29" s="267" t="s">
        <v>72</v>
      </c>
      <c r="D29" s="250"/>
      <c r="E29" s="476"/>
      <c r="F29" s="446">
        <v>0</v>
      </c>
      <c r="H29" s="520"/>
      <c r="I29" s="522"/>
      <c r="J29" s="522"/>
      <c r="K29" s="522"/>
      <c r="L29" s="522"/>
      <c r="M29" s="522"/>
      <c r="N29" s="523"/>
    </row>
    <row r="30" spans="1:15" ht="13.8">
      <c r="A30" s="268" t="s">
        <v>69</v>
      </c>
      <c r="B30" s="285"/>
      <c r="C30" s="267" t="s">
        <v>72</v>
      </c>
      <c r="D30" s="250"/>
      <c r="E30" s="476"/>
      <c r="F30" s="446">
        <v>0</v>
      </c>
      <c r="H30" s="520"/>
      <c r="I30" s="522"/>
      <c r="J30" s="522"/>
      <c r="K30" s="522"/>
      <c r="L30" s="522"/>
      <c r="M30" s="522"/>
      <c r="N30" s="523"/>
    </row>
    <row r="31" spans="1:15" ht="12.75" customHeight="1">
      <c r="A31" s="268" t="s">
        <v>70</v>
      </c>
      <c r="B31" s="277"/>
      <c r="C31" s="270" t="s">
        <v>66</v>
      </c>
      <c r="D31" s="250"/>
      <c r="E31" s="286" t="s">
        <v>18</v>
      </c>
      <c r="F31" s="265"/>
      <c r="H31" s="520"/>
      <c r="I31" s="522"/>
      <c r="J31" s="522"/>
      <c r="K31" s="522"/>
      <c r="L31" s="522"/>
      <c r="M31" s="522"/>
      <c r="N31" s="523"/>
    </row>
    <row r="32" spans="1:15" ht="12.75" customHeight="1">
      <c r="A32" s="478"/>
      <c r="B32" s="535"/>
      <c r="C32" s="536" t="s">
        <v>66</v>
      </c>
      <c r="D32" s="250"/>
      <c r="E32" s="476"/>
      <c r="F32" s="265"/>
      <c r="H32" s="520"/>
      <c r="I32" s="522"/>
      <c r="J32" s="522"/>
      <c r="K32" s="522"/>
      <c r="L32" s="522"/>
      <c r="M32" s="522"/>
      <c r="N32" s="523"/>
    </row>
    <row r="33" spans="1:14" ht="12.75" customHeight="1">
      <c r="A33" s="437" t="s">
        <v>58</v>
      </c>
      <c r="B33" s="277"/>
      <c r="C33" s="270"/>
      <c r="D33" s="250"/>
      <c r="E33" s="441" t="e">
        <f>SUM(E27:E32)</f>
        <v>#DIV/0!</v>
      </c>
      <c r="F33" s="278" t="e">
        <f>IF(E33=0,0,E33/E$48)</f>
        <v>#DIV/0!</v>
      </c>
      <c r="H33" s="520" t="s">
        <v>151</v>
      </c>
      <c r="I33" s="522">
        <f t="shared" ref="I33:N33" si="1">I24*I16</f>
        <v>0</v>
      </c>
      <c r="J33" s="522">
        <f t="shared" si="1"/>
        <v>0</v>
      </c>
      <c r="K33" s="522">
        <f t="shared" si="1"/>
        <v>0</v>
      </c>
      <c r="L33" s="522">
        <f t="shared" si="1"/>
        <v>0</v>
      </c>
      <c r="M33" s="522">
        <f t="shared" si="1"/>
        <v>0</v>
      </c>
      <c r="N33" s="523">
        <f t="shared" si="1"/>
        <v>0</v>
      </c>
    </row>
    <row r="34" spans="1:14" ht="12.75" customHeight="1">
      <c r="A34" s="268"/>
      <c r="B34" s="277"/>
      <c r="C34" s="270"/>
      <c r="D34" s="250"/>
      <c r="E34" s="259"/>
      <c r="F34" s="265"/>
      <c r="H34" s="524" t="s">
        <v>154</v>
      </c>
      <c r="I34" s="525">
        <f t="shared" ref="I34:N34" si="2">SUM(I29:I33)</f>
        <v>0</v>
      </c>
      <c r="J34" s="525">
        <f t="shared" si="2"/>
        <v>0</v>
      </c>
      <c r="K34" s="525">
        <f t="shared" si="2"/>
        <v>0</v>
      </c>
      <c r="L34" s="525">
        <f t="shared" si="2"/>
        <v>0</v>
      </c>
      <c r="M34" s="525">
        <f t="shared" si="2"/>
        <v>0</v>
      </c>
      <c r="N34" s="525">
        <f t="shared" si="2"/>
        <v>0</v>
      </c>
    </row>
    <row r="35" spans="1:14" ht="12.75" customHeight="1">
      <c r="A35" s="268" t="s">
        <v>85</v>
      </c>
      <c r="B35" s="277"/>
      <c r="C35" s="287"/>
      <c r="D35" s="250"/>
      <c r="E35" s="476"/>
      <c r="F35" s="552" t="e">
        <f>E35/$E$48</f>
        <v>#DIV/0!</v>
      </c>
      <c r="H35" s="282"/>
      <c r="I35" s="282"/>
      <c r="J35" s="282"/>
      <c r="K35" s="282"/>
      <c r="L35" s="282"/>
      <c r="M35" s="282"/>
      <c r="N35" s="282"/>
    </row>
    <row r="36" spans="1:14" ht="14.25" customHeight="1">
      <c r="A36" s="268" t="s">
        <v>35</v>
      </c>
      <c r="B36" s="277"/>
      <c r="C36" s="287"/>
      <c r="D36" s="250"/>
      <c r="E36" s="476"/>
      <c r="F36" s="552" t="e">
        <f t="shared" ref="F36:F42" si="3">E36/$E$48</f>
        <v>#DIV/0!</v>
      </c>
      <c r="H36" s="282"/>
      <c r="I36" s="282"/>
      <c r="J36" s="282"/>
      <c r="K36" s="282"/>
      <c r="L36" s="282"/>
      <c r="M36" s="282"/>
      <c r="N36" s="282"/>
    </row>
    <row r="37" spans="1:14" ht="13.8">
      <c r="A37" s="268" t="s">
        <v>25</v>
      </c>
      <c r="B37" s="277"/>
      <c r="C37" s="287"/>
      <c r="D37" s="250"/>
      <c r="E37" s="476"/>
      <c r="F37" s="552" t="e">
        <f t="shared" si="3"/>
        <v>#DIV/0!</v>
      </c>
      <c r="H37" s="282"/>
      <c r="I37" s="282"/>
      <c r="J37" s="282"/>
      <c r="K37" s="282"/>
      <c r="L37" s="282"/>
      <c r="M37" s="282"/>
      <c r="N37" s="282"/>
    </row>
    <row r="38" spans="1:14" ht="13.8">
      <c r="A38" s="268" t="s">
        <v>2</v>
      </c>
      <c r="B38" s="277"/>
      <c r="C38" s="289"/>
      <c r="D38" s="250"/>
      <c r="E38" s="476"/>
      <c r="F38" s="552" t="e">
        <f t="shared" si="3"/>
        <v>#DIV/0!</v>
      </c>
      <c r="H38" s="163"/>
      <c r="I38" s="163"/>
      <c r="J38" s="163"/>
      <c r="K38" s="163"/>
      <c r="L38" s="163"/>
      <c r="M38" s="163"/>
      <c r="N38" s="163"/>
    </row>
    <row r="39" spans="1:14" ht="13.8">
      <c r="A39" s="268" t="s">
        <v>33</v>
      </c>
      <c r="B39" s="277"/>
      <c r="C39" s="287"/>
      <c r="D39" s="250"/>
      <c r="E39" s="476"/>
      <c r="F39" s="552" t="e">
        <f t="shared" si="3"/>
        <v>#DIV/0!</v>
      </c>
      <c r="H39" s="163"/>
      <c r="I39" s="163"/>
      <c r="J39" s="163"/>
      <c r="K39" s="163"/>
      <c r="L39" s="163"/>
      <c r="M39" s="163"/>
      <c r="N39" s="163"/>
    </row>
    <row r="40" spans="1:14" ht="13.8">
      <c r="A40" s="268" t="s">
        <v>30</v>
      </c>
      <c r="B40" s="277"/>
      <c r="C40" s="289"/>
      <c r="D40" s="250"/>
      <c r="E40" s="476"/>
      <c r="F40" s="552" t="e">
        <f t="shared" si="3"/>
        <v>#DIV/0!</v>
      </c>
      <c r="H40" s="163"/>
      <c r="I40" s="163"/>
      <c r="J40" s="163"/>
      <c r="K40" s="163"/>
      <c r="L40" s="163"/>
      <c r="M40" s="163"/>
      <c r="N40" s="163"/>
    </row>
    <row r="41" spans="1:14" ht="13.8">
      <c r="A41" s="268" t="s">
        <v>77</v>
      </c>
      <c r="B41" s="277"/>
      <c r="C41" s="267" t="s">
        <v>72</v>
      </c>
      <c r="D41" s="250"/>
      <c r="E41" s="476"/>
      <c r="F41" s="552" t="e">
        <f t="shared" si="3"/>
        <v>#DIV/0!</v>
      </c>
      <c r="H41" s="163"/>
      <c r="I41" s="163"/>
      <c r="J41" s="163"/>
      <c r="K41" s="163"/>
      <c r="L41" s="163"/>
      <c r="M41" s="163"/>
      <c r="N41" s="163"/>
    </row>
    <row r="42" spans="1:14" ht="13.8">
      <c r="A42" s="268" t="s">
        <v>94</v>
      </c>
      <c r="B42" s="277"/>
      <c r="C42" s="267"/>
      <c r="D42" s="250"/>
      <c r="E42" s="476"/>
      <c r="F42" s="552" t="e">
        <f t="shared" si="3"/>
        <v>#DIV/0!</v>
      </c>
      <c r="H42" s="163"/>
      <c r="I42" s="163"/>
      <c r="J42" s="163"/>
      <c r="K42" s="163"/>
      <c r="L42" s="163"/>
      <c r="M42" s="163"/>
      <c r="N42" s="163"/>
    </row>
    <row r="43" spans="1:14" ht="13.8">
      <c r="A43" s="478"/>
      <c r="B43" s="535"/>
      <c r="C43" s="537"/>
      <c r="D43" s="250"/>
      <c r="E43" s="476"/>
      <c r="F43" s="265"/>
      <c r="H43" s="163"/>
      <c r="I43" s="163"/>
      <c r="J43" s="163"/>
      <c r="K43" s="163"/>
      <c r="L43" s="163"/>
      <c r="M43" s="163"/>
      <c r="N43" s="163"/>
    </row>
    <row r="44" spans="1:14" ht="13.8">
      <c r="A44" s="437" t="s">
        <v>78</v>
      </c>
      <c r="B44" s="277"/>
      <c r="C44" s="270"/>
      <c r="D44" s="250"/>
      <c r="E44" s="441" t="e">
        <f>SUM(E33:E43)</f>
        <v>#DIV/0!</v>
      </c>
      <c r="F44" s="278" t="e">
        <f>IF(E44=0,0,E44/E$48)</f>
        <v>#DIV/0!</v>
      </c>
      <c r="H44" s="163"/>
      <c r="I44" s="163"/>
      <c r="J44" s="163"/>
      <c r="K44" s="163"/>
      <c r="L44" s="163"/>
      <c r="M44" s="163"/>
      <c r="N44" s="163"/>
    </row>
    <row r="45" spans="1:14" ht="13.8">
      <c r="A45" s="268"/>
      <c r="B45" s="277"/>
      <c r="C45" s="270"/>
      <c r="D45" s="250"/>
      <c r="E45" s="259"/>
      <c r="F45" s="290"/>
      <c r="H45" s="163"/>
      <c r="I45" s="163"/>
      <c r="J45" s="163"/>
      <c r="K45" s="163"/>
      <c r="L45" s="163"/>
      <c r="M45" s="163"/>
      <c r="N45" s="163"/>
    </row>
    <row r="46" spans="1:14" ht="13.8">
      <c r="A46" s="268" t="s">
        <v>79</v>
      </c>
      <c r="B46" s="277"/>
      <c r="C46" s="289"/>
      <c r="D46" s="250"/>
      <c r="E46" s="476"/>
      <c r="F46" s="278">
        <f>(IF(E46=0,0,E46/E$48))</f>
        <v>0</v>
      </c>
      <c r="H46" s="163"/>
      <c r="I46" s="163"/>
      <c r="J46" s="163"/>
      <c r="K46" s="163"/>
      <c r="L46" s="163"/>
      <c r="M46" s="163"/>
      <c r="N46" s="163"/>
    </row>
    <row r="47" spans="1:14" ht="13.8">
      <c r="A47" s="268"/>
      <c r="B47" s="269"/>
      <c r="C47" s="270"/>
      <c r="D47" s="250"/>
      <c r="E47" s="259"/>
      <c r="F47" s="265"/>
      <c r="H47" s="163"/>
      <c r="I47" s="163"/>
      <c r="J47" s="163"/>
      <c r="K47" s="163"/>
      <c r="L47" s="163"/>
      <c r="M47" s="163"/>
      <c r="N47" s="163"/>
    </row>
    <row r="48" spans="1:14" ht="13.8">
      <c r="A48" s="437" t="s">
        <v>49</v>
      </c>
      <c r="B48" s="320"/>
      <c r="C48" s="291"/>
      <c r="D48" s="250"/>
      <c r="E48" s="442" t="e">
        <f>SUM(E44:E47)</f>
        <v>#DIV/0!</v>
      </c>
      <c r="F48" s="444" t="e">
        <f>SUM(F44:F47)</f>
        <v>#DIV/0!</v>
      </c>
      <c r="H48" s="163"/>
      <c r="I48" s="163"/>
      <c r="J48" s="163"/>
      <c r="K48" s="163"/>
      <c r="L48" s="163"/>
      <c r="M48" s="163"/>
      <c r="N48" s="163"/>
    </row>
    <row r="49" spans="1:14" ht="13.8">
      <c r="A49" s="190"/>
      <c r="B49" s="292"/>
      <c r="C49" s="293"/>
      <c r="D49" s="250"/>
      <c r="E49" s="9"/>
      <c r="F49" s="294"/>
      <c r="H49" s="163"/>
      <c r="I49" s="163"/>
      <c r="J49" s="163"/>
      <c r="K49" s="163"/>
      <c r="L49" s="163"/>
      <c r="M49" s="163"/>
      <c r="N49" s="163"/>
    </row>
    <row r="50" spans="1:14" s="282" customFormat="1" ht="13.8">
      <c r="A50" s="296" t="s">
        <v>248</v>
      </c>
      <c r="B50" s="297"/>
      <c r="C50" s="298"/>
      <c r="E50" s="299" t="e">
        <f>(E$27*1.3)+($E$48-$E$27)</f>
        <v>#DIV/0!</v>
      </c>
      <c r="F50" s="300"/>
      <c r="H50" s="163"/>
      <c r="I50" s="163"/>
      <c r="J50" s="163"/>
      <c r="K50" s="163"/>
      <c r="L50" s="163"/>
      <c r="M50" s="163"/>
      <c r="N50" s="163"/>
    </row>
    <row r="51" spans="1:14" s="282" customFormat="1" ht="13.8">
      <c r="A51" s="301"/>
      <c r="B51" s="302"/>
      <c r="C51" s="303"/>
      <c r="E51" s="301"/>
      <c r="F51" s="301"/>
      <c r="H51" s="163"/>
      <c r="I51" s="163"/>
      <c r="J51" s="163"/>
      <c r="K51" s="163"/>
      <c r="L51" s="163"/>
      <c r="M51" s="163"/>
      <c r="N51" s="163"/>
    </row>
    <row r="52" spans="1:14" s="282" customFormat="1" ht="13.8">
      <c r="A52" s="296" t="s">
        <v>54</v>
      </c>
      <c r="B52" s="297"/>
      <c r="C52" s="298"/>
      <c r="E52" s="299" t="e">
        <f>(E$27*1.5)+($E$48-$E$27)</f>
        <v>#DIV/0!</v>
      </c>
      <c r="F52" s="300"/>
      <c r="H52" s="163"/>
      <c r="I52" s="163"/>
      <c r="J52" s="163"/>
      <c r="K52" s="163"/>
      <c r="L52" s="163"/>
      <c r="M52" s="163"/>
      <c r="N52" s="163"/>
    </row>
    <row r="53" spans="1:14" s="282" customFormat="1" ht="13.8">
      <c r="A53" s="301"/>
      <c r="B53" s="302"/>
      <c r="C53" s="303"/>
      <c r="E53" s="301"/>
      <c r="F53" s="301"/>
      <c r="H53" s="163"/>
      <c r="I53" s="163"/>
      <c r="J53" s="163"/>
      <c r="K53" s="163"/>
      <c r="L53" s="163"/>
      <c r="M53" s="163"/>
      <c r="N53" s="163"/>
    </row>
    <row r="54" spans="1:14" s="282" customFormat="1" ht="13.8">
      <c r="A54" s="296" t="s">
        <v>90</v>
      </c>
      <c r="B54" s="297"/>
      <c r="C54" s="298"/>
      <c r="E54" s="299" t="e">
        <f>(E$27*2.5)+($E$48-$E$27)</f>
        <v>#DIV/0!</v>
      </c>
      <c r="F54" s="304"/>
      <c r="H54" s="163"/>
      <c r="I54" s="163"/>
      <c r="J54" s="163"/>
      <c r="K54" s="163"/>
      <c r="L54" s="163"/>
      <c r="M54" s="163"/>
      <c r="N54" s="163"/>
    </row>
    <row r="55" spans="1:14" s="163" customFormat="1" ht="13.8">
      <c r="B55" s="305"/>
      <c r="C55" s="306"/>
      <c r="F55" s="307"/>
    </row>
    <row r="56" spans="1:14" s="163" customFormat="1" ht="13.8">
      <c r="A56" s="296" t="s">
        <v>216</v>
      </c>
      <c r="B56" s="297"/>
      <c r="C56" s="298"/>
      <c r="D56" s="282"/>
      <c r="E56" s="299" t="e">
        <f>((E52*102)+(E54*9))/111</f>
        <v>#DIV/0!</v>
      </c>
      <c r="F56" s="307"/>
    </row>
    <row r="57" spans="1:14" s="163" customFormat="1" ht="13.8">
      <c r="B57" s="305"/>
      <c r="C57" s="306"/>
      <c r="F57" s="307"/>
    </row>
    <row r="58" spans="1:14" s="163" customFormat="1">
      <c r="C58" s="308"/>
      <c r="F58" s="307"/>
    </row>
    <row r="59" spans="1:14" s="163" customFormat="1">
      <c r="C59" s="308"/>
      <c r="F59" s="307"/>
    </row>
    <row r="60" spans="1:14" s="163" customFormat="1">
      <c r="A60" s="47"/>
      <c r="C60" s="308"/>
      <c r="F60" s="307"/>
    </row>
    <row r="61" spans="1:14" s="163" customFormat="1">
      <c r="C61" s="308"/>
      <c r="F61" s="307"/>
    </row>
    <row r="62" spans="1:14" s="163" customFormat="1">
      <c r="C62" s="308"/>
      <c r="F62" s="307"/>
    </row>
    <row r="63" spans="1:14" s="163" customFormat="1">
      <c r="C63" s="308"/>
      <c r="F63" s="307"/>
      <c r="H63" s="4"/>
      <c r="I63" s="4"/>
      <c r="J63" s="4"/>
      <c r="K63" s="4"/>
      <c r="L63" s="4"/>
      <c r="M63" s="4"/>
      <c r="N63" s="4"/>
    </row>
    <row r="64" spans="1:14" s="163" customFormat="1">
      <c r="C64" s="308"/>
      <c r="F64" s="307"/>
      <c r="H64" s="4"/>
      <c r="I64" s="4"/>
      <c r="J64" s="4"/>
      <c r="K64" s="4"/>
      <c r="L64" s="4"/>
      <c r="M64" s="4"/>
      <c r="N64" s="4"/>
    </row>
    <row r="65" spans="3:15" s="163" customFormat="1">
      <c r="C65" s="308"/>
      <c r="F65" s="307"/>
      <c r="H65" s="4"/>
      <c r="I65" s="4"/>
      <c r="J65" s="4"/>
      <c r="K65" s="4"/>
      <c r="L65" s="4"/>
      <c r="M65" s="4"/>
      <c r="N65" s="4"/>
      <c r="O65" s="4"/>
    </row>
    <row r="66" spans="3:15" s="163" customFormat="1">
      <c r="C66" s="308"/>
      <c r="F66" s="307"/>
      <c r="H66" s="4"/>
      <c r="I66" s="4"/>
      <c r="J66" s="4"/>
      <c r="K66" s="4"/>
      <c r="L66" s="4"/>
      <c r="M66" s="4"/>
      <c r="N66" s="4"/>
      <c r="O66" s="282"/>
    </row>
    <row r="67" spans="3:15" s="163" customFormat="1">
      <c r="C67" s="308"/>
      <c r="F67" s="307"/>
      <c r="H67" s="4"/>
      <c r="I67" s="4"/>
      <c r="J67" s="4"/>
      <c r="K67" s="4"/>
      <c r="L67" s="4"/>
      <c r="M67" s="4"/>
      <c r="N67" s="4"/>
      <c r="O67" s="282"/>
    </row>
    <row r="68" spans="3:15">
      <c r="O68" s="282"/>
    </row>
    <row r="69" spans="3:15">
      <c r="O69" s="163"/>
    </row>
    <row r="70" spans="3:15">
      <c r="O70" s="163"/>
    </row>
    <row r="71" spans="3:15">
      <c r="O71" s="163"/>
    </row>
    <row r="72" spans="3:15">
      <c r="O72" s="163"/>
    </row>
    <row r="73" spans="3:15">
      <c r="O73" s="163"/>
    </row>
    <row r="74" spans="3:15">
      <c r="O74" s="163"/>
    </row>
    <row r="75" spans="3:15">
      <c r="O75" s="163"/>
    </row>
    <row r="76" spans="3:15">
      <c r="O76" s="163"/>
    </row>
    <row r="77" spans="3:15">
      <c r="O77" s="163"/>
    </row>
    <row r="78" spans="3:15">
      <c r="O78" s="163"/>
    </row>
    <row r="79" spans="3:15">
      <c r="O79" s="163"/>
    </row>
    <row r="80" spans="3:15">
      <c r="O80" s="163"/>
    </row>
    <row r="81" spans="15:15">
      <c r="O81" s="163"/>
    </row>
  </sheetData>
  <mergeCells count="7">
    <mergeCell ref="E10:F10"/>
    <mergeCell ref="I10:N10"/>
    <mergeCell ref="I27:N27"/>
    <mergeCell ref="H1:N2"/>
    <mergeCell ref="H3:N3"/>
    <mergeCell ref="H4:N5"/>
    <mergeCell ref="I18:N18"/>
  </mergeCells>
  <conditionalFormatting sqref="O25">
    <cfRule type="cellIs" dxfId="11" priority="1" operator="greaterThan">
      <formula>1</formula>
    </cfRule>
    <cfRule type="cellIs" dxfId="10" priority="2" operator="between">
      <formula>0.999999</formula>
      <formula>0</formula>
    </cfRule>
    <cfRule type="cellIs" dxfId="9" priority="3" operator="equal">
      <formula>1</formula>
    </cfRule>
  </conditionalFormatting>
  <pageMargins left="0.7" right="0.7" top="0.75" bottom="0.75" header="0.3" footer="0.3"/>
  <pageSetup paperSize="9" scale="62" fitToHeight="0" orientation="landscape" r:id="rId1"/>
  <headerFooter>
    <oddFooter>&amp;L&amp;F-&amp;A
Atir b.v. ©&amp;Rprintversie &amp;D</oddFooter>
  </headerFooter>
  <colBreaks count="1" manualBreakCount="1">
    <brk id="7" max="6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5"/>
  <sheetViews>
    <sheetView showGridLines="0" zoomScale="90" zoomScaleNormal="90" workbookViewId="0">
      <pane ySplit="10" topLeftCell="A11" activePane="bottomLeft" state="frozen"/>
      <selection activeCell="D33" sqref="D33"/>
      <selection pane="bottomLeft" activeCell="A11" sqref="A11"/>
    </sheetView>
  </sheetViews>
  <sheetFormatPr defaultColWidth="9.109375" defaultRowHeight="13.2"/>
  <cols>
    <col min="1" max="1" width="26.109375" style="4" bestFit="1" customWidth="1"/>
    <col min="2" max="2" width="77.109375" style="4" customWidth="1"/>
    <col min="3" max="4" width="12.88671875" style="4" customWidth="1"/>
    <col min="5" max="5" width="11.109375" style="4" customWidth="1"/>
    <col min="6" max="6" width="10.109375" style="4" bestFit="1" customWidth="1"/>
    <col min="7" max="7" width="13.33203125" style="4" bestFit="1" customWidth="1"/>
    <col min="8" max="8" width="12.109375" style="4" bestFit="1" customWidth="1"/>
    <col min="9" max="9" width="17" style="4" bestFit="1" customWidth="1"/>
    <col min="10" max="10" width="19.88671875" style="4" customWidth="1"/>
    <col min="11" max="16384" width="9.109375" style="4"/>
  </cols>
  <sheetData>
    <row r="1" spans="1:10">
      <c r="A1" s="480" t="s">
        <v>27</v>
      </c>
    </row>
    <row r="3" spans="1:10" ht="15">
      <c r="A3" s="83" t="str">
        <f>'1-Contractblad totaal'!A3</f>
        <v>Naam opdrachtgever</v>
      </c>
      <c r="B3" s="135" t="str">
        <f>'1-Contractblad totaal'!B3</f>
        <v>Gerrit Rietveld Academie</v>
      </c>
    </row>
    <row r="4" spans="1:10" ht="15">
      <c r="A4" s="83" t="str">
        <f>'1-Contractblad totaal'!A4</f>
        <v>Calculatie onderdeel</v>
      </c>
      <c r="B4" s="135" t="str">
        <f ca="1">MID(CELL("bestandsnaam",$C$9),SEARCH("]",CELL("bestandsnaam",$C$9),1)+1,256)</f>
        <v>7-Additionele werkzaamheden</v>
      </c>
    </row>
    <row r="5" spans="1:10" ht="15">
      <c r="A5" s="83" t="str">
        <f>'1-Contractblad totaal'!A5</f>
        <v>Gebouw/plaats</v>
      </c>
      <c r="B5" s="135" t="str">
        <f>'1-Contractblad totaal'!B5</f>
        <v>Amsterdam</v>
      </c>
    </row>
    <row r="6" spans="1:10" ht="15">
      <c r="A6" s="83" t="str">
        <f>'1-Contractblad totaal'!A6</f>
        <v>Referentie nummer</v>
      </c>
      <c r="B6" s="135" t="str">
        <f>'1-Contractblad totaal'!B6</f>
        <v>GRA-EA-RT.ID-2020</v>
      </c>
      <c r="F6" s="321"/>
    </row>
    <row r="7" spans="1:10" ht="15" customHeight="1">
      <c r="A7" s="83" t="str">
        <f>'1-Contractblad totaal'!A8</f>
        <v>Naam dienstverlener</v>
      </c>
      <c r="B7" s="135">
        <f>'1-Contractblad totaal'!B8</f>
        <v>0</v>
      </c>
      <c r="F7" s="584"/>
      <c r="H7" s="322"/>
      <c r="I7" s="322"/>
      <c r="J7" s="322"/>
    </row>
    <row r="8" spans="1:10" ht="15">
      <c r="A8" s="83" t="str">
        <f>'1-Contractblad totaal'!A9</f>
        <v>Prijspeil</v>
      </c>
      <c r="B8" s="109">
        <f>'1-Contractblad totaal'!B9</f>
        <v>44348</v>
      </c>
      <c r="F8" s="611"/>
      <c r="H8" s="611"/>
      <c r="I8" s="612"/>
      <c r="J8" s="322"/>
    </row>
    <row r="10" spans="1:10" ht="25.2">
      <c r="A10" s="326" t="s">
        <v>109</v>
      </c>
      <c r="B10" s="326" t="s">
        <v>176</v>
      </c>
      <c r="C10" s="326" t="s">
        <v>172</v>
      </c>
      <c r="D10" s="614" t="s">
        <v>795</v>
      </c>
      <c r="E10" s="326" t="s">
        <v>110</v>
      </c>
      <c r="F10" s="326" t="s">
        <v>801</v>
      </c>
      <c r="G10" s="326" t="s">
        <v>173</v>
      </c>
      <c r="H10" s="326" t="s">
        <v>174</v>
      </c>
      <c r="I10" s="326" t="s">
        <v>175</v>
      </c>
    </row>
    <row r="11" spans="1:10" s="251" customFormat="1">
      <c r="A11" s="571" t="s">
        <v>743</v>
      </c>
      <c r="B11" s="572" t="s">
        <v>740</v>
      </c>
      <c r="C11" s="573">
        <v>30</v>
      </c>
      <c r="D11" s="581" t="s">
        <v>796</v>
      </c>
      <c r="E11" s="573">
        <v>240</v>
      </c>
      <c r="F11" s="615"/>
      <c r="G11" s="575">
        <f>F11*E11</f>
        <v>0</v>
      </c>
      <c r="H11" s="576"/>
      <c r="I11" s="577">
        <f>H11*G11</f>
        <v>0</v>
      </c>
    </row>
    <row r="12" spans="1:10" s="251" customFormat="1" ht="26.4">
      <c r="A12" s="571" t="s">
        <v>743</v>
      </c>
      <c r="B12" s="572" t="s">
        <v>744</v>
      </c>
      <c r="C12" s="573">
        <v>110</v>
      </c>
      <c r="D12" s="581" t="s">
        <v>797</v>
      </c>
      <c r="E12" s="578">
        <v>3</v>
      </c>
      <c r="F12" s="616"/>
      <c r="G12" s="575">
        <f t="shared" ref="G12:G23" si="0">F12*E12</f>
        <v>0</v>
      </c>
      <c r="H12" s="576"/>
      <c r="I12" s="577">
        <f t="shared" ref="I12:I23" si="1">H12*G12</f>
        <v>0</v>
      </c>
    </row>
    <row r="13" spans="1:10" s="251" customFormat="1" ht="26.4">
      <c r="A13" s="618" t="s">
        <v>743</v>
      </c>
      <c r="B13" s="619" t="s">
        <v>802</v>
      </c>
      <c r="C13" s="581">
        <v>40</v>
      </c>
      <c r="D13" s="581" t="s">
        <v>797</v>
      </c>
      <c r="E13" s="620">
        <v>240</v>
      </c>
      <c r="F13" s="616"/>
      <c r="G13" s="575">
        <f t="shared" ref="G13:G16" si="2">F13*E13</f>
        <v>0</v>
      </c>
      <c r="H13" s="576"/>
      <c r="I13" s="577">
        <f t="shared" ref="I13:I16" si="3">H13*G13</f>
        <v>0</v>
      </c>
    </row>
    <row r="14" spans="1:10" s="251" customFormat="1" ht="26.4">
      <c r="A14" s="618" t="s">
        <v>743</v>
      </c>
      <c r="B14" s="619" t="s">
        <v>803</v>
      </c>
      <c r="C14" s="581">
        <v>40</v>
      </c>
      <c r="D14" s="581" t="s">
        <v>797</v>
      </c>
      <c r="E14" s="620">
        <v>240</v>
      </c>
      <c r="F14" s="616"/>
      <c r="G14" s="575">
        <f t="shared" si="2"/>
        <v>0</v>
      </c>
      <c r="H14" s="576"/>
      <c r="I14" s="577">
        <f t="shared" si="3"/>
        <v>0</v>
      </c>
    </row>
    <row r="15" spans="1:10" s="251" customFormat="1" ht="26.4">
      <c r="A15" s="618" t="s">
        <v>743</v>
      </c>
      <c r="B15" s="619" t="s">
        <v>804</v>
      </c>
      <c r="C15" s="581">
        <v>20</v>
      </c>
      <c r="D15" s="581" t="s">
        <v>797</v>
      </c>
      <c r="E15" s="620">
        <v>42</v>
      </c>
      <c r="F15" s="616"/>
      <c r="G15" s="575">
        <f t="shared" si="2"/>
        <v>0</v>
      </c>
      <c r="H15" s="576"/>
      <c r="I15" s="577">
        <f t="shared" si="3"/>
        <v>0</v>
      </c>
    </row>
    <row r="16" spans="1:10" s="251" customFormat="1">
      <c r="A16" s="618" t="s">
        <v>743</v>
      </c>
      <c r="B16" s="619" t="s">
        <v>805</v>
      </c>
      <c r="C16" s="581">
        <v>10</v>
      </c>
      <c r="D16" s="581" t="s">
        <v>797</v>
      </c>
      <c r="E16" s="620">
        <v>42</v>
      </c>
      <c r="F16" s="616"/>
      <c r="G16" s="575">
        <f t="shared" si="2"/>
        <v>0</v>
      </c>
      <c r="H16" s="576"/>
      <c r="I16" s="577">
        <f t="shared" si="3"/>
        <v>0</v>
      </c>
    </row>
    <row r="17" spans="1:9" s="251" customFormat="1" ht="26.4">
      <c r="A17" s="571" t="s">
        <v>743</v>
      </c>
      <c r="B17" s="572" t="s">
        <v>745</v>
      </c>
      <c r="C17" s="573">
        <v>200</v>
      </c>
      <c r="D17" s="581" t="s">
        <v>796</v>
      </c>
      <c r="E17" s="573">
        <v>1</v>
      </c>
      <c r="F17" s="616"/>
      <c r="G17" s="575">
        <f t="shared" si="0"/>
        <v>0</v>
      </c>
      <c r="H17" s="576"/>
      <c r="I17" s="577">
        <f t="shared" si="1"/>
        <v>0</v>
      </c>
    </row>
    <row r="18" spans="1:9" s="251" customFormat="1">
      <c r="A18" s="571" t="s">
        <v>743</v>
      </c>
      <c r="B18" s="580" t="s">
        <v>746</v>
      </c>
      <c r="C18" s="573">
        <v>36</v>
      </c>
      <c r="D18" s="581" t="s">
        <v>800</v>
      </c>
      <c r="E18" s="581">
        <v>2</v>
      </c>
      <c r="F18" s="617"/>
      <c r="G18" s="575">
        <f t="shared" ref="G18:G20" si="4">F18*E18</f>
        <v>0</v>
      </c>
      <c r="H18" s="576"/>
      <c r="I18" s="577">
        <f t="shared" ref="I18:I20" si="5">H18*G18</f>
        <v>0</v>
      </c>
    </row>
    <row r="19" spans="1:9" s="251" customFormat="1" ht="26.4">
      <c r="A19" s="571" t="s">
        <v>743</v>
      </c>
      <c r="B19" s="580" t="s">
        <v>747</v>
      </c>
      <c r="C19" s="573">
        <v>30</v>
      </c>
      <c r="D19" s="581" t="s">
        <v>796</v>
      </c>
      <c r="E19" s="581">
        <v>48</v>
      </c>
      <c r="F19" s="617"/>
      <c r="G19" s="575">
        <f t="shared" si="4"/>
        <v>0</v>
      </c>
      <c r="H19" s="576"/>
      <c r="I19" s="577">
        <f t="shared" si="5"/>
        <v>0</v>
      </c>
    </row>
    <row r="20" spans="1:9" s="251" customFormat="1">
      <c r="A20" s="571" t="s">
        <v>743</v>
      </c>
      <c r="B20" s="580" t="s">
        <v>741</v>
      </c>
      <c r="C20" s="573">
        <v>15</v>
      </c>
      <c r="D20" s="581" t="s">
        <v>796</v>
      </c>
      <c r="E20" s="581">
        <v>1</v>
      </c>
      <c r="F20" s="617"/>
      <c r="G20" s="575">
        <f t="shared" si="4"/>
        <v>0</v>
      </c>
      <c r="H20" s="576"/>
      <c r="I20" s="577">
        <f t="shared" si="5"/>
        <v>0</v>
      </c>
    </row>
    <row r="21" spans="1:9" s="251" customFormat="1">
      <c r="A21" s="571" t="s">
        <v>743</v>
      </c>
      <c r="B21" s="580" t="s">
        <v>742</v>
      </c>
      <c r="C21" s="573">
        <v>75</v>
      </c>
      <c r="D21" s="581" t="s">
        <v>796</v>
      </c>
      <c r="E21" s="573">
        <v>2</v>
      </c>
      <c r="F21" s="616"/>
      <c r="G21" s="575">
        <f t="shared" si="0"/>
        <v>0</v>
      </c>
      <c r="H21" s="576"/>
      <c r="I21" s="577">
        <f t="shared" si="1"/>
        <v>0</v>
      </c>
    </row>
    <row r="22" spans="1:9" s="251" customFormat="1">
      <c r="A22" s="571" t="s">
        <v>743</v>
      </c>
      <c r="B22" s="580" t="s">
        <v>798</v>
      </c>
      <c r="C22" s="573">
        <v>1</v>
      </c>
      <c r="D22" s="581" t="s">
        <v>799</v>
      </c>
      <c r="E22" s="573">
        <v>240</v>
      </c>
      <c r="F22" s="573">
        <v>1</v>
      </c>
      <c r="G22" s="575">
        <f t="shared" si="0"/>
        <v>240</v>
      </c>
      <c r="H22" s="576"/>
      <c r="I22" s="577">
        <f t="shared" si="1"/>
        <v>0</v>
      </c>
    </row>
    <row r="23" spans="1:9" s="251" customFormat="1" ht="26.4">
      <c r="A23" s="571" t="s">
        <v>743</v>
      </c>
      <c r="B23" s="580" t="s">
        <v>794</v>
      </c>
      <c r="C23" s="573">
        <v>10</v>
      </c>
      <c r="D23" s="581" t="s">
        <v>796</v>
      </c>
      <c r="E23" s="573">
        <v>4</v>
      </c>
      <c r="F23" s="616"/>
      <c r="G23" s="575">
        <f t="shared" si="0"/>
        <v>0</v>
      </c>
      <c r="H23" s="576"/>
      <c r="I23" s="577">
        <f t="shared" si="1"/>
        <v>0</v>
      </c>
    </row>
    <row r="25" spans="1:9" s="142" customFormat="1" ht="12.6">
      <c r="A25" s="324" t="s">
        <v>8</v>
      </c>
      <c r="B25" s="325"/>
      <c r="C25" s="325"/>
      <c r="D25" s="585"/>
      <c r="E25" s="325"/>
      <c r="F25" s="325"/>
      <c r="G25" s="495">
        <f>SUM(G11:G23)</f>
        <v>240</v>
      </c>
      <c r="H25" s="325"/>
      <c r="I25" s="295">
        <f>SUM(I11:I23)</f>
        <v>0</v>
      </c>
    </row>
  </sheetData>
  <pageMargins left="0.59375" right="0.7" top="0.75" bottom="0.75" header="0.3" footer="0.3"/>
  <pageSetup paperSize="9" scale="70" fitToHeight="0" orientation="landscape" r:id="rId1"/>
  <headerFooter>
    <oddFooter>&amp;L&amp;F-&amp;A
Atir b.v. ©&amp;Rprintversie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7ABD3-F3E7-49BF-9A0B-5F95C210C2D6}">
  <sheetPr>
    <pageSetUpPr fitToPage="1"/>
  </sheetPr>
  <dimension ref="A1:H29"/>
  <sheetViews>
    <sheetView showGridLines="0" zoomScaleNormal="100" workbookViewId="0">
      <pane ySplit="8" topLeftCell="A9" activePane="bottomLeft" state="frozen"/>
      <selection pane="bottomLeft" activeCell="A9" sqref="A9"/>
    </sheetView>
  </sheetViews>
  <sheetFormatPr defaultColWidth="9.109375" defaultRowHeight="13.2"/>
  <cols>
    <col min="1" max="1" width="26.109375" style="4" bestFit="1" customWidth="1"/>
    <col min="2" max="2" width="77.109375" style="4" customWidth="1"/>
    <col min="3" max="3" width="26.6640625" style="4" bestFit="1" customWidth="1"/>
    <col min="4" max="4" width="11.109375" style="4" customWidth="1"/>
    <col min="5" max="5" width="13.33203125" style="4" bestFit="1" customWidth="1"/>
    <col min="6" max="6" width="12.109375" style="4" bestFit="1" customWidth="1"/>
    <col min="7" max="7" width="13.33203125" style="4" bestFit="1" customWidth="1"/>
    <col min="8" max="8" width="19.88671875" style="4" customWidth="1"/>
    <col min="9" max="16384" width="9.109375" style="4"/>
  </cols>
  <sheetData>
    <row r="1" spans="1:8">
      <c r="A1" s="480" t="s">
        <v>27</v>
      </c>
    </row>
    <row r="3" spans="1:8" ht="15">
      <c r="A3" s="83" t="str">
        <f>'1-Contractblad totaal'!A3</f>
        <v>Naam opdrachtgever</v>
      </c>
      <c r="B3" s="135" t="str">
        <f>'1-Contractblad totaal'!B3</f>
        <v>Gerrit Rietveld Academie</v>
      </c>
      <c r="C3" s="135"/>
    </row>
    <row r="4" spans="1:8" ht="15">
      <c r="A4" s="83" t="str">
        <f>'1-Contractblad totaal'!A4</f>
        <v>Calculatie onderdeel</v>
      </c>
      <c r="B4" s="135" t="str">
        <f ca="1">MID(CELL("bestandsnaam",$C$9),SEARCH("]",CELL("bestandsnaam",$C$9),1)+1,256)</f>
        <v>8-Periodiek onderhoud</v>
      </c>
      <c r="C4" s="135"/>
    </row>
    <row r="5" spans="1:8" ht="15">
      <c r="A5" s="83" t="str">
        <f>'1-Contractblad totaal'!A5</f>
        <v>Gebouw/plaats</v>
      </c>
      <c r="B5" s="135" t="str">
        <f>'1-Contractblad totaal'!B5</f>
        <v>Amsterdam</v>
      </c>
      <c r="C5" s="135"/>
    </row>
    <row r="6" spans="1:8" ht="15">
      <c r="A6" s="83" t="str">
        <f>'1-Contractblad totaal'!A6</f>
        <v>Referentie nummer</v>
      </c>
      <c r="B6" s="135" t="str">
        <f>'1-Contractblad totaal'!B6</f>
        <v>GRA-EA-RT.ID-2020</v>
      </c>
      <c r="C6" s="135"/>
      <c r="E6" s="321"/>
    </row>
    <row r="7" spans="1:8" ht="15" customHeight="1">
      <c r="A7" s="83" t="str">
        <f>'1-Contractblad totaal'!A8</f>
        <v>Naam dienstverlener</v>
      </c>
      <c r="B7" s="135">
        <f>'1-Contractblad totaal'!B8</f>
        <v>0</v>
      </c>
      <c r="C7" s="135"/>
      <c r="E7" s="584"/>
      <c r="F7" s="611"/>
      <c r="G7" s="612"/>
      <c r="H7" s="612"/>
    </row>
    <row r="8" spans="1:8" ht="15">
      <c r="A8" s="83" t="str">
        <f>'1-Contractblad totaal'!A9</f>
        <v>Prijspeil</v>
      </c>
      <c r="B8" s="109">
        <f>'1-Contractblad totaal'!B9</f>
        <v>44348</v>
      </c>
      <c r="C8" s="109"/>
      <c r="E8" s="322"/>
      <c r="F8" s="322"/>
      <c r="G8" s="322"/>
      <c r="H8" s="322"/>
    </row>
    <row r="10" spans="1:8" ht="13.2" customHeight="1">
      <c r="A10" s="673" t="s">
        <v>760</v>
      </c>
      <c r="B10" s="673"/>
      <c r="C10" s="673"/>
      <c r="D10" s="673"/>
      <c r="E10" s="673"/>
      <c r="F10" s="673"/>
      <c r="G10" s="673"/>
    </row>
    <row r="11" spans="1:8" ht="25.2">
      <c r="A11" s="594" t="s">
        <v>109</v>
      </c>
      <c r="B11" s="594" t="s">
        <v>176</v>
      </c>
      <c r="C11" s="594" t="s">
        <v>65</v>
      </c>
      <c r="D11" s="594" t="s">
        <v>755</v>
      </c>
      <c r="E11" s="594" t="s">
        <v>756</v>
      </c>
      <c r="F11" s="594" t="s">
        <v>757</v>
      </c>
      <c r="G11" s="594" t="s">
        <v>758</v>
      </c>
    </row>
    <row r="12" spans="1:8" s="251" customFormat="1">
      <c r="A12" s="571" t="s">
        <v>743</v>
      </c>
      <c r="B12" s="570" t="s">
        <v>748</v>
      </c>
      <c r="C12" s="586" t="s">
        <v>228</v>
      </c>
      <c r="D12" s="587">
        <f>SUMIF('3-Basis ruimtestaat'!$G:$G,'8-Periodiek onderhoud'!C12,'3-Basis ruimtestaat'!$I:$I)</f>
        <v>2161.13</v>
      </c>
      <c r="E12" s="634">
        <v>1</v>
      </c>
      <c r="F12" s="576"/>
      <c r="G12" s="577">
        <f>D12*F12*E12</f>
        <v>0</v>
      </c>
    </row>
    <row r="13" spans="1:8" s="251" customFormat="1">
      <c r="A13" s="571" t="s">
        <v>743</v>
      </c>
      <c r="B13" s="570" t="s">
        <v>749</v>
      </c>
      <c r="C13" s="586" t="s">
        <v>394</v>
      </c>
      <c r="D13" s="587">
        <f>SUMIF('3-Basis ruimtestaat'!$G:$G,'8-Periodiek onderhoud'!C13,'3-Basis ruimtestaat'!$I:$I)</f>
        <v>2101.94</v>
      </c>
      <c r="E13" s="634">
        <v>2</v>
      </c>
      <c r="F13" s="576"/>
      <c r="G13" s="577">
        <f t="shared" ref="G13:G18" si="0">D13*F13*E13</f>
        <v>0</v>
      </c>
    </row>
    <row r="14" spans="1:8" s="251" customFormat="1">
      <c r="A14" s="571" t="s">
        <v>743</v>
      </c>
      <c r="B14" s="570" t="s">
        <v>750</v>
      </c>
      <c r="C14" s="586" t="s">
        <v>328</v>
      </c>
      <c r="D14" s="587">
        <f>SUMIF('3-Basis ruimtestaat'!$G:$G,'8-Periodiek onderhoud'!C14,'3-Basis ruimtestaat'!$I:$I)</f>
        <v>1509.1500000000003</v>
      </c>
      <c r="E14" s="634">
        <v>2</v>
      </c>
      <c r="F14" s="576"/>
      <c r="G14" s="577">
        <f t="shared" si="0"/>
        <v>0</v>
      </c>
    </row>
    <row r="15" spans="1:8" s="251" customFormat="1">
      <c r="A15" s="571" t="s">
        <v>743</v>
      </c>
      <c r="B15" s="570" t="s">
        <v>751</v>
      </c>
      <c r="C15" s="555" t="s">
        <v>397</v>
      </c>
      <c r="D15" s="587">
        <f>SUMIF('3-Basis ruimtestaat'!$G:$G,'8-Periodiek onderhoud'!C15,'3-Basis ruimtestaat'!$I:$I)</f>
        <v>262.08000000000004</v>
      </c>
      <c r="E15" s="635">
        <v>2</v>
      </c>
      <c r="F15" s="576"/>
      <c r="G15" s="577">
        <f t="shared" si="0"/>
        <v>0</v>
      </c>
    </row>
    <row r="16" spans="1:8" s="251" customFormat="1">
      <c r="A16" s="571" t="s">
        <v>743</v>
      </c>
      <c r="B16" s="570" t="s">
        <v>752</v>
      </c>
      <c r="C16" s="555" t="s">
        <v>329</v>
      </c>
      <c r="D16" s="587">
        <f>SUMIF('3-Basis ruimtestaat'!$G:$G,'8-Periodiek onderhoud'!C16,'3-Basis ruimtestaat'!$I:$I)</f>
        <v>943.93999999999994</v>
      </c>
      <c r="E16" s="635">
        <v>2</v>
      </c>
      <c r="F16" s="576"/>
      <c r="G16" s="577">
        <f t="shared" si="0"/>
        <v>0</v>
      </c>
    </row>
    <row r="17" spans="1:7" s="251" customFormat="1">
      <c r="A17" s="571" t="s">
        <v>743</v>
      </c>
      <c r="B17" s="570" t="s">
        <v>753</v>
      </c>
      <c r="C17" s="586" t="s">
        <v>398</v>
      </c>
      <c r="D17" s="587">
        <f>SUMIF('3-Basis ruimtestaat'!$G:$G,'8-Periodiek onderhoud'!C17,'3-Basis ruimtestaat'!$I:$I)</f>
        <v>438.08000000000004</v>
      </c>
      <c r="E17" s="582">
        <v>1</v>
      </c>
      <c r="F17" s="576"/>
      <c r="G17" s="577">
        <f t="shared" si="0"/>
        <v>0</v>
      </c>
    </row>
    <row r="18" spans="1:7" s="251" customFormat="1">
      <c r="A18" s="571" t="s">
        <v>743</v>
      </c>
      <c r="B18" s="570" t="s">
        <v>754</v>
      </c>
      <c r="C18" s="586" t="s">
        <v>717</v>
      </c>
      <c r="D18" s="587">
        <f>SUMIF('3-Basis ruimtestaat'!$G:$G,'8-Periodiek onderhoud'!C18,'3-Basis ruimtestaat'!$I:$I)</f>
        <v>273</v>
      </c>
      <c r="E18" s="579">
        <v>1</v>
      </c>
      <c r="F18" s="576"/>
      <c r="G18" s="577">
        <f t="shared" si="0"/>
        <v>0</v>
      </c>
    </row>
    <row r="20" spans="1:7" s="142" customFormat="1" ht="12.6">
      <c r="A20" s="324" t="s">
        <v>766</v>
      </c>
      <c r="B20" s="325"/>
      <c r="C20" s="585"/>
      <c r="D20" s="325"/>
      <c r="E20" s="325"/>
      <c r="F20" s="325"/>
      <c r="G20" s="295">
        <f>SUM(G12:G18)</f>
        <v>0</v>
      </c>
    </row>
    <row r="22" spans="1:7" ht="13.2" customHeight="1">
      <c r="A22" s="673" t="s">
        <v>759</v>
      </c>
      <c r="B22" s="673"/>
      <c r="C22" s="673"/>
      <c r="D22" s="673"/>
      <c r="E22" s="673"/>
    </row>
    <row r="23" spans="1:7" s="592" customFormat="1" ht="25.2">
      <c r="A23" s="590" t="s">
        <v>761</v>
      </c>
      <c r="B23" s="590" t="s">
        <v>762</v>
      </c>
      <c r="C23" s="590" t="s">
        <v>763</v>
      </c>
      <c r="D23" s="591" t="s">
        <v>764</v>
      </c>
      <c r="E23" s="591" t="s">
        <v>764</v>
      </c>
    </row>
    <row r="24" spans="1:7">
      <c r="A24" s="588" t="s">
        <v>400</v>
      </c>
      <c r="B24" s="589">
        <f>SUMIF('3-Basis ruimtestaat'!J:J,'8-Periodiek onderhoud'!A24,'3-Basis ruimtestaat'!I:I)</f>
        <v>431.98000000000008</v>
      </c>
      <c r="C24" s="583"/>
      <c r="D24" s="626">
        <v>2</v>
      </c>
      <c r="E24" s="569">
        <f>C24*D24*B24</f>
        <v>0</v>
      </c>
    </row>
    <row r="25" spans="1:7">
      <c r="A25" s="588" t="s">
        <v>401</v>
      </c>
      <c r="B25" s="589">
        <f>SUMIF('3-Basis ruimtestaat'!J:J,'8-Periodiek onderhoud'!A25,'3-Basis ruimtestaat'!I:I)</f>
        <v>7218.8199999999988</v>
      </c>
      <c r="C25" s="583"/>
      <c r="D25" s="626">
        <v>2</v>
      </c>
      <c r="E25" s="569">
        <f>C25*D25*B25</f>
        <v>0</v>
      </c>
    </row>
    <row r="27" spans="1:7">
      <c r="A27" s="674" t="s">
        <v>765</v>
      </c>
      <c r="B27" s="674"/>
      <c r="C27" s="674"/>
      <c r="D27" s="674"/>
      <c r="E27" s="593">
        <f>SUM(E24:E25)</f>
        <v>0</v>
      </c>
    </row>
    <row r="29" spans="1:7">
      <c r="A29" s="324" t="s">
        <v>767</v>
      </c>
      <c r="B29" s="325"/>
      <c r="C29" s="585"/>
      <c r="D29" s="325"/>
      <c r="E29" s="325"/>
      <c r="F29" s="325"/>
      <c r="G29" s="295">
        <f>E27+G20</f>
        <v>0</v>
      </c>
    </row>
  </sheetData>
  <mergeCells count="3">
    <mergeCell ref="A22:E22"/>
    <mergeCell ref="A27:D27"/>
    <mergeCell ref="A10:G10"/>
  </mergeCells>
  <pageMargins left="0.59375" right="0.7" top="0.75" bottom="0.75" header="0.3" footer="0.3"/>
  <pageSetup paperSize="9" scale="75" fitToHeight="0" orientation="landscape" r:id="rId1"/>
  <headerFooter>
    <oddFooter>&amp;L&amp;F-&amp;A
Atir b.v. ©&amp;Rprintversie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25C00-C95D-44B2-8EC2-947EE0D541F2}">
  <sheetPr>
    <pageSetUpPr fitToPage="1"/>
  </sheetPr>
  <dimension ref="A1:G14"/>
  <sheetViews>
    <sheetView showGridLines="0" zoomScaleNormal="100" workbookViewId="0">
      <pane ySplit="10" topLeftCell="A11" activePane="bottomLeft" state="frozen"/>
      <selection activeCell="D33" sqref="D33"/>
      <selection pane="bottomLeft" activeCell="A11" sqref="A11"/>
    </sheetView>
  </sheetViews>
  <sheetFormatPr defaultColWidth="9.109375" defaultRowHeight="13.2"/>
  <cols>
    <col min="1" max="1" width="26.109375" style="4" bestFit="1" customWidth="1"/>
    <col min="2" max="2" width="77.109375" style="4" customWidth="1"/>
    <col min="3" max="3" width="11.109375" style="4" customWidth="1"/>
    <col min="4" max="4" width="10.109375" style="4" bestFit="1" customWidth="1"/>
    <col min="5" max="5" width="12.109375" style="4" bestFit="1" customWidth="1"/>
    <col min="6" max="6" width="13.33203125" style="4" bestFit="1" customWidth="1"/>
    <col min="7" max="7" width="19.88671875" style="4" customWidth="1"/>
    <col min="8" max="16384" width="9.109375" style="4"/>
  </cols>
  <sheetData>
    <row r="1" spans="1:7">
      <c r="A1" s="480" t="s">
        <v>27</v>
      </c>
    </row>
    <row r="3" spans="1:7" ht="15">
      <c r="A3" s="83" t="str">
        <f>'1-Contractblad totaal'!A3</f>
        <v>Naam opdrachtgever</v>
      </c>
      <c r="B3" s="135" t="str">
        <f>'1-Contractblad totaal'!B3</f>
        <v>Gerrit Rietveld Academie</v>
      </c>
    </row>
    <row r="4" spans="1:7" ht="15">
      <c r="A4" s="83" t="str">
        <f>'1-Contractblad totaal'!A4</f>
        <v>Calculatie onderdeel</v>
      </c>
      <c r="B4" s="135" t="str">
        <f ca="1">MID(CELL("bestandsnaam",$C$9),SEARCH("]",CELL("bestandsnaam",$C$9),1)+1,256)</f>
        <v>9-Dependances</v>
      </c>
    </row>
    <row r="5" spans="1:7" ht="15">
      <c r="A5" s="83" t="str">
        <f>'1-Contractblad totaal'!A5</f>
        <v>Gebouw/plaats</v>
      </c>
      <c r="B5" s="135" t="str">
        <f>'1-Contractblad totaal'!B5</f>
        <v>Amsterdam</v>
      </c>
    </row>
    <row r="6" spans="1:7" ht="15">
      <c r="A6" s="83" t="str">
        <f>'1-Contractblad totaal'!A6</f>
        <v>Referentie nummer</v>
      </c>
      <c r="B6" s="135" t="str">
        <f>'1-Contractblad totaal'!B6</f>
        <v>GRA-EA-RT.ID-2020</v>
      </c>
      <c r="D6" s="321"/>
    </row>
    <row r="7" spans="1:7" ht="15" customHeight="1">
      <c r="A7" s="83" t="str">
        <f>'1-Contractblad totaal'!A8</f>
        <v>Naam dienstverlener</v>
      </c>
      <c r="B7" s="135">
        <f>'1-Contractblad totaal'!B8</f>
        <v>0</v>
      </c>
      <c r="D7" s="584"/>
      <c r="E7" s="322"/>
      <c r="F7" s="322"/>
      <c r="G7" s="322"/>
    </row>
    <row r="8" spans="1:7" ht="15">
      <c r="A8" s="83" t="str">
        <f>'1-Contractblad totaal'!A9</f>
        <v>Prijspeil</v>
      </c>
      <c r="B8" s="109">
        <f>'1-Contractblad totaal'!B9</f>
        <v>44348</v>
      </c>
      <c r="D8" s="322"/>
      <c r="E8" s="322"/>
      <c r="F8" s="322"/>
      <c r="G8" s="322"/>
    </row>
    <row r="10" spans="1:7" ht="25.2">
      <c r="A10" s="326" t="s">
        <v>109</v>
      </c>
      <c r="B10" s="326" t="s">
        <v>176</v>
      </c>
      <c r="C10" s="326" t="s">
        <v>62</v>
      </c>
      <c r="D10" s="326" t="s">
        <v>770</v>
      </c>
      <c r="E10" s="326" t="s">
        <v>174</v>
      </c>
      <c r="F10" s="326" t="s">
        <v>175</v>
      </c>
    </row>
    <row r="11" spans="1:7" s="251" customFormat="1">
      <c r="A11" s="571" t="s">
        <v>768</v>
      </c>
      <c r="B11" s="572" t="s">
        <v>833</v>
      </c>
      <c r="C11" s="573">
        <v>40</v>
      </c>
      <c r="D11" s="574">
        <v>1.5</v>
      </c>
      <c r="E11" s="576"/>
      <c r="F11" s="577">
        <f>C11*D11*E11</f>
        <v>0</v>
      </c>
    </row>
    <row r="12" spans="1:7" s="251" customFormat="1">
      <c r="A12" s="571" t="s">
        <v>769</v>
      </c>
      <c r="B12" s="627" t="s">
        <v>817</v>
      </c>
      <c r="C12" s="636">
        <v>200</v>
      </c>
      <c r="D12" s="579">
        <v>1</v>
      </c>
      <c r="E12" s="576"/>
      <c r="F12" s="577">
        <f>C12*D12*E12</f>
        <v>0</v>
      </c>
    </row>
    <row r="14" spans="1:7" s="142" customFormat="1" ht="12.6">
      <c r="A14" s="324" t="s">
        <v>8</v>
      </c>
      <c r="B14" s="325"/>
      <c r="C14" s="325"/>
      <c r="D14" s="325"/>
      <c r="E14" s="325"/>
      <c r="F14" s="295">
        <f>SUM(F11:F12)</f>
        <v>0</v>
      </c>
    </row>
  </sheetData>
  <pageMargins left="0.59375" right="0.7" top="0.75" bottom="0.75" header="0.3" footer="0.3"/>
  <pageSetup paperSize="9" scale="90"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61"/>
  <sheetViews>
    <sheetView showGridLines="0" showZeros="0" zoomScale="96" zoomScaleNormal="96" zoomScaleSheetLayoutView="75" zoomScalePageLayoutView="50" workbookViewId="0">
      <pane ySplit="10" topLeftCell="A11" activePane="bottomLeft" state="frozen"/>
      <selection activeCell="D33" sqref="D33"/>
      <selection pane="bottomLeft" activeCell="A11" sqref="A11"/>
    </sheetView>
  </sheetViews>
  <sheetFormatPr defaultColWidth="11.44140625" defaultRowHeight="13.2"/>
  <cols>
    <col min="1" max="1" width="39" style="4" customWidth="1"/>
    <col min="2" max="2" width="20.33203125" style="4" customWidth="1"/>
    <col min="3" max="6" width="17.5546875" style="4" customWidth="1"/>
    <col min="7" max="16384" width="11.44140625" style="4"/>
  </cols>
  <sheetData>
    <row r="1" spans="1:6" ht="13.8">
      <c r="A1" s="480" t="s">
        <v>27</v>
      </c>
      <c r="B1" s="327"/>
      <c r="C1" s="328"/>
      <c r="D1" s="329"/>
    </row>
    <row r="3" spans="1:6" ht="15.6">
      <c r="A3" s="108" t="str">
        <f>'1-Contractblad totaal'!A3</f>
        <v>Naam opdrachtgever</v>
      </c>
      <c r="B3" s="135" t="str">
        <f>'1-Contractblad totaal'!B3</f>
        <v>Gerrit Rietveld Academie</v>
      </c>
      <c r="C3" s="330"/>
      <c r="D3" s="330"/>
    </row>
    <row r="4" spans="1:6" ht="15">
      <c r="A4" s="108" t="str">
        <f>'1-Contractblad totaal'!A4</f>
        <v>Calculatie onderdeel</v>
      </c>
      <c r="B4" s="135" t="str">
        <f ca="1">MID(CELL("bestandsnaam",$C$9),SEARCH("]",CELL("bestandsnaam",$C$9),1)+1,256)</f>
        <v>10-Afroepprijs</v>
      </c>
      <c r="C4" s="331"/>
      <c r="D4" s="332"/>
    </row>
    <row r="5" spans="1:6" ht="15">
      <c r="A5" s="108" t="str">
        <f>'1-Contractblad totaal'!A5</f>
        <v>Gebouw/plaats</v>
      </c>
      <c r="B5" s="135" t="str">
        <f>'1-Contractblad totaal'!B5</f>
        <v>Amsterdam</v>
      </c>
      <c r="C5" s="331"/>
      <c r="D5" s="332"/>
    </row>
    <row r="6" spans="1:6" ht="15">
      <c r="A6" s="108" t="str">
        <f>'1-Contractblad totaal'!A6</f>
        <v>Referentie nummer</v>
      </c>
      <c r="B6" s="135" t="str">
        <f>'1-Contractblad totaal'!B6</f>
        <v>GRA-EA-RT.ID-2020</v>
      </c>
      <c r="C6" s="331"/>
      <c r="D6" s="332"/>
    </row>
    <row r="7" spans="1:6" ht="15">
      <c r="A7" s="108" t="str">
        <f>'1-Contractblad totaal'!A8</f>
        <v>Naam dienstverlener</v>
      </c>
      <c r="B7" s="135">
        <f>'1-Contractblad totaal'!B8</f>
        <v>0</v>
      </c>
      <c r="C7" s="331"/>
      <c r="D7" s="332"/>
    </row>
    <row r="8" spans="1:6" ht="15">
      <c r="A8" s="108" t="str">
        <f>'1-Contractblad totaal'!A9</f>
        <v>Prijspeil</v>
      </c>
      <c r="B8" s="109">
        <f>'1-Contractblad totaal'!B9</f>
        <v>44348</v>
      </c>
      <c r="C8" s="331"/>
      <c r="D8" s="332"/>
    </row>
    <row r="9" spans="1:6" ht="15">
      <c r="A9" s="107"/>
      <c r="B9" s="333"/>
      <c r="C9" s="331"/>
      <c r="D9" s="332"/>
    </row>
    <row r="10" spans="1:6">
      <c r="A10" s="334"/>
      <c r="B10" s="335"/>
      <c r="C10" s="335"/>
      <c r="D10" s="335"/>
    </row>
    <row r="11" spans="1:6" ht="15">
      <c r="A11" s="363" t="s">
        <v>184</v>
      </c>
      <c r="B11" s="364"/>
      <c r="C11" s="364"/>
      <c r="D11" s="365"/>
      <c r="E11" s="365"/>
      <c r="F11" s="366"/>
    </row>
    <row r="13" spans="1:6">
      <c r="A13" s="344"/>
      <c r="B13" s="345"/>
      <c r="C13" s="675" t="s">
        <v>127</v>
      </c>
      <c r="D13" s="676"/>
      <c r="E13" s="676"/>
      <c r="F13" s="677"/>
    </row>
    <row r="14" spans="1:6">
      <c r="A14" s="346" t="s">
        <v>59</v>
      </c>
      <c r="B14" s="346" t="s">
        <v>12</v>
      </c>
      <c r="C14" s="347" t="s">
        <v>123</v>
      </c>
      <c r="D14" s="323" t="s">
        <v>124</v>
      </c>
      <c r="E14" s="323" t="s">
        <v>125</v>
      </c>
      <c r="F14" s="323" t="s">
        <v>126</v>
      </c>
    </row>
    <row r="15" spans="1:6" ht="13.8">
      <c r="A15" s="336" t="s">
        <v>87</v>
      </c>
      <c r="B15" s="336" t="s">
        <v>39</v>
      </c>
      <c r="C15" s="493">
        <v>0</v>
      </c>
      <c r="D15" s="493">
        <v>0</v>
      </c>
      <c r="E15" s="493">
        <v>0</v>
      </c>
      <c r="F15" s="493">
        <v>0</v>
      </c>
    </row>
    <row r="16" spans="1:6" ht="13.8">
      <c r="A16" s="336" t="s">
        <v>88</v>
      </c>
      <c r="B16" s="336" t="s">
        <v>40</v>
      </c>
      <c r="C16" s="493">
        <v>0</v>
      </c>
      <c r="D16" s="493">
        <v>0</v>
      </c>
      <c r="E16" s="493">
        <v>0</v>
      </c>
      <c r="F16" s="493">
        <v>0</v>
      </c>
    </row>
    <row r="17" spans="1:7" ht="13.8">
      <c r="A17" s="348" t="s">
        <v>89</v>
      </c>
      <c r="B17" s="494"/>
      <c r="C17" s="493">
        <v>0</v>
      </c>
      <c r="D17" s="493">
        <v>0</v>
      </c>
      <c r="E17" s="493">
        <v>0</v>
      </c>
      <c r="F17" s="493">
        <v>0</v>
      </c>
    </row>
    <row r="18" spans="1:7" ht="13.8">
      <c r="A18" s="348" t="s">
        <v>7</v>
      </c>
      <c r="B18" s="494"/>
      <c r="C18" s="493">
        <v>0</v>
      </c>
      <c r="D18" s="493">
        <v>0</v>
      </c>
      <c r="E18" s="493">
        <v>0</v>
      </c>
      <c r="F18" s="493">
        <v>0</v>
      </c>
    </row>
    <row r="19" spans="1:7" ht="13.8">
      <c r="A19" s="337"/>
      <c r="B19" s="337"/>
      <c r="C19" s="337"/>
      <c r="D19" s="338"/>
    </row>
    <row r="20" spans="1:7" ht="15">
      <c r="A20" s="363" t="s">
        <v>206</v>
      </c>
      <c r="B20" s="367"/>
      <c r="C20" s="367"/>
      <c r="D20" s="367"/>
      <c r="E20" s="367"/>
      <c r="F20" s="368"/>
    </row>
    <row r="21" spans="1:7" ht="13.8">
      <c r="A21" s="349"/>
      <c r="B21" s="337"/>
      <c r="C21" s="337"/>
      <c r="D21" s="338"/>
      <c r="E21" s="675" t="s">
        <v>24</v>
      </c>
      <c r="F21" s="677"/>
    </row>
    <row r="22" spans="1:7">
      <c r="A22" s="348" t="s">
        <v>186</v>
      </c>
      <c r="B22" s="350" t="s">
        <v>12</v>
      </c>
      <c r="C22" s="351"/>
      <c r="D22" s="352"/>
      <c r="E22" s="347" t="s">
        <v>187</v>
      </c>
      <c r="F22" s="347" t="s">
        <v>188</v>
      </c>
    </row>
    <row r="23" spans="1:7" ht="13.8">
      <c r="A23" s="339" t="s">
        <v>189</v>
      </c>
      <c r="B23" s="488" t="s">
        <v>19</v>
      </c>
      <c r="C23" s="489"/>
      <c r="D23" s="489"/>
      <c r="E23" s="490">
        <v>0</v>
      </c>
      <c r="F23" s="490">
        <v>0</v>
      </c>
    </row>
    <row r="24" spans="1:7" ht="13.8">
      <c r="A24" s="339" t="s">
        <v>190</v>
      </c>
      <c r="B24" s="488" t="s">
        <v>19</v>
      </c>
      <c r="C24" s="491"/>
      <c r="D24" s="491"/>
      <c r="E24" s="490">
        <v>0</v>
      </c>
      <c r="F24" s="490">
        <v>0</v>
      </c>
    </row>
    <row r="25" spans="1:7" ht="13.8">
      <c r="A25" s="339" t="s">
        <v>191</v>
      </c>
      <c r="B25" s="488" t="s">
        <v>19</v>
      </c>
      <c r="C25" s="491"/>
      <c r="D25" s="491"/>
      <c r="E25" s="490">
        <v>0</v>
      </c>
      <c r="F25" s="490">
        <v>0</v>
      </c>
    </row>
    <row r="26" spans="1:7" ht="13.8">
      <c r="A26" s="339" t="s">
        <v>192</v>
      </c>
      <c r="B26" s="488" t="s">
        <v>19</v>
      </c>
      <c r="C26" s="492"/>
      <c r="D26" s="491"/>
      <c r="E26" s="490">
        <v>0</v>
      </c>
      <c r="F26" s="490">
        <v>0</v>
      </c>
    </row>
    <row r="27" spans="1:7" ht="13.8">
      <c r="A27" s="339" t="s">
        <v>193</v>
      </c>
      <c r="B27" s="488" t="s">
        <v>19</v>
      </c>
      <c r="C27" s="492"/>
      <c r="D27" s="491"/>
      <c r="E27" s="490">
        <v>0</v>
      </c>
      <c r="F27" s="490">
        <v>0</v>
      </c>
    </row>
    <row r="28" spans="1:7">
      <c r="A28" s="353"/>
      <c r="B28" s="354"/>
      <c r="C28" s="354"/>
      <c r="D28" s="355"/>
    </row>
    <row r="29" spans="1:7" ht="15">
      <c r="A29" s="363" t="s">
        <v>185</v>
      </c>
      <c r="B29" s="367"/>
      <c r="C29" s="367"/>
      <c r="D29" s="367"/>
      <c r="E29" s="367"/>
      <c r="F29" s="368"/>
    </row>
    <row r="30" spans="1:7">
      <c r="A30" s="340"/>
      <c r="B30" s="340"/>
      <c r="C30" s="340"/>
      <c r="D30" s="340"/>
      <c r="E30" s="189"/>
      <c r="F30" s="189"/>
      <c r="G30" s="189"/>
    </row>
    <row r="31" spans="1:7" ht="26.4">
      <c r="A31" s="356" t="s">
        <v>59</v>
      </c>
      <c r="B31" s="357" t="s">
        <v>12</v>
      </c>
      <c r="C31" s="351"/>
      <c r="D31" s="352"/>
      <c r="E31" s="358" t="s">
        <v>121</v>
      </c>
      <c r="F31" s="359" t="s">
        <v>122</v>
      </c>
    </row>
    <row r="32" spans="1:7" ht="13.8">
      <c r="A32" s="339" t="s">
        <v>194</v>
      </c>
      <c r="B32" s="488" t="s">
        <v>19</v>
      </c>
      <c r="C32" s="489"/>
      <c r="D32" s="489"/>
      <c r="E32" s="490">
        <v>0</v>
      </c>
      <c r="F32" s="490">
        <v>0</v>
      </c>
    </row>
    <row r="33" spans="1:6" ht="13.8">
      <c r="A33" s="339" t="s">
        <v>195</v>
      </c>
      <c r="B33" s="488" t="s">
        <v>19</v>
      </c>
      <c r="C33" s="491"/>
      <c r="D33" s="491"/>
      <c r="E33" s="490">
        <v>0</v>
      </c>
      <c r="F33" s="490">
        <v>0</v>
      </c>
    </row>
    <row r="34" spans="1:6" ht="13.8">
      <c r="A34" s="339" t="s">
        <v>196</v>
      </c>
      <c r="B34" s="488" t="s">
        <v>19</v>
      </c>
      <c r="C34" s="492"/>
      <c r="D34" s="491"/>
      <c r="E34" s="490">
        <v>0</v>
      </c>
      <c r="F34" s="490">
        <v>0</v>
      </c>
    </row>
    <row r="35" spans="1:6" ht="13.8">
      <c r="A35" s="339" t="s">
        <v>197</v>
      </c>
      <c r="B35" s="488" t="s">
        <v>19</v>
      </c>
      <c r="C35" s="492"/>
      <c r="D35" s="491"/>
      <c r="E35" s="490">
        <v>0</v>
      </c>
      <c r="F35" s="490">
        <v>0</v>
      </c>
    </row>
    <row r="36" spans="1:6" ht="13.8">
      <c r="A36" s="339" t="s">
        <v>198</v>
      </c>
      <c r="B36" s="488" t="s">
        <v>19</v>
      </c>
      <c r="C36" s="492"/>
      <c r="D36" s="491"/>
      <c r="E36" s="490">
        <v>0</v>
      </c>
      <c r="F36" s="490">
        <v>0</v>
      </c>
    </row>
    <row r="38" spans="1:6" ht="15">
      <c r="A38" s="363" t="s">
        <v>199</v>
      </c>
      <c r="B38" s="367"/>
      <c r="C38" s="367"/>
      <c r="D38" s="367"/>
      <c r="E38" s="367"/>
      <c r="F38" s="368"/>
    </row>
    <row r="39" spans="1:6" ht="13.8">
      <c r="A39" s="349"/>
      <c r="B39" s="337"/>
      <c r="C39" s="337"/>
      <c r="D39" s="338"/>
    </row>
    <row r="40" spans="1:6">
      <c r="A40" s="346" t="s">
        <v>59</v>
      </c>
      <c r="B40" s="344" t="s">
        <v>12</v>
      </c>
      <c r="C40" s="340"/>
      <c r="D40" s="340"/>
      <c r="E40" s="340"/>
      <c r="F40" s="360" t="s">
        <v>128</v>
      </c>
    </row>
    <row r="41" spans="1:6" ht="13.8">
      <c r="A41" s="339" t="s">
        <v>200</v>
      </c>
      <c r="B41" s="341" t="s">
        <v>129</v>
      </c>
      <c r="C41" s="341"/>
      <c r="D41" s="341"/>
      <c r="E41" s="341"/>
      <c r="F41" s="493">
        <v>0</v>
      </c>
    </row>
    <row r="42" spans="1:6" ht="13.8">
      <c r="A42" s="339" t="s">
        <v>200</v>
      </c>
      <c r="B42" s="341" t="s">
        <v>131</v>
      </c>
      <c r="C42" s="341"/>
      <c r="D42" s="341"/>
      <c r="E42" s="341"/>
      <c r="F42" s="493">
        <v>0</v>
      </c>
    </row>
    <row r="43" spans="1:6" ht="13.8">
      <c r="A43" s="339" t="s">
        <v>200</v>
      </c>
      <c r="B43" s="341" t="s">
        <v>130</v>
      </c>
      <c r="C43" s="341"/>
      <c r="D43" s="341"/>
      <c r="E43" s="341"/>
      <c r="F43" s="493">
        <v>0</v>
      </c>
    </row>
    <row r="44" spans="1:6" ht="13.8">
      <c r="A44" s="339" t="s">
        <v>157</v>
      </c>
      <c r="B44" s="341" t="s">
        <v>129</v>
      </c>
      <c r="C44" s="341"/>
      <c r="D44" s="341"/>
      <c r="E44" s="341"/>
      <c r="F44" s="493">
        <v>0</v>
      </c>
    </row>
    <row r="45" spans="1:6" s="106" customFormat="1"/>
    <row r="46" spans="1:6" s="106" customFormat="1" ht="15">
      <c r="A46" s="369" t="s">
        <v>204</v>
      </c>
      <c r="B46" s="368"/>
    </row>
    <row r="47" spans="1:6" s="106" customFormat="1">
      <c r="A47" s="348" t="s">
        <v>201</v>
      </c>
      <c r="B47" s="361" t="s">
        <v>128</v>
      </c>
    </row>
    <row r="48" spans="1:6" s="106" customFormat="1" ht="13.8">
      <c r="A48" s="336" t="s">
        <v>202</v>
      </c>
      <c r="B48" s="493">
        <v>0</v>
      </c>
    </row>
    <row r="49" spans="1:4" s="106" customFormat="1" ht="13.8">
      <c r="A49" s="336" t="s">
        <v>203</v>
      </c>
      <c r="B49" s="493">
        <v>0</v>
      </c>
    </row>
    <row r="50" spans="1:4" s="106" customFormat="1">
      <c r="A50" s="342"/>
      <c r="B50" s="342"/>
    </row>
    <row r="51" spans="1:4" ht="15">
      <c r="A51" s="362" t="s">
        <v>1</v>
      </c>
      <c r="B51" s="338"/>
      <c r="C51" s="338"/>
      <c r="D51" s="337"/>
    </row>
    <row r="52" spans="1:4">
      <c r="A52" s="337" t="s">
        <v>44</v>
      </c>
    </row>
    <row r="53" spans="1:4" ht="13.8">
      <c r="A53" s="337" t="s">
        <v>205</v>
      </c>
      <c r="B53" s="338"/>
      <c r="C53" s="338"/>
      <c r="D53" s="337"/>
    </row>
    <row r="54" spans="1:4" ht="12.75" customHeight="1">
      <c r="A54" s="337"/>
      <c r="B54" s="338"/>
      <c r="C54" s="338"/>
      <c r="D54" s="337"/>
    </row>
    <row r="55" spans="1:4" ht="13.8">
      <c r="A55" s="337"/>
      <c r="B55" s="338"/>
      <c r="C55" s="338"/>
      <c r="D55" s="337"/>
    </row>
    <row r="56" spans="1:4" ht="13.8">
      <c r="A56" s="337"/>
      <c r="B56" s="338"/>
      <c r="C56" s="338"/>
      <c r="D56" s="337"/>
    </row>
    <row r="58" spans="1:4" ht="13.8">
      <c r="A58" s="343"/>
      <c r="B58" s="327"/>
      <c r="C58" s="327"/>
      <c r="D58" s="327"/>
    </row>
    <row r="59" spans="1:4">
      <c r="A59" s="343"/>
    </row>
    <row r="60" spans="1:4">
      <c r="A60" s="343"/>
    </row>
    <row r="61" spans="1:4">
      <c r="A61" s="343"/>
    </row>
  </sheetData>
  <mergeCells count="2">
    <mergeCell ref="C13:F13"/>
    <mergeCell ref="E21:F21"/>
  </mergeCells>
  <phoneticPr fontId="11"/>
  <conditionalFormatting sqref="E36:F36">
    <cfRule type="cellIs" dxfId="8" priority="19" stopIfTrue="1" operator="equal">
      <formula>"nvt"</formula>
    </cfRule>
  </conditionalFormatting>
  <conditionalFormatting sqref="F23 E26:F26 F25 E23:E25">
    <cfRule type="cellIs" dxfId="7" priority="8" stopIfTrue="1" operator="equal">
      <formula>"nvt"</formula>
    </cfRule>
  </conditionalFormatting>
  <conditionalFormatting sqref="F24">
    <cfRule type="cellIs" dxfId="6" priority="7" stopIfTrue="1" operator="equal">
      <formula>"nvt"</formula>
    </cfRule>
  </conditionalFormatting>
  <conditionalFormatting sqref="F41:F44">
    <cfRule type="cellIs" dxfId="5" priority="9" stopIfTrue="1" operator="equal">
      <formula>"nvt"</formula>
    </cfRule>
  </conditionalFormatting>
  <conditionalFormatting sqref="E27:F27">
    <cfRule type="cellIs" dxfId="4" priority="6" stopIfTrue="1" operator="equal">
      <formula>"nvt"</formula>
    </cfRule>
  </conditionalFormatting>
  <conditionalFormatting sqref="F32 E32:E33 E35:F35">
    <cfRule type="cellIs" dxfId="3" priority="5" stopIfTrue="1" operator="equal">
      <formula>"nvt"</formula>
    </cfRule>
  </conditionalFormatting>
  <conditionalFormatting sqref="F33">
    <cfRule type="cellIs" dxfId="2" priority="4" stopIfTrue="1" operator="equal">
      <formula>"nvt"</formula>
    </cfRule>
  </conditionalFormatting>
  <conditionalFormatting sqref="E34:F34">
    <cfRule type="cellIs" dxfId="1" priority="3" stopIfTrue="1" operator="equal">
      <formula>"nvt"</formula>
    </cfRule>
  </conditionalFormatting>
  <conditionalFormatting sqref="B48:B49">
    <cfRule type="cellIs" dxfId="0" priority="1"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E21"/>
  <sheetViews>
    <sheetView showGridLines="0" zoomScale="85" zoomScaleNormal="85" zoomScaleSheetLayoutView="50" zoomScalePageLayoutView="50" workbookViewId="0">
      <pane ySplit="10" topLeftCell="A11" activePane="bottomLeft" state="frozen"/>
      <selection activeCell="D33" sqref="D33"/>
      <selection pane="bottomLeft" activeCell="A11" sqref="A11"/>
    </sheetView>
  </sheetViews>
  <sheetFormatPr defaultColWidth="13.6640625" defaultRowHeight="13.2"/>
  <cols>
    <col min="1" max="1" width="46.109375" style="381" customWidth="1"/>
    <col min="2" max="3" width="27.5546875" style="388" customWidth="1"/>
    <col min="4" max="4" width="12.109375" style="381" customWidth="1"/>
    <col min="5" max="5" width="26.109375" style="389" customWidth="1"/>
    <col min="6" max="7" width="13.6640625" style="390" customWidth="1"/>
    <col min="8" max="8" width="15.88671875" style="390" customWidth="1"/>
    <col min="9" max="9" width="13.6640625" style="381" customWidth="1"/>
    <col min="10" max="10" width="15.88671875" style="390" customWidth="1"/>
    <col min="11" max="252" width="13.6640625" style="381"/>
    <col min="253" max="253" width="22.109375" style="381" customWidth="1"/>
    <col min="254" max="260" width="13.6640625" style="381" customWidth="1"/>
    <col min="261" max="261" width="15.88671875" style="381" customWidth="1"/>
    <col min="262" max="262" width="16.5546875" style="381" bestFit="1" customWidth="1"/>
    <col min="263" max="263" width="13.6640625" style="381" customWidth="1"/>
    <col min="264" max="264" width="17.109375" style="381" bestFit="1" customWidth="1"/>
    <col min="265" max="265" width="4" style="381" customWidth="1"/>
    <col min="266" max="266" width="13.6640625" style="381" customWidth="1"/>
    <col min="267" max="508" width="13.6640625" style="381"/>
    <col min="509" max="509" width="22.109375" style="381" customWidth="1"/>
    <col min="510" max="516" width="13.6640625" style="381" customWidth="1"/>
    <col min="517" max="517" width="15.88671875" style="381" customWidth="1"/>
    <col min="518" max="518" width="16.5546875" style="381" bestFit="1" customWidth="1"/>
    <col min="519" max="519" width="13.6640625" style="381" customWidth="1"/>
    <col min="520" max="520" width="17.109375" style="381" bestFit="1" customWidth="1"/>
    <col min="521" max="521" width="4" style="381" customWidth="1"/>
    <col min="522" max="522" width="13.6640625" style="381" customWidth="1"/>
    <col min="523" max="764" width="13.6640625" style="381"/>
    <col min="765" max="765" width="22.109375" style="381" customWidth="1"/>
    <col min="766" max="772" width="13.6640625" style="381" customWidth="1"/>
    <col min="773" max="773" width="15.88671875" style="381" customWidth="1"/>
    <col min="774" max="774" width="16.5546875" style="381" bestFit="1" customWidth="1"/>
    <col min="775" max="775" width="13.6640625" style="381" customWidth="1"/>
    <col min="776" max="776" width="17.109375" style="381" bestFit="1" customWidth="1"/>
    <col min="777" max="777" width="4" style="381" customWidth="1"/>
    <col min="778" max="778" width="13.6640625" style="381" customWidth="1"/>
    <col min="779" max="1020" width="13.6640625" style="381"/>
    <col min="1021" max="1021" width="22.109375" style="381" customWidth="1"/>
    <col min="1022" max="1028" width="13.6640625" style="381" customWidth="1"/>
    <col min="1029" max="1029" width="15.88671875" style="381" customWidth="1"/>
    <col min="1030" max="1030" width="16.5546875" style="381" bestFit="1" customWidth="1"/>
    <col min="1031" max="1031" width="13.6640625" style="381" customWidth="1"/>
    <col min="1032" max="1032" width="17.109375" style="381" bestFit="1" customWidth="1"/>
    <col min="1033" max="1033" width="4" style="381" customWidth="1"/>
    <col min="1034" max="1034" width="13.6640625" style="381" customWidth="1"/>
    <col min="1035" max="1276" width="13.6640625" style="381"/>
    <col min="1277" max="1277" width="22.109375" style="381" customWidth="1"/>
    <col min="1278" max="1284" width="13.6640625" style="381" customWidth="1"/>
    <col min="1285" max="1285" width="15.88671875" style="381" customWidth="1"/>
    <col min="1286" max="1286" width="16.5546875" style="381" bestFit="1" customWidth="1"/>
    <col min="1287" max="1287" width="13.6640625" style="381" customWidth="1"/>
    <col min="1288" max="1288" width="17.109375" style="381" bestFit="1" customWidth="1"/>
    <col min="1289" max="1289" width="4" style="381" customWidth="1"/>
    <col min="1290" max="1290" width="13.6640625" style="381" customWidth="1"/>
    <col min="1291" max="1532" width="13.6640625" style="381"/>
    <col min="1533" max="1533" width="22.109375" style="381" customWidth="1"/>
    <col min="1534" max="1540" width="13.6640625" style="381" customWidth="1"/>
    <col min="1541" max="1541" width="15.88671875" style="381" customWidth="1"/>
    <col min="1542" max="1542" width="16.5546875" style="381" bestFit="1" customWidth="1"/>
    <col min="1543" max="1543" width="13.6640625" style="381" customWidth="1"/>
    <col min="1544" max="1544" width="17.109375" style="381" bestFit="1" customWidth="1"/>
    <col min="1545" max="1545" width="4" style="381" customWidth="1"/>
    <col min="1546" max="1546" width="13.6640625" style="381" customWidth="1"/>
    <col min="1547" max="1788" width="13.6640625" style="381"/>
    <col min="1789" max="1789" width="22.109375" style="381" customWidth="1"/>
    <col min="1790" max="1796" width="13.6640625" style="381" customWidth="1"/>
    <col min="1797" max="1797" width="15.88671875" style="381" customWidth="1"/>
    <col min="1798" max="1798" width="16.5546875" style="381" bestFit="1" customWidth="1"/>
    <col min="1799" max="1799" width="13.6640625" style="381" customWidth="1"/>
    <col min="1800" max="1800" width="17.109375" style="381" bestFit="1" customWidth="1"/>
    <col min="1801" max="1801" width="4" style="381" customWidth="1"/>
    <col min="1802" max="1802" width="13.6640625" style="381" customWidth="1"/>
    <col min="1803" max="2044" width="13.6640625" style="381"/>
    <col min="2045" max="2045" width="22.109375" style="381" customWidth="1"/>
    <col min="2046" max="2052" width="13.6640625" style="381" customWidth="1"/>
    <col min="2053" max="2053" width="15.88671875" style="381" customWidth="1"/>
    <col min="2054" max="2054" width="16.5546875" style="381" bestFit="1" customWidth="1"/>
    <col min="2055" max="2055" width="13.6640625" style="381" customWidth="1"/>
    <col min="2056" max="2056" width="17.109375" style="381" bestFit="1" customWidth="1"/>
    <col min="2057" max="2057" width="4" style="381" customWidth="1"/>
    <col min="2058" max="2058" width="13.6640625" style="381" customWidth="1"/>
    <col min="2059" max="2300" width="13.6640625" style="381"/>
    <col min="2301" max="2301" width="22.109375" style="381" customWidth="1"/>
    <col min="2302" max="2308" width="13.6640625" style="381" customWidth="1"/>
    <col min="2309" max="2309" width="15.88671875" style="381" customWidth="1"/>
    <col min="2310" max="2310" width="16.5546875" style="381" bestFit="1" customWidth="1"/>
    <col min="2311" max="2311" width="13.6640625" style="381" customWidth="1"/>
    <col min="2312" max="2312" width="17.109375" style="381" bestFit="1" customWidth="1"/>
    <col min="2313" max="2313" width="4" style="381" customWidth="1"/>
    <col min="2314" max="2314" width="13.6640625" style="381" customWidth="1"/>
    <col min="2315" max="2556" width="13.6640625" style="381"/>
    <col min="2557" max="2557" width="22.109375" style="381" customWidth="1"/>
    <col min="2558" max="2564" width="13.6640625" style="381" customWidth="1"/>
    <col min="2565" max="2565" width="15.88671875" style="381" customWidth="1"/>
    <col min="2566" max="2566" width="16.5546875" style="381" bestFit="1" customWidth="1"/>
    <col min="2567" max="2567" width="13.6640625" style="381" customWidth="1"/>
    <col min="2568" max="2568" width="17.109375" style="381" bestFit="1" customWidth="1"/>
    <col min="2569" max="2569" width="4" style="381" customWidth="1"/>
    <col min="2570" max="2570" width="13.6640625" style="381" customWidth="1"/>
    <col min="2571" max="2812" width="13.6640625" style="381"/>
    <col min="2813" max="2813" width="22.109375" style="381" customWidth="1"/>
    <col min="2814" max="2820" width="13.6640625" style="381" customWidth="1"/>
    <col min="2821" max="2821" width="15.88671875" style="381" customWidth="1"/>
    <col min="2822" max="2822" width="16.5546875" style="381" bestFit="1" customWidth="1"/>
    <col min="2823" max="2823" width="13.6640625" style="381" customWidth="1"/>
    <col min="2824" max="2824" width="17.109375" style="381" bestFit="1" customWidth="1"/>
    <col min="2825" max="2825" width="4" style="381" customWidth="1"/>
    <col min="2826" max="2826" width="13.6640625" style="381" customWidth="1"/>
    <col min="2827" max="3068" width="13.6640625" style="381"/>
    <col min="3069" max="3069" width="22.109375" style="381" customWidth="1"/>
    <col min="3070" max="3076" width="13.6640625" style="381" customWidth="1"/>
    <col min="3077" max="3077" width="15.88671875" style="381" customWidth="1"/>
    <col min="3078" max="3078" width="16.5546875" style="381" bestFit="1" customWidth="1"/>
    <col min="3079" max="3079" width="13.6640625" style="381" customWidth="1"/>
    <col min="3080" max="3080" width="17.109375" style="381" bestFit="1" customWidth="1"/>
    <col min="3081" max="3081" width="4" style="381" customWidth="1"/>
    <col min="3082" max="3082" width="13.6640625" style="381" customWidth="1"/>
    <col min="3083" max="3324" width="13.6640625" style="381"/>
    <col min="3325" max="3325" width="22.109375" style="381" customWidth="1"/>
    <col min="3326" max="3332" width="13.6640625" style="381" customWidth="1"/>
    <col min="3333" max="3333" width="15.88671875" style="381" customWidth="1"/>
    <col min="3334" max="3334" width="16.5546875" style="381" bestFit="1" customWidth="1"/>
    <col min="3335" max="3335" width="13.6640625" style="381" customWidth="1"/>
    <col min="3336" max="3336" width="17.109375" style="381" bestFit="1" customWidth="1"/>
    <col min="3337" max="3337" width="4" style="381" customWidth="1"/>
    <col min="3338" max="3338" width="13.6640625" style="381" customWidth="1"/>
    <col min="3339" max="3580" width="13.6640625" style="381"/>
    <col min="3581" max="3581" width="22.109375" style="381" customWidth="1"/>
    <col min="3582" max="3588" width="13.6640625" style="381" customWidth="1"/>
    <col min="3589" max="3589" width="15.88671875" style="381" customWidth="1"/>
    <col min="3590" max="3590" width="16.5546875" style="381" bestFit="1" customWidth="1"/>
    <col min="3591" max="3591" width="13.6640625" style="381" customWidth="1"/>
    <col min="3592" max="3592" width="17.109375" style="381" bestFit="1" customWidth="1"/>
    <col min="3593" max="3593" width="4" style="381" customWidth="1"/>
    <col min="3594" max="3594" width="13.6640625" style="381" customWidth="1"/>
    <col min="3595" max="3836" width="13.6640625" style="381"/>
    <col min="3837" max="3837" width="22.109375" style="381" customWidth="1"/>
    <col min="3838" max="3844" width="13.6640625" style="381" customWidth="1"/>
    <col min="3845" max="3845" width="15.88671875" style="381" customWidth="1"/>
    <col min="3846" max="3846" width="16.5546875" style="381" bestFit="1" customWidth="1"/>
    <col min="3847" max="3847" width="13.6640625" style="381" customWidth="1"/>
    <col min="3848" max="3848" width="17.109375" style="381" bestFit="1" customWidth="1"/>
    <col min="3849" max="3849" width="4" style="381" customWidth="1"/>
    <col min="3850" max="3850" width="13.6640625" style="381" customWidth="1"/>
    <col min="3851" max="4092" width="13.6640625" style="381"/>
    <col min="4093" max="4093" width="22.109375" style="381" customWidth="1"/>
    <col min="4094" max="4100" width="13.6640625" style="381" customWidth="1"/>
    <col min="4101" max="4101" width="15.88671875" style="381" customWidth="1"/>
    <col min="4102" max="4102" width="16.5546875" style="381" bestFit="1" customWidth="1"/>
    <col min="4103" max="4103" width="13.6640625" style="381" customWidth="1"/>
    <col min="4104" max="4104" width="17.109375" style="381" bestFit="1" customWidth="1"/>
    <col min="4105" max="4105" width="4" style="381" customWidth="1"/>
    <col min="4106" max="4106" width="13.6640625" style="381" customWidth="1"/>
    <col min="4107" max="4348" width="13.6640625" style="381"/>
    <col min="4349" max="4349" width="22.109375" style="381" customWidth="1"/>
    <col min="4350" max="4356" width="13.6640625" style="381" customWidth="1"/>
    <col min="4357" max="4357" width="15.88671875" style="381" customWidth="1"/>
    <col min="4358" max="4358" width="16.5546875" style="381" bestFit="1" customWidth="1"/>
    <col min="4359" max="4359" width="13.6640625" style="381" customWidth="1"/>
    <col min="4360" max="4360" width="17.109375" style="381" bestFit="1" customWidth="1"/>
    <col min="4361" max="4361" width="4" style="381" customWidth="1"/>
    <col min="4362" max="4362" width="13.6640625" style="381" customWidth="1"/>
    <col min="4363" max="4604" width="13.6640625" style="381"/>
    <col min="4605" max="4605" width="22.109375" style="381" customWidth="1"/>
    <col min="4606" max="4612" width="13.6640625" style="381" customWidth="1"/>
    <col min="4613" max="4613" width="15.88671875" style="381" customWidth="1"/>
    <col min="4614" max="4614" width="16.5546875" style="381" bestFit="1" customWidth="1"/>
    <col min="4615" max="4615" width="13.6640625" style="381" customWidth="1"/>
    <col min="4616" max="4616" width="17.109375" style="381" bestFit="1" customWidth="1"/>
    <col min="4617" max="4617" width="4" style="381" customWidth="1"/>
    <col min="4618" max="4618" width="13.6640625" style="381" customWidth="1"/>
    <col min="4619" max="4860" width="13.6640625" style="381"/>
    <col min="4861" max="4861" width="22.109375" style="381" customWidth="1"/>
    <col min="4862" max="4868" width="13.6640625" style="381" customWidth="1"/>
    <col min="4869" max="4869" width="15.88671875" style="381" customWidth="1"/>
    <col min="4870" max="4870" width="16.5546875" style="381" bestFit="1" customWidth="1"/>
    <col min="4871" max="4871" width="13.6640625" style="381" customWidth="1"/>
    <col min="4872" max="4872" width="17.109375" style="381" bestFit="1" customWidth="1"/>
    <col min="4873" max="4873" width="4" style="381" customWidth="1"/>
    <col min="4874" max="4874" width="13.6640625" style="381" customWidth="1"/>
    <col min="4875" max="5116" width="13.6640625" style="381"/>
    <col min="5117" max="5117" width="22.109375" style="381" customWidth="1"/>
    <col min="5118" max="5124" width="13.6640625" style="381" customWidth="1"/>
    <col min="5125" max="5125" width="15.88671875" style="381" customWidth="1"/>
    <col min="5126" max="5126" width="16.5546875" style="381" bestFit="1" customWidth="1"/>
    <col min="5127" max="5127" width="13.6640625" style="381" customWidth="1"/>
    <col min="5128" max="5128" width="17.109375" style="381" bestFit="1" customWidth="1"/>
    <col min="5129" max="5129" width="4" style="381" customWidth="1"/>
    <col min="5130" max="5130" width="13.6640625" style="381" customWidth="1"/>
    <col min="5131" max="5372" width="13.6640625" style="381"/>
    <col min="5373" max="5373" width="22.109375" style="381" customWidth="1"/>
    <col min="5374" max="5380" width="13.6640625" style="381" customWidth="1"/>
    <col min="5381" max="5381" width="15.88671875" style="381" customWidth="1"/>
    <col min="5382" max="5382" width="16.5546875" style="381" bestFit="1" customWidth="1"/>
    <col min="5383" max="5383" width="13.6640625" style="381" customWidth="1"/>
    <col min="5384" max="5384" width="17.109375" style="381" bestFit="1" customWidth="1"/>
    <col min="5385" max="5385" width="4" style="381" customWidth="1"/>
    <col min="5386" max="5386" width="13.6640625" style="381" customWidth="1"/>
    <col min="5387" max="5628" width="13.6640625" style="381"/>
    <col min="5629" max="5629" width="22.109375" style="381" customWidth="1"/>
    <col min="5630" max="5636" width="13.6640625" style="381" customWidth="1"/>
    <col min="5637" max="5637" width="15.88671875" style="381" customWidth="1"/>
    <col min="5638" max="5638" width="16.5546875" style="381" bestFit="1" customWidth="1"/>
    <col min="5639" max="5639" width="13.6640625" style="381" customWidth="1"/>
    <col min="5640" max="5640" width="17.109375" style="381" bestFit="1" customWidth="1"/>
    <col min="5641" max="5641" width="4" style="381" customWidth="1"/>
    <col min="5642" max="5642" width="13.6640625" style="381" customWidth="1"/>
    <col min="5643" max="5884" width="13.6640625" style="381"/>
    <col min="5885" max="5885" width="22.109375" style="381" customWidth="1"/>
    <col min="5886" max="5892" width="13.6640625" style="381" customWidth="1"/>
    <col min="5893" max="5893" width="15.88671875" style="381" customWidth="1"/>
    <col min="5894" max="5894" width="16.5546875" style="381" bestFit="1" customWidth="1"/>
    <col min="5895" max="5895" width="13.6640625" style="381" customWidth="1"/>
    <col min="5896" max="5896" width="17.109375" style="381" bestFit="1" customWidth="1"/>
    <col min="5897" max="5897" width="4" style="381" customWidth="1"/>
    <col min="5898" max="5898" width="13.6640625" style="381" customWidth="1"/>
    <col min="5899" max="6140" width="13.6640625" style="381"/>
    <col min="6141" max="6141" width="22.109375" style="381" customWidth="1"/>
    <col min="6142" max="6148" width="13.6640625" style="381" customWidth="1"/>
    <col min="6149" max="6149" width="15.88671875" style="381" customWidth="1"/>
    <col min="6150" max="6150" width="16.5546875" style="381" bestFit="1" customWidth="1"/>
    <col min="6151" max="6151" width="13.6640625" style="381" customWidth="1"/>
    <col min="6152" max="6152" width="17.109375" style="381" bestFit="1" customWidth="1"/>
    <col min="6153" max="6153" width="4" style="381" customWidth="1"/>
    <col min="6154" max="6154" width="13.6640625" style="381" customWidth="1"/>
    <col min="6155" max="6396" width="13.6640625" style="381"/>
    <col min="6397" max="6397" width="22.109375" style="381" customWidth="1"/>
    <col min="6398" max="6404" width="13.6640625" style="381" customWidth="1"/>
    <col min="6405" max="6405" width="15.88671875" style="381" customWidth="1"/>
    <col min="6406" max="6406" width="16.5546875" style="381" bestFit="1" customWidth="1"/>
    <col min="6407" max="6407" width="13.6640625" style="381" customWidth="1"/>
    <col min="6408" max="6408" width="17.109375" style="381" bestFit="1" customWidth="1"/>
    <col min="6409" max="6409" width="4" style="381" customWidth="1"/>
    <col min="6410" max="6410" width="13.6640625" style="381" customWidth="1"/>
    <col min="6411" max="6652" width="13.6640625" style="381"/>
    <col min="6653" max="6653" width="22.109375" style="381" customWidth="1"/>
    <col min="6654" max="6660" width="13.6640625" style="381" customWidth="1"/>
    <col min="6661" max="6661" width="15.88671875" style="381" customWidth="1"/>
    <col min="6662" max="6662" width="16.5546875" style="381" bestFit="1" customWidth="1"/>
    <col min="6663" max="6663" width="13.6640625" style="381" customWidth="1"/>
    <col min="6664" max="6664" width="17.109375" style="381" bestFit="1" customWidth="1"/>
    <col min="6665" max="6665" width="4" style="381" customWidth="1"/>
    <col min="6666" max="6666" width="13.6640625" style="381" customWidth="1"/>
    <col min="6667" max="6908" width="13.6640625" style="381"/>
    <col min="6909" max="6909" width="22.109375" style="381" customWidth="1"/>
    <col min="6910" max="6916" width="13.6640625" style="381" customWidth="1"/>
    <col min="6917" max="6917" width="15.88671875" style="381" customWidth="1"/>
    <col min="6918" max="6918" width="16.5546875" style="381" bestFit="1" customWidth="1"/>
    <col min="6919" max="6919" width="13.6640625" style="381" customWidth="1"/>
    <col min="6920" max="6920" width="17.109375" style="381" bestFit="1" customWidth="1"/>
    <col min="6921" max="6921" width="4" style="381" customWidth="1"/>
    <col min="6922" max="6922" width="13.6640625" style="381" customWidth="1"/>
    <col min="6923" max="7164" width="13.6640625" style="381"/>
    <col min="7165" max="7165" width="22.109375" style="381" customWidth="1"/>
    <col min="7166" max="7172" width="13.6640625" style="381" customWidth="1"/>
    <col min="7173" max="7173" width="15.88671875" style="381" customWidth="1"/>
    <col min="7174" max="7174" width="16.5546875" style="381" bestFit="1" customWidth="1"/>
    <col min="7175" max="7175" width="13.6640625" style="381" customWidth="1"/>
    <col min="7176" max="7176" width="17.109375" style="381" bestFit="1" customWidth="1"/>
    <col min="7177" max="7177" width="4" style="381" customWidth="1"/>
    <col min="7178" max="7178" width="13.6640625" style="381" customWidth="1"/>
    <col min="7179" max="7420" width="13.6640625" style="381"/>
    <col min="7421" max="7421" width="22.109375" style="381" customWidth="1"/>
    <col min="7422" max="7428" width="13.6640625" style="381" customWidth="1"/>
    <col min="7429" max="7429" width="15.88671875" style="381" customWidth="1"/>
    <col min="7430" max="7430" width="16.5546875" style="381" bestFit="1" customWidth="1"/>
    <col min="7431" max="7431" width="13.6640625" style="381" customWidth="1"/>
    <col min="7432" max="7432" width="17.109375" style="381" bestFit="1" customWidth="1"/>
    <col min="7433" max="7433" width="4" style="381" customWidth="1"/>
    <col min="7434" max="7434" width="13.6640625" style="381" customWidth="1"/>
    <col min="7435" max="7676" width="13.6640625" style="381"/>
    <col min="7677" max="7677" width="22.109375" style="381" customWidth="1"/>
    <col min="7678" max="7684" width="13.6640625" style="381" customWidth="1"/>
    <col min="7685" max="7685" width="15.88671875" style="381" customWidth="1"/>
    <col min="7686" max="7686" width="16.5546875" style="381" bestFit="1" customWidth="1"/>
    <col min="7687" max="7687" width="13.6640625" style="381" customWidth="1"/>
    <col min="7688" max="7688" width="17.109375" style="381" bestFit="1" customWidth="1"/>
    <col min="7689" max="7689" width="4" style="381" customWidth="1"/>
    <col min="7690" max="7690" width="13.6640625" style="381" customWidth="1"/>
    <col min="7691" max="7932" width="13.6640625" style="381"/>
    <col min="7933" max="7933" width="22.109375" style="381" customWidth="1"/>
    <col min="7934" max="7940" width="13.6640625" style="381" customWidth="1"/>
    <col min="7941" max="7941" width="15.88671875" style="381" customWidth="1"/>
    <col min="7942" max="7942" width="16.5546875" style="381" bestFit="1" customWidth="1"/>
    <col min="7943" max="7943" width="13.6640625" style="381" customWidth="1"/>
    <col min="7944" max="7944" width="17.109375" style="381" bestFit="1" customWidth="1"/>
    <col min="7945" max="7945" width="4" style="381" customWidth="1"/>
    <col min="7946" max="7946" width="13.6640625" style="381" customWidth="1"/>
    <col min="7947" max="8188" width="13.6640625" style="381"/>
    <col min="8189" max="8189" width="22.109375" style="381" customWidth="1"/>
    <col min="8190" max="8196" width="13.6640625" style="381" customWidth="1"/>
    <col min="8197" max="8197" width="15.88671875" style="381" customWidth="1"/>
    <col min="8198" max="8198" width="16.5546875" style="381" bestFit="1" customWidth="1"/>
    <col min="8199" max="8199" width="13.6640625" style="381" customWidth="1"/>
    <col min="8200" max="8200" width="17.109375" style="381" bestFit="1" customWidth="1"/>
    <col min="8201" max="8201" width="4" style="381" customWidth="1"/>
    <col min="8202" max="8202" width="13.6640625" style="381" customWidth="1"/>
    <col min="8203" max="8444" width="13.6640625" style="381"/>
    <col min="8445" max="8445" width="22.109375" style="381" customWidth="1"/>
    <col min="8446" max="8452" width="13.6640625" style="381" customWidth="1"/>
    <col min="8453" max="8453" width="15.88671875" style="381" customWidth="1"/>
    <col min="8454" max="8454" width="16.5546875" style="381" bestFit="1" customWidth="1"/>
    <col min="8455" max="8455" width="13.6640625" style="381" customWidth="1"/>
    <col min="8456" max="8456" width="17.109375" style="381" bestFit="1" customWidth="1"/>
    <col min="8457" max="8457" width="4" style="381" customWidth="1"/>
    <col min="8458" max="8458" width="13.6640625" style="381" customWidth="1"/>
    <col min="8459" max="8700" width="13.6640625" style="381"/>
    <col min="8701" max="8701" width="22.109375" style="381" customWidth="1"/>
    <col min="8702" max="8708" width="13.6640625" style="381" customWidth="1"/>
    <col min="8709" max="8709" width="15.88671875" style="381" customWidth="1"/>
    <col min="8710" max="8710" width="16.5546875" style="381" bestFit="1" customWidth="1"/>
    <col min="8711" max="8711" width="13.6640625" style="381" customWidth="1"/>
    <col min="8712" max="8712" width="17.109375" style="381" bestFit="1" customWidth="1"/>
    <col min="8713" max="8713" width="4" style="381" customWidth="1"/>
    <col min="8714" max="8714" width="13.6640625" style="381" customWidth="1"/>
    <col min="8715" max="8956" width="13.6640625" style="381"/>
    <col min="8957" max="8957" width="22.109375" style="381" customWidth="1"/>
    <col min="8958" max="8964" width="13.6640625" style="381" customWidth="1"/>
    <col min="8965" max="8965" width="15.88671875" style="381" customWidth="1"/>
    <col min="8966" max="8966" width="16.5546875" style="381" bestFit="1" customWidth="1"/>
    <col min="8967" max="8967" width="13.6640625" style="381" customWidth="1"/>
    <col min="8968" max="8968" width="17.109375" style="381" bestFit="1" customWidth="1"/>
    <col min="8969" max="8969" width="4" style="381" customWidth="1"/>
    <col min="8970" max="8970" width="13.6640625" style="381" customWidth="1"/>
    <col min="8971" max="9212" width="13.6640625" style="381"/>
    <col min="9213" max="9213" width="22.109375" style="381" customWidth="1"/>
    <col min="9214" max="9220" width="13.6640625" style="381" customWidth="1"/>
    <col min="9221" max="9221" width="15.88671875" style="381" customWidth="1"/>
    <col min="9222" max="9222" width="16.5546875" style="381" bestFit="1" customWidth="1"/>
    <col min="9223" max="9223" width="13.6640625" style="381" customWidth="1"/>
    <col min="9224" max="9224" width="17.109375" style="381" bestFit="1" customWidth="1"/>
    <col min="9225" max="9225" width="4" style="381" customWidth="1"/>
    <col min="9226" max="9226" width="13.6640625" style="381" customWidth="1"/>
    <col min="9227" max="9468" width="13.6640625" style="381"/>
    <col min="9469" max="9469" width="22.109375" style="381" customWidth="1"/>
    <col min="9470" max="9476" width="13.6640625" style="381" customWidth="1"/>
    <col min="9477" max="9477" width="15.88671875" style="381" customWidth="1"/>
    <col min="9478" max="9478" width="16.5546875" style="381" bestFit="1" customWidth="1"/>
    <col min="9479" max="9479" width="13.6640625" style="381" customWidth="1"/>
    <col min="9480" max="9480" width="17.109375" style="381" bestFit="1" customWidth="1"/>
    <col min="9481" max="9481" width="4" style="381" customWidth="1"/>
    <col min="9482" max="9482" width="13.6640625" style="381" customWidth="1"/>
    <col min="9483" max="9724" width="13.6640625" style="381"/>
    <col min="9725" max="9725" width="22.109375" style="381" customWidth="1"/>
    <col min="9726" max="9732" width="13.6640625" style="381" customWidth="1"/>
    <col min="9733" max="9733" width="15.88671875" style="381" customWidth="1"/>
    <col min="9734" max="9734" width="16.5546875" style="381" bestFit="1" customWidth="1"/>
    <col min="9735" max="9735" width="13.6640625" style="381" customWidth="1"/>
    <col min="9736" max="9736" width="17.109375" style="381" bestFit="1" customWidth="1"/>
    <col min="9737" max="9737" width="4" style="381" customWidth="1"/>
    <col min="9738" max="9738" width="13.6640625" style="381" customWidth="1"/>
    <col min="9739" max="9980" width="13.6640625" style="381"/>
    <col min="9981" max="9981" width="22.109375" style="381" customWidth="1"/>
    <col min="9982" max="9988" width="13.6640625" style="381" customWidth="1"/>
    <col min="9989" max="9989" width="15.88671875" style="381" customWidth="1"/>
    <col min="9990" max="9990" width="16.5546875" style="381" bestFit="1" customWidth="1"/>
    <col min="9991" max="9991" width="13.6640625" style="381" customWidth="1"/>
    <col min="9992" max="9992" width="17.109375" style="381" bestFit="1" customWidth="1"/>
    <col min="9993" max="9993" width="4" style="381" customWidth="1"/>
    <col min="9994" max="9994" width="13.6640625" style="381" customWidth="1"/>
    <col min="9995" max="10236" width="13.6640625" style="381"/>
    <col min="10237" max="10237" width="22.109375" style="381" customWidth="1"/>
    <col min="10238" max="10244" width="13.6640625" style="381" customWidth="1"/>
    <col min="10245" max="10245" width="15.88671875" style="381" customWidth="1"/>
    <col min="10246" max="10246" width="16.5546875" style="381" bestFit="1" customWidth="1"/>
    <col min="10247" max="10247" width="13.6640625" style="381" customWidth="1"/>
    <col min="10248" max="10248" width="17.109375" style="381" bestFit="1" customWidth="1"/>
    <col min="10249" max="10249" width="4" style="381" customWidth="1"/>
    <col min="10250" max="10250" width="13.6640625" style="381" customWidth="1"/>
    <col min="10251" max="10492" width="13.6640625" style="381"/>
    <col min="10493" max="10493" width="22.109375" style="381" customWidth="1"/>
    <col min="10494" max="10500" width="13.6640625" style="381" customWidth="1"/>
    <col min="10501" max="10501" width="15.88671875" style="381" customWidth="1"/>
    <col min="10502" max="10502" width="16.5546875" style="381" bestFit="1" customWidth="1"/>
    <col min="10503" max="10503" width="13.6640625" style="381" customWidth="1"/>
    <col min="10504" max="10504" width="17.109375" style="381" bestFit="1" customWidth="1"/>
    <col min="10505" max="10505" width="4" style="381" customWidth="1"/>
    <col min="10506" max="10506" width="13.6640625" style="381" customWidth="1"/>
    <col min="10507" max="10748" width="13.6640625" style="381"/>
    <col min="10749" max="10749" width="22.109375" style="381" customWidth="1"/>
    <col min="10750" max="10756" width="13.6640625" style="381" customWidth="1"/>
    <col min="10757" max="10757" width="15.88671875" style="381" customWidth="1"/>
    <col min="10758" max="10758" width="16.5546875" style="381" bestFit="1" customWidth="1"/>
    <col min="10759" max="10759" width="13.6640625" style="381" customWidth="1"/>
    <col min="10760" max="10760" width="17.109375" style="381" bestFit="1" customWidth="1"/>
    <col min="10761" max="10761" width="4" style="381" customWidth="1"/>
    <col min="10762" max="10762" width="13.6640625" style="381" customWidth="1"/>
    <col min="10763" max="11004" width="13.6640625" style="381"/>
    <col min="11005" max="11005" width="22.109375" style="381" customWidth="1"/>
    <col min="11006" max="11012" width="13.6640625" style="381" customWidth="1"/>
    <col min="11013" max="11013" width="15.88671875" style="381" customWidth="1"/>
    <col min="11014" max="11014" width="16.5546875" style="381" bestFit="1" customWidth="1"/>
    <col min="11015" max="11015" width="13.6640625" style="381" customWidth="1"/>
    <col min="11016" max="11016" width="17.109375" style="381" bestFit="1" customWidth="1"/>
    <col min="11017" max="11017" width="4" style="381" customWidth="1"/>
    <col min="11018" max="11018" width="13.6640625" style="381" customWidth="1"/>
    <col min="11019" max="11260" width="13.6640625" style="381"/>
    <col min="11261" max="11261" width="22.109375" style="381" customWidth="1"/>
    <col min="11262" max="11268" width="13.6640625" style="381" customWidth="1"/>
    <col min="11269" max="11269" width="15.88671875" style="381" customWidth="1"/>
    <col min="11270" max="11270" width="16.5546875" style="381" bestFit="1" customWidth="1"/>
    <col min="11271" max="11271" width="13.6640625" style="381" customWidth="1"/>
    <col min="11272" max="11272" width="17.109375" style="381" bestFit="1" customWidth="1"/>
    <col min="11273" max="11273" width="4" style="381" customWidth="1"/>
    <col min="11274" max="11274" width="13.6640625" style="381" customWidth="1"/>
    <col min="11275" max="11516" width="13.6640625" style="381"/>
    <col min="11517" max="11517" width="22.109375" style="381" customWidth="1"/>
    <col min="11518" max="11524" width="13.6640625" style="381" customWidth="1"/>
    <col min="11525" max="11525" width="15.88671875" style="381" customWidth="1"/>
    <col min="11526" max="11526" width="16.5546875" style="381" bestFit="1" customWidth="1"/>
    <col min="11527" max="11527" width="13.6640625" style="381" customWidth="1"/>
    <col min="11528" max="11528" width="17.109375" style="381" bestFit="1" customWidth="1"/>
    <col min="11529" max="11529" width="4" style="381" customWidth="1"/>
    <col min="11530" max="11530" width="13.6640625" style="381" customWidth="1"/>
    <col min="11531" max="11772" width="13.6640625" style="381"/>
    <col min="11773" max="11773" width="22.109375" style="381" customWidth="1"/>
    <col min="11774" max="11780" width="13.6640625" style="381" customWidth="1"/>
    <col min="11781" max="11781" width="15.88671875" style="381" customWidth="1"/>
    <col min="11782" max="11782" width="16.5546875" style="381" bestFit="1" customWidth="1"/>
    <col min="11783" max="11783" width="13.6640625" style="381" customWidth="1"/>
    <col min="11784" max="11784" width="17.109375" style="381" bestFit="1" customWidth="1"/>
    <col min="11785" max="11785" width="4" style="381" customWidth="1"/>
    <col min="11786" max="11786" width="13.6640625" style="381" customWidth="1"/>
    <col min="11787" max="12028" width="13.6640625" style="381"/>
    <col min="12029" max="12029" width="22.109375" style="381" customWidth="1"/>
    <col min="12030" max="12036" width="13.6640625" style="381" customWidth="1"/>
    <col min="12037" max="12037" width="15.88671875" style="381" customWidth="1"/>
    <col min="12038" max="12038" width="16.5546875" style="381" bestFit="1" customWidth="1"/>
    <col min="12039" max="12039" width="13.6640625" style="381" customWidth="1"/>
    <col min="12040" max="12040" width="17.109375" style="381" bestFit="1" customWidth="1"/>
    <col min="12041" max="12041" width="4" style="381" customWidth="1"/>
    <col min="12042" max="12042" width="13.6640625" style="381" customWidth="1"/>
    <col min="12043" max="12284" width="13.6640625" style="381"/>
    <col min="12285" max="12285" width="22.109375" style="381" customWidth="1"/>
    <col min="12286" max="12292" width="13.6640625" style="381" customWidth="1"/>
    <col min="12293" max="12293" width="15.88671875" style="381" customWidth="1"/>
    <col min="12294" max="12294" width="16.5546875" style="381" bestFit="1" customWidth="1"/>
    <col min="12295" max="12295" width="13.6640625" style="381" customWidth="1"/>
    <col min="12296" max="12296" width="17.109375" style="381" bestFit="1" customWidth="1"/>
    <col min="12297" max="12297" width="4" style="381" customWidth="1"/>
    <col min="12298" max="12298" width="13.6640625" style="381" customWidth="1"/>
    <col min="12299" max="12540" width="13.6640625" style="381"/>
    <col min="12541" max="12541" width="22.109375" style="381" customWidth="1"/>
    <col min="12542" max="12548" width="13.6640625" style="381" customWidth="1"/>
    <col min="12549" max="12549" width="15.88671875" style="381" customWidth="1"/>
    <col min="12550" max="12550" width="16.5546875" style="381" bestFit="1" customWidth="1"/>
    <col min="12551" max="12551" width="13.6640625" style="381" customWidth="1"/>
    <col min="12552" max="12552" width="17.109375" style="381" bestFit="1" customWidth="1"/>
    <col min="12553" max="12553" width="4" style="381" customWidth="1"/>
    <col min="12554" max="12554" width="13.6640625" style="381" customWidth="1"/>
    <col min="12555" max="12796" width="13.6640625" style="381"/>
    <col min="12797" max="12797" width="22.109375" style="381" customWidth="1"/>
    <col min="12798" max="12804" width="13.6640625" style="381" customWidth="1"/>
    <col min="12805" max="12805" width="15.88671875" style="381" customWidth="1"/>
    <col min="12806" max="12806" width="16.5546875" style="381" bestFit="1" customWidth="1"/>
    <col min="12807" max="12807" width="13.6640625" style="381" customWidth="1"/>
    <col min="12808" max="12808" width="17.109375" style="381" bestFit="1" customWidth="1"/>
    <col min="12809" max="12809" width="4" style="381" customWidth="1"/>
    <col min="12810" max="12810" width="13.6640625" style="381" customWidth="1"/>
    <col min="12811" max="13052" width="13.6640625" style="381"/>
    <col min="13053" max="13053" width="22.109375" style="381" customWidth="1"/>
    <col min="13054" max="13060" width="13.6640625" style="381" customWidth="1"/>
    <col min="13061" max="13061" width="15.88671875" style="381" customWidth="1"/>
    <col min="13062" max="13062" width="16.5546875" style="381" bestFit="1" customWidth="1"/>
    <col min="13063" max="13063" width="13.6640625" style="381" customWidth="1"/>
    <col min="13064" max="13064" width="17.109375" style="381" bestFit="1" customWidth="1"/>
    <col min="13065" max="13065" width="4" style="381" customWidth="1"/>
    <col min="13066" max="13066" width="13.6640625" style="381" customWidth="1"/>
    <col min="13067" max="13308" width="13.6640625" style="381"/>
    <col min="13309" max="13309" width="22.109375" style="381" customWidth="1"/>
    <col min="13310" max="13316" width="13.6640625" style="381" customWidth="1"/>
    <col min="13317" max="13317" width="15.88671875" style="381" customWidth="1"/>
    <col min="13318" max="13318" width="16.5546875" style="381" bestFit="1" customWidth="1"/>
    <col min="13319" max="13319" width="13.6640625" style="381" customWidth="1"/>
    <col min="13320" max="13320" width="17.109375" style="381" bestFit="1" customWidth="1"/>
    <col min="13321" max="13321" width="4" style="381" customWidth="1"/>
    <col min="13322" max="13322" width="13.6640625" style="381" customWidth="1"/>
    <col min="13323" max="13564" width="13.6640625" style="381"/>
    <col min="13565" max="13565" width="22.109375" style="381" customWidth="1"/>
    <col min="13566" max="13572" width="13.6640625" style="381" customWidth="1"/>
    <col min="13573" max="13573" width="15.88671875" style="381" customWidth="1"/>
    <col min="13574" max="13574" width="16.5546875" style="381" bestFit="1" customWidth="1"/>
    <col min="13575" max="13575" width="13.6640625" style="381" customWidth="1"/>
    <col min="13576" max="13576" width="17.109375" style="381" bestFit="1" customWidth="1"/>
    <col min="13577" max="13577" width="4" style="381" customWidth="1"/>
    <col min="13578" max="13578" width="13.6640625" style="381" customWidth="1"/>
    <col min="13579" max="13820" width="13.6640625" style="381"/>
    <col min="13821" max="13821" width="22.109375" style="381" customWidth="1"/>
    <col min="13822" max="13828" width="13.6640625" style="381" customWidth="1"/>
    <col min="13829" max="13829" width="15.88671875" style="381" customWidth="1"/>
    <col min="13830" max="13830" width="16.5546875" style="381" bestFit="1" customWidth="1"/>
    <col min="13831" max="13831" width="13.6640625" style="381" customWidth="1"/>
    <col min="13832" max="13832" width="17.109375" style="381" bestFit="1" customWidth="1"/>
    <col min="13833" max="13833" width="4" style="381" customWidth="1"/>
    <col min="13834" max="13834" width="13.6640625" style="381" customWidth="1"/>
    <col min="13835" max="14076" width="13.6640625" style="381"/>
    <col min="14077" max="14077" width="22.109375" style="381" customWidth="1"/>
    <col min="14078" max="14084" width="13.6640625" style="381" customWidth="1"/>
    <col min="14085" max="14085" width="15.88671875" style="381" customWidth="1"/>
    <col min="14086" max="14086" width="16.5546875" style="381" bestFit="1" customWidth="1"/>
    <col min="14087" max="14087" width="13.6640625" style="381" customWidth="1"/>
    <col min="14088" max="14088" width="17.109375" style="381" bestFit="1" customWidth="1"/>
    <col min="14089" max="14089" width="4" style="381" customWidth="1"/>
    <col min="14090" max="14090" width="13.6640625" style="381" customWidth="1"/>
    <col min="14091" max="14332" width="13.6640625" style="381"/>
    <col min="14333" max="14333" width="22.109375" style="381" customWidth="1"/>
    <col min="14334" max="14340" width="13.6640625" style="381" customWidth="1"/>
    <col min="14341" max="14341" width="15.88671875" style="381" customWidth="1"/>
    <col min="14342" max="14342" width="16.5546875" style="381" bestFit="1" customWidth="1"/>
    <col min="14343" max="14343" width="13.6640625" style="381" customWidth="1"/>
    <col min="14344" max="14344" width="17.109375" style="381" bestFit="1" customWidth="1"/>
    <col min="14345" max="14345" width="4" style="381" customWidth="1"/>
    <col min="14346" max="14346" width="13.6640625" style="381" customWidth="1"/>
    <col min="14347" max="14588" width="13.6640625" style="381"/>
    <col min="14589" max="14589" width="22.109375" style="381" customWidth="1"/>
    <col min="14590" max="14596" width="13.6640625" style="381" customWidth="1"/>
    <col min="14597" max="14597" width="15.88671875" style="381" customWidth="1"/>
    <col min="14598" max="14598" width="16.5546875" style="381" bestFit="1" customWidth="1"/>
    <col min="14599" max="14599" width="13.6640625" style="381" customWidth="1"/>
    <col min="14600" max="14600" width="17.109375" style="381" bestFit="1" customWidth="1"/>
    <col min="14601" max="14601" width="4" style="381" customWidth="1"/>
    <col min="14602" max="14602" width="13.6640625" style="381" customWidth="1"/>
    <col min="14603" max="14844" width="13.6640625" style="381"/>
    <col min="14845" max="14845" width="22.109375" style="381" customWidth="1"/>
    <col min="14846" max="14852" width="13.6640625" style="381" customWidth="1"/>
    <col min="14853" max="14853" width="15.88671875" style="381" customWidth="1"/>
    <col min="14854" max="14854" width="16.5546875" style="381" bestFit="1" customWidth="1"/>
    <col min="14855" max="14855" width="13.6640625" style="381" customWidth="1"/>
    <col min="14856" max="14856" width="17.109375" style="381" bestFit="1" customWidth="1"/>
    <col min="14857" max="14857" width="4" style="381" customWidth="1"/>
    <col min="14858" max="14858" width="13.6640625" style="381" customWidth="1"/>
    <col min="14859" max="15100" width="13.6640625" style="381"/>
    <col min="15101" max="15101" width="22.109375" style="381" customWidth="1"/>
    <col min="15102" max="15108" width="13.6640625" style="381" customWidth="1"/>
    <col min="15109" max="15109" width="15.88671875" style="381" customWidth="1"/>
    <col min="15110" max="15110" width="16.5546875" style="381" bestFit="1" customWidth="1"/>
    <col min="15111" max="15111" width="13.6640625" style="381" customWidth="1"/>
    <col min="15112" max="15112" width="17.109375" style="381" bestFit="1" customWidth="1"/>
    <col min="15113" max="15113" width="4" style="381" customWidth="1"/>
    <col min="15114" max="15114" width="13.6640625" style="381" customWidth="1"/>
    <col min="15115" max="15356" width="13.6640625" style="381"/>
    <col min="15357" max="15357" width="22.109375" style="381" customWidth="1"/>
    <col min="15358" max="15364" width="13.6640625" style="381" customWidth="1"/>
    <col min="15365" max="15365" width="15.88671875" style="381" customWidth="1"/>
    <col min="15366" max="15366" width="16.5546875" style="381" bestFit="1" customWidth="1"/>
    <col min="15367" max="15367" width="13.6640625" style="381" customWidth="1"/>
    <col min="15368" max="15368" width="17.109375" style="381" bestFit="1" customWidth="1"/>
    <col min="15369" max="15369" width="4" style="381" customWidth="1"/>
    <col min="15370" max="15370" width="13.6640625" style="381" customWidth="1"/>
    <col min="15371" max="15612" width="13.6640625" style="381"/>
    <col min="15613" max="15613" width="22.109375" style="381" customWidth="1"/>
    <col min="15614" max="15620" width="13.6640625" style="381" customWidth="1"/>
    <col min="15621" max="15621" width="15.88671875" style="381" customWidth="1"/>
    <col min="15622" max="15622" width="16.5546875" style="381" bestFit="1" customWidth="1"/>
    <col min="15623" max="15623" width="13.6640625" style="381" customWidth="1"/>
    <col min="15624" max="15624" width="17.109375" style="381" bestFit="1" customWidth="1"/>
    <col min="15625" max="15625" width="4" style="381" customWidth="1"/>
    <col min="15626" max="15626" width="13.6640625" style="381" customWidth="1"/>
    <col min="15627" max="15868" width="13.6640625" style="381"/>
    <col min="15869" max="15869" width="22.109375" style="381" customWidth="1"/>
    <col min="15870" max="15876" width="13.6640625" style="381" customWidth="1"/>
    <col min="15877" max="15877" width="15.88671875" style="381" customWidth="1"/>
    <col min="15878" max="15878" width="16.5546875" style="381" bestFit="1" customWidth="1"/>
    <col min="15879" max="15879" width="13.6640625" style="381" customWidth="1"/>
    <col min="15880" max="15880" width="17.109375" style="381" bestFit="1" customWidth="1"/>
    <col min="15881" max="15881" width="4" style="381" customWidth="1"/>
    <col min="15882" max="15882" width="13.6640625" style="381" customWidth="1"/>
    <col min="15883" max="16124" width="13.6640625" style="381"/>
    <col min="16125" max="16125" width="22.109375" style="381" customWidth="1"/>
    <col min="16126" max="16132" width="13.6640625" style="381" customWidth="1"/>
    <col min="16133" max="16133" width="15.88671875" style="381" customWidth="1"/>
    <col min="16134" max="16134" width="16.5546875" style="381" bestFit="1" customWidth="1"/>
    <col min="16135" max="16135" width="13.6640625" style="381" customWidth="1"/>
    <col min="16136" max="16136" width="17.109375" style="381" bestFit="1" customWidth="1"/>
    <col min="16137" max="16137" width="4" style="381" customWidth="1"/>
    <col min="16138" max="16138" width="13.6640625" style="381" customWidth="1"/>
    <col min="16139" max="16384" width="13.6640625" style="381"/>
  </cols>
  <sheetData>
    <row r="1" spans="1:31" s="372" customFormat="1">
      <c r="A1" s="471" t="s">
        <v>27</v>
      </c>
      <c r="B1" s="370"/>
      <c r="C1" s="370"/>
      <c r="D1" s="46"/>
      <c r="E1" s="371"/>
      <c r="F1" s="46"/>
      <c r="G1" s="46"/>
      <c r="H1" s="3"/>
      <c r="I1" s="3"/>
      <c r="J1" s="3"/>
    </row>
    <row r="2" spans="1:31" s="372" customFormat="1">
      <c r="A2" s="373"/>
      <c r="B2" s="370"/>
      <c r="C2" s="370"/>
      <c r="D2" s="46"/>
      <c r="E2" s="394" t="s">
        <v>165</v>
      </c>
      <c r="F2" s="394" t="s">
        <v>119</v>
      </c>
      <c r="G2" s="46"/>
      <c r="H2" s="3"/>
      <c r="I2" s="3"/>
      <c r="J2" s="3"/>
    </row>
    <row r="3" spans="1:31" s="372" customFormat="1" ht="15">
      <c r="A3" s="83" t="str">
        <f>'1-Contractblad totaal'!A3</f>
        <v>Naam opdrachtgever</v>
      </c>
      <c r="B3" s="84" t="str">
        <f>'1-Contractblad totaal'!B3</f>
        <v>Gerrit Rietveld Academie</v>
      </c>
      <c r="C3" s="84"/>
      <c r="D3" s="46"/>
      <c r="E3" s="374" t="s">
        <v>167</v>
      </c>
      <c r="F3" s="487"/>
      <c r="G3" s="46"/>
      <c r="H3" s="3"/>
      <c r="I3" s="3"/>
      <c r="J3" s="3"/>
    </row>
    <row r="4" spans="1:31" s="372" customFormat="1" ht="15">
      <c r="A4" s="83" t="str">
        <f>'1-Contractblad totaal'!A4</f>
        <v>Calculatie onderdeel</v>
      </c>
      <c r="B4" s="84" t="str">
        <f ca="1">MID(CELL("bestandsnaam",$D$9),SEARCH("]",CELL("bestandsnaam",$D$9),1)+1,256)</f>
        <v>11-Glasbewassing</v>
      </c>
      <c r="C4" s="84"/>
      <c r="D4" s="46"/>
      <c r="E4" s="374" t="s">
        <v>166</v>
      </c>
      <c r="F4" s="487"/>
      <c r="G4" s="46"/>
      <c r="H4" s="3"/>
      <c r="I4" s="3"/>
      <c r="J4" s="3"/>
    </row>
    <row r="5" spans="1:31" s="372" customFormat="1" ht="15">
      <c r="A5" s="83" t="str">
        <f>'1-Contractblad totaal'!A5</f>
        <v>Gebouw/plaats</v>
      </c>
      <c r="B5" s="84" t="str">
        <f>'1-Contractblad totaal'!B5</f>
        <v>Amsterdam</v>
      </c>
      <c r="C5" s="84"/>
      <c r="D5" s="391"/>
      <c r="E5" s="600" t="s">
        <v>227</v>
      </c>
      <c r="F5" s="601"/>
      <c r="G5" s="46"/>
      <c r="H5" s="375"/>
      <c r="J5" s="376"/>
      <c r="K5" s="377"/>
      <c r="L5" s="376"/>
      <c r="M5" s="375"/>
      <c r="N5" s="376"/>
      <c r="O5" s="376"/>
      <c r="P5" s="375"/>
      <c r="Q5" s="376"/>
      <c r="R5" s="376"/>
      <c r="S5" s="375"/>
      <c r="T5" s="377"/>
      <c r="U5" s="376"/>
      <c r="V5" s="375"/>
      <c r="W5" s="376"/>
      <c r="X5" s="376"/>
      <c r="Y5" s="375"/>
      <c r="Z5" s="376"/>
      <c r="AA5" s="376"/>
      <c r="AB5" s="375"/>
      <c r="AC5" s="376"/>
      <c r="AD5" s="376"/>
      <c r="AE5" s="375"/>
    </row>
    <row r="6" spans="1:31" s="372" customFormat="1" ht="17.25" customHeight="1">
      <c r="A6" s="83" t="str">
        <f>'1-Contractblad totaal'!A6</f>
        <v>Referentie nummer</v>
      </c>
      <c r="B6" s="84" t="str">
        <f>'1-Contractblad totaal'!B6</f>
        <v>GRA-EA-RT.ID-2020</v>
      </c>
      <c r="C6" s="84"/>
      <c r="D6" s="391"/>
      <c r="E6" s="598"/>
      <c r="F6" s="599"/>
      <c r="G6" s="46"/>
      <c r="H6" s="375"/>
      <c r="J6" s="378"/>
      <c r="K6" s="377"/>
      <c r="L6" s="378"/>
      <c r="M6" s="379"/>
      <c r="N6" s="376"/>
      <c r="O6" s="378"/>
      <c r="P6" s="379"/>
      <c r="Q6" s="376"/>
      <c r="R6" s="378"/>
      <c r="S6" s="379"/>
      <c r="T6" s="377"/>
      <c r="U6" s="378"/>
      <c r="V6" s="379"/>
      <c r="W6" s="376"/>
      <c r="X6" s="378"/>
      <c r="Y6" s="379"/>
      <c r="Z6" s="376"/>
      <c r="AA6" s="378"/>
      <c r="AB6" s="379"/>
      <c r="AC6" s="376"/>
      <c r="AD6" s="378"/>
      <c r="AE6" s="379"/>
    </row>
    <row r="7" spans="1:31" s="372" customFormat="1" ht="17.25" customHeight="1">
      <c r="A7" s="83" t="str">
        <f>'1-Contractblad totaal'!A8</f>
        <v>Naam dienstverlener</v>
      </c>
      <c r="B7" s="310">
        <f>'1-Contractblad totaal'!B8</f>
        <v>0</v>
      </c>
      <c r="C7" s="310"/>
      <c r="D7" s="392"/>
      <c r="E7" s="598"/>
      <c r="F7" s="599"/>
      <c r="G7" s="46"/>
      <c r="H7" s="375"/>
      <c r="I7" s="375"/>
      <c r="J7" s="375"/>
      <c r="K7" s="375"/>
      <c r="L7" s="375"/>
      <c r="M7" s="375"/>
      <c r="N7" s="375"/>
    </row>
    <row r="8" spans="1:31" s="372" customFormat="1" ht="17.25" customHeight="1">
      <c r="A8" s="83" t="str">
        <f>'1-Contractblad totaal'!A9</f>
        <v>Prijspeil</v>
      </c>
      <c r="B8" s="109">
        <f>'1-Contractblad totaal'!B9</f>
        <v>44348</v>
      </c>
      <c r="C8" s="109"/>
      <c r="D8" s="393"/>
      <c r="E8" s="598"/>
      <c r="F8" s="599"/>
      <c r="G8" s="46"/>
      <c r="H8" s="375"/>
      <c r="I8" s="596"/>
      <c r="J8" s="596"/>
      <c r="K8" s="596"/>
      <c r="L8" s="596"/>
    </row>
    <row r="9" spans="1:31" s="380" customFormat="1" ht="17.25" customHeight="1">
      <c r="D9" s="393"/>
      <c r="E9" s="598"/>
      <c r="F9" s="599"/>
      <c r="G9" s="46"/>
      <c r="H9" s="375"/>
      <c r="I9" s="597"/>
      <c r="J9" s="597"/>
      <c r="K9" s="597"/>
      <c r="L9" s="597"/>
    </row>
    <row r="10" spans="1:31" s="514" customFormat="1" ht="43.5" customHeight="1">
      <c r="A10" s="512" t="s">
        <v>109</v>
      </c>
      <c r="B10" s="513" t="s">
        <v>165</v>
      </c>
      <c r="C10" s="515" t="s">
        <v>220</v>
      </c>
      <c r="D10" s="394" t="s">
        <v>168</v>
      </c>
      <c r="E10" s="513" t="s">
        <v>111</v>
      </c>
      <c r="F10" s="513" t="s">
        <v>62</v>
      </c>
      <c r="G10" s="513" t="s">
        <v>221</v>
      </c>
      <c r="H10" s="513" t="s">
        <v>169</v>
      </c>
      <c r="I10" s="513" t="s">
        <v>170</v>
      </c>
      <c r="J10" s="513" t="s">
        <v>171</v>
      </c>
    </row>
    <row r="11" spans="1:31">
      <c r="A11" s="382" t="s">
        <v>252</v>
      </c>
      <c r="B11" s="374" t="s">
        <v>227</v>
      </c>
      <c r="C11" s="374"/>
      <c r="D11" s="496">
        <f>2328+254</f>
        <v>2582</v>
      </c>
      <c r="E11" s="383">
        <f>D11*G11</f>
        <v>0</v>
      </c>
      <c r="F11" s="384" t="s">
        <v>771</v>
      </c>
      <c r="G11" s="511">
        <f t="shared" ref="G11:G19" si="0">VLOOKUP(B11,$E$3:$F$9,2,FALSE)</f>
        <v>0</v>
      </c>
      <c r="H11" s="383">
        <f t="shared" ref="H11:H19" si="1">F11*E11</f>
        <v>0</v>
      </c>
      <c r="I11" s="482"/>
      <c r="J11" s="385">
        <f t="shared" ref="J11:J19" si="2">H11+I11</f>
        <v>0</v>
      </c>
    </row>
    <row r="12" spans="1:31">
      <c r="A12" s="382" t="s">
        <v>252</v>
      </c>
      <c r="B12" s="374" t="s">
        <v>167</v>
      </c>
      <c r="C12" s="374"/>
      <c r="D12" s="496">
        <f>3522+870</f>
        <v>4392</v>
      </c>
      <c r="E12" s="383">
        <f t="shared" ref="E12:E19" si="3">D12*G12</f>
        <v>0</v>
      </c>
      <c r="F12" s="384" t="s">
        <v>771</v>
      </c>
      <c r="G12" s="511">
        <f t="shared" si="0"/>
        <v>0</v>
      </c>
      <c r="H12" s="383">
        <f t="shared" si="1"/>
        <v>0</v>
      </c>
      <c r="I12" s="482"/>
      <c r="J12" s="385">
        <f t="shared" si="2"/>
        <v>0</v>
      </c>
    </row>
    <row r="13" spans="1:31">
      <c r="A13" s="382" t="s">
        <v>252</v>
      </c>
      <c r="B13" s="387" t="s">
        <v>166</v>
      </c>
      <c r="C13" s="387"/>
      <c r="D13" s="629">
        <f>3522+870</f>
        <v>4392</v>
      </c>
      <c r="E13" s="383">
        <f t="shared" si="3"/>
        <v>0</v>
      </c>
      <c r="F13" s="384" t="s">
        <v>771</v>
      </c>
      <c r="G13" s="511">
        <f t="shared" si="0"/>
        <v>0</v>
      </c>
      <c r="H13" s="383">
        <f t="shared" si="1"/>
        <v>0</v>
      </c>
      <c r="I13" s="482"/>
      <c r="J13" s="385">
        <f t="shared" si="2"/>
        <v>0</v>
      </c>
    </row>
    <row r="14" spans="1:31">
      <c r="A14" s="386" t="s">
        <v>738</v>
      </c>
      <c r="B14" s="374" t="s">
        <v>227</v>
      </c>
      <c r="C14" s="374"/>
      <c r="D14" s="629">
        <v>130</v>
      </c>
      <c r="E14" s="383">
        <f t="shared" si="3"/>
        <v>0</v>
      </c>
      <c r="F14" s="384" t="s">
        <v>771</v>
      </c>
      <c r="G14" s="511">
        <f t="shared" si="0"/>
        <v>0</v>
      </c>
      <c r="H14" s="383">
        <f t="shared" si="1"/>
        <v>0</v>
      </c>
      <c r="I14" s="482"/>
      <c r="J14" s="385">
        <f t="shared" si="2"/>
        <v>0</v>
      </c>
    </row>
    <row r="15" spans="1:31">
      <c r="A15" s="386" t="s">
        <v>738</v>
      </c>
      <c r="B15" s="374" t="s">
        <v>167</v>
      </c>
      <c r="C15" s="374"/>
      <c r="D15" s="629">
        <v>1356</v>
      </c>
      <c r="E15" s="383">
        <f t="shared" si="3"/>
        <v>0</v>
      </c>
      <c r="F15" s="384" t="s">
        <v>771</v>
      </c>
      <c r="G15" s="511">
        <f t="shared" si="0"/>
        <v>0</v>
      </c>
      <c r="H15" s="383">
        <f t="shared" si="1"/>
        <v>0</v>
      </c>
      <c r="I15" s="482"/>
      <c r="J15" s="385">
        <f t="shared" si="2"/>
        <v>0</v>
      </c>
    </row>
    <row r="16" spans="1:31">
      <c r="A16" s="386" t="s">
        <v>738</v>
      </c>
      <c r="B16" s="387" t="s">
        <v>166</v>
      </c>
      <c r="C16" s="374"/>
      <c r="D16" s="629">
        <v>1356</v>
      </c>
      <c r="E16" s="383">
        <f t="shared" si="3"/>
        <v>0</v>
      </c>
      <c r="F16" s="384" t="s">
        <v>771</v>
      </c>
      <c r="G16" s="511">
        <f t="shared" si="0"/>
        <v>0</v>
      </c>
      <c r="H16" s="383">
        <f t="shared" si="1"/>
        <v>0</v>
      </c>
      <c r="I16" s="482"/>
      <c r="J16" s="385">
        <f t="shared" si="2"/>
        <v>0</v>
      </c>
    </row>
    <row r="17" spans="1:10">
      <c r="A17" s="386" t="s">
        <v>739</v>
      </c>
      <c r="B17" s="374" t="s">
        <v>227</v>
      </c>
      <c r="C17" s="387"/>
      <c r="D17" s="629">
        <v>1303</v>
      </c>
      <c r="E17" s="383">
        <f t="shared" si="3"/>
        <v>0</v>
      </c>
      <c r="F17" s="384" t="s">
        <v>771</v>
      </c>
      <c r="G17" s="511">
        <f t="shared" si="0"/>
        <v>0</v>
      </c>
      <c r="H17" s="383">
        <f t="shared" si="1"/>
        <v>0</v>
      </c>
      <c r="I17" s="482"/>
      <c r="J17" s="385">
        <f t="shared" si="2"/>
        <v>0</v>
      </c>
    </row>
    <row r="18" spans="1:10">
      <c r="A18" s="386" t="s">
        <v>739</v>
      </c>
      <c r="B18" s="374" t="s">
        <v>167</v>
      </c>
      <c r="C18" s="387"/>
      <c r="D18" s="629">
        <v>1303</v>
      </c>
      <c r="E18" s="383">
        <f t="shared" si="3"/>
        <v>0</v>
      </c>
      <c r="F18" s="384" t="s">
        <v>771</v>
      </c>
      <c r="G18" s="511">
        <f t="shared" si="0"/>
        <v>0</v>
      </c>
      <c r="H18" s="383">
        <f t="shared" si="1"/>
        <v>0</v>
      </c>
      <c r="I18" s="482"/>
      <c r="J18" s="385">
        <f t="shared" si="2"/>
        <v>0</v>
      </c>
    </row>
    <row r="19" spans="1:10">
      <c r="A19" s="386" t="s">
        <v>739</v>
      </c>
      <c r="B19" s="387" t="s">
        <v>166</v>
      </c>
      <c r="C19" s="374"/>
      <c r="D19" s="629">
        <v>1356</v>
      </c>
      <c r="E19" s="383">
        <f t="shared" si="3"/>
        <v>0</v>
      </c>
      <c r="F19" s="384" t="s">
        <v>815</v>
      </c>
      <c r="G19" s="511">
        <f t="shared" si="0"/>
        <v>0</v>
      </c>
      <c r="H19" s="383">
        <f t="shared" si="1"/>
        <v>0</v>
      </c>
      <c r="I19" s="482"/>
      <c r="J19" s="385">
        <f t="shared" si="2"/>
        <v>0</v>
      </c>
    </row>
    <row r="20" spans="1:10">
      <c r="B20" s="381"/>
      <c r="C20" s="381"/>
      <c r="E20" s="381"/>
      <c r="F20" s="381"/>
      <c r="G20" s="381"/>
      <c r="H20" s="381"/>
      <c r="J20" s="381"/>
    </row>
    <row r="21" spans="1:10">
      <c r="A21" s="499" t="s">
        <v>8</v>
      </c>
      <c r="B21" s="500"/>
      <c r="C21" s="504"/>
      <c r="D21" s="501">
        <f>SUM(D11:D19)</f>
        <v>18170</v>
      </c>
      <c r="E21" s="503"/>
      <c r="F21" s="504"/>
      <c r="G21" s="500"/>
      <c r="H21" s="502">
        <f>SUM(H11:H19)</f>
        <v>0</v>
      </c>
      <c r="I21" s="498">
        <f>SUM(I11:I19)</f>
        <v>0</v>
      </c>
      <c r="J21" s="498">
        <f>SUM(J11:J19)</f>
        <v>0</v>
      </c>
    </row>
  </sheetData>
  <autoFilter ref="A10:AE21" xr:uid="{00000000-0009-0000-0000-00000A000000}"/>
  <printOptions horizontalCentered="1"/>
  <pageMargins left="0.7" right="0.7" top="0.75" bottom="0.75" header="0.3" footer="0.3"/>
  <pageSetup paperSize="9" scale="63"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29"/>
  <sheetViews>
    <sheetView showGridLines="0" zoomScaleNormal="100" zoomScaleSheetLayoutView="100" zoomScalePageLayoutView="50" workbookViewId="0">
      <pane ySplit="10" topLeftCell="A11" activePane="bottomLeft" state="frozen"/>
      <selection activeCell="D33" sqref="D33"/>
      <selection pane="bottomLeft" activeCell="A11" sqref="A11"/>
    </sheetView>
  </sheetViews>
  <sheetFormatPr defaultColWidth="9.109375" defaultRowHeight="13.2"/>
  <cols>
    <col min="1" max="2" width="35.6640625" style="372" bestFit="1" customWidth="1"/>
    <col min="3" max="3" width="23.6640625" style="372" customWidth="1"/>
    <col min="4" max="12" width="12.88671875" style="372" customWidth="1"/>
    <col min="13" max="13" width="1.6640625" style="372" customWidth="1"/>
    <col min="14" max="14" width="12.88671875" style="372" customWidth="1"/>
    <col min="15" max="15" width="1.5546875" style="372" customWidth="1"/>
    <col min="16" max="17" width="12.88671875" style="372" customWidth="1"/>
    <col min="18" max="16384" width="9.109375" style="372"/>
  </cols>
  <sheetData>
    <row r="1" spans="1:17">
      <c r="A1" s="396"/>
      <c r="B1" s="395"/>
      <c r="C1" s="395"/>
    </row>
    <row r="2" spans="1:17" ht="15">
      <c r="A2" s="413" t="str">
        <f>'1-Contractblad totaal'!A3</f>
        <v>Naam opdrachtgever</v>
      </c>
      <c r="B2" s="414" t="str">
        <f>'1-Contractblad totaal'!B3</f>
        <v>Gerrit Rietveld Academie</v>
      </c>
    </row>
    <row r="3" spans="1:17" ht="15">
      <c r="A3" s="413" t="str">
        <f>'1-Contractblad totaal'!A4</f>
        <v>Calculatie onderdeel</v>
      </c>
      <c r="B3" s="135" t="str">
        <f ca="1">MID(CELL("bestandsnaam",$D$9),SEARCH("]",CELL("bestandsnaam",$D$9),1)+1,256)</f>
        <v>12-Machinekosten</v>
      </c>
    </row>
    <row r="4" spans="1:17" ht="15">
      <c r="A4" s="413" t="str">
        <f>'1-Contractblad totaal'!A5</f>
        <v>Gebouw/plaats</v>
      </c>
      <c r="B4" s="414" t="str">
        <f>'1-Contractblad totaal'!B5</f>
        <v>Amsterdam</v>
      </c>
    </row>
    <row r="5" spans="1:17" ht="15">
      <c r="A5" s="413" t="str">
        <f>'1-Contractblad totaal'!A6</f>
        <v>Referentie nummer</v>
      </c>
      <c r="B5" s="414" t="str">
        <f>'1-Contractblad totaal'!B6</f>
        <v>GRA-EA-RT.ID-2020</v>
      </c>
    </row>
    <row r="6" spans="1:17" ht="15">
      <c r="A6" s="413" t="str">
        <f>'1-Contractblad totaal'!A8</f>
        <v>Naam dienstverlener</v>
      </c>
      <c r="B6" s="414">
        <f>'1-Contractblad totaal'!B8</f>
        <v>0</v>
      </c>
    </row>
    <row r="7" spans="1:17" ht="15">
      <c r="A7" s="413" t="str">
        <f>'1-Contractblad totaal'!A9</f>
        <v>Prijspeil</v>
      </c>
      <c r="B7" s="109">
        <f>'1-Contractblad totaal'!B9</f>
        <v>44348</v>
      </c>
    </row>
    <row r="8" spans="1:17" ht="15">
      <c r="A8" s="413"/>
    </row>
    <row r="9" spans="1:17" ht="15">
      <c r="A9" s="397"/>
      <c r="B9" s="397"/>
      <c r="C9" s="398"/>
    </row>
    <row r="10" spans="1:17" s="399" customFormat="1" ht="58.5" customHeight="1">
      <c r="A10" s="151" t="s">
        <v>109</v>
      </c>
      <c r="B10" s="151" t="s">
        <v>91</v>
      </c>
      <c r="C10" s="151" t="s">
        <v>92</v>
      </c>
      <c r="D10" s="151" t="s">
        <v>158</v>
      </c>
      <c r="E10" s="151" t="s">
        <v>43</v>
      </c>
      <c r="F10" s="151" t="s">
        <v>159</v>
      </c>
      <c r="G10" s="151" t="s">
        <v>160</v>
      </c>
      <c r="H10" s="151" t="s">
        <v>67</v>
      </c>
      <c r="I10" s="151" t="s">
        <v>161</v>
      </c>
      <c r="J10" s="151" t="s">
        <v>162</v>
      </c>
      <c r="K10" s="151" t="s">
        <v>50</v>
      </c>
      <c r="L10" s="151" t="s">
        <v>163</v>
      </c>
      <c r="M10" s="372"/>
      <c r="N10" s="151" t="s">
        <v>164</v>
      </c>
      <c r="O10" s="372"/>
      <c r="P10" s="151" t="s">
        <v>26</v>
      </c>
      <c r="Q10" s="151" t="s">
        <v>112</v>
      </c>
    </row>
    <row r="11" spans="1:17">
      <c r="D11" s="400"/>
      <c r="E11" s="400"/>
      <c r="F11" s="401"/>
      <c r="G11" s="400"/>
      <c r="H11" s="400"/>
      <c r="J11" s="497">
        <v>0</v>
      </c>
      <c r="K11" s="497">
        <v>0</v>
      </c>
      <c r="L11" s="497">
        <v>0</v>
      </c>
      <c r="N11" s="402"/>
      <c r="P11" s="401"/>
    </row>
    <row r="12" spans="1:17">
      <c r="A12" s="484"/>
      <c r="B12" s="484"/>
      <c r="C12" s="485"/>
      <c r="D12" s="486">
        <v>0</v>
      </c>
      <c r="E12" s="486">
        <v>0</v>
      </c>
      <c r="F12" s="403">
        <f>D12-E12</f>
        <v>0</v>
      </c>
      <c r="G12" s="481">
        <v>0</v>
      </c>
      <c r="H12" s="486">
        <v>0</v>
      </c>
      <c r="I12" s="404">
        <f>IF(G12=0,0,(F12-H12)/G12)</f>
        <v>0</v>
      </c>
      <c r="J12" s="405">
        <f>D12*$J$11</f>
        <v>0</v>
      </c>
      <c r="K12" s="404">
        <f>D12*$K$11</f>
        <v>0</v>
      </c>
      <c r="L12" s="406">
        <f>$L$11*D12</f>
        <v>0</v>
      </c>
      <c r="N12" s="407">
        <f>SUM(I12:L12)</f>
        <v>0</v>
      </c>
      <c r="P12" s="481">
        <v>0</v>
      </c>
      <c r="Q12" s="404">
        <f>N12*P12</f>
        <v>0</v>
      </c>
    </row>
    <row r="13" spans="1:17">
      <c r="A13" s="484"/>
      <c r="B13" s="484"/>
      <c r="C13" s="485"/>
      <c r="D13" s="486">
        <v>0</v>
      </c>
      <c r="E13" s="486">
        <v>0</v>
      </c>
      <c r="F13" s="403">
        <f>D13-E13</f>
        <v>0</v>
      </c>
      <c r="G13" s="481">
        <v>0</v>
      </c>
      <c r="H13" s="486">
        <v>0</v>
      </c>
      <c r="I13" s="404">
        <f>IF(G13=0,0,(F13-H13)/G13)</f>
        <v>0</v>
      </c>
      <c r="J13" s="405">
        <f>D13*$J$11</f>
        <v>0</v>
      </c>
      <c r="K13" s="404">
        <f>D13*$K$11</f>
        <v>0</v>
      </c>
      <c r="L13" s="406">
        <f>$L$11*D13</f>
        <v>0</v>
      </c>
      <c r="N13" s="407">
        <f>SUM(I13:L13)</f>
        <v>0</v>
      </c>
      <c r="P13" s="481">
        <v>0</v>
      </c>
      <c r="Q13" s="404">
        <f>N13*P13</f>
        <v>0</v>
      </c>
    </row>
    <row r="14" spans="1:17">
      <c r="A14" s="484"/>
      <c r="B14" s="484"/>
      <c r="C14" s="485"/>
      <c r="D14" s="486">
        <v>0</v>
      </c>
      <c r="E14" s="486">
        <v>0</v>
      </c>
      <c r="F14" s="403">
        <f t="shared" ref="F14:F16" si="0">D14-E14</f>
        <v>0</v>
      </c>
      <c r="G14" s="481">
        <v>0</v>
      </c>
      <c r="H14" s="486">
        <v>0</v>
      </c>
      <c r="I14" s="404">
        <f t="shared" ref="I14:I16" si="1">IF(G14=0,0,(F14-H14)/G14)</f>
        <v>0</v>
      </c>
      <c r="J14" s="405">
        <f t="shared" ref="J14:J16" si="2">D14*$J$11</f>
        <v>0</v>
      </c>
      <c r="K14" s="404">
        <f t="shared" ref="K14:K16" si="3">D14*$K$11</f>
        <v>0</v>
      </c>
      <c r="L14" s="406">
        <f t="shared" ref="L14:L16" si="4">$L$11*D14</f>
        <v>0</v>
      </c>
      <c r="N14" s="407">
        <f t="shared" ref="N14:N16" si="5">SUM(I14:L14)</f>
        <v>0</v>
      </c>
      <c r="P14" s="481">
        <v>0</v>
      </c>
      <c r="Q14" s="404">
        <f t="shared" ref="Q14:Q16" si="6">N14*P14</f>
        <v>0</v>
      </c>
    </row>
    <row r="15" spans="1:17">
      <c r="A15" s="484"/>
      <c r="B15" s="484"/>
      <c r="C15" s="485"/>
      <c r="D15" s="486">
        <v>0</v>
      </c>
      <c r="E15" s="486">
        <v>0</v>
      </c>
      <c r="F15" s="403">
        <f t="shared" si="0"/>
        <v>0</v>
      </c>
      <c r="G15" s="481">
        <v>0</v>
      </c>
      <c r="H15" s="486">
        <v>0</v>
      </c>
      <c r="I15" s="404">
        <f t="shared" si="1"/>
        <v>0</v>
      </c>
      <c r="J15" s="405">
        <f t="shared" si="2"/>
        <v>0</v>
      </c>
      <c r="K15" s="404">
        <f t="shared" si="3"/>
        <v>0</v>
      </c>
      <c r="L15" s="406">
        <f t="shared" si="4"/>
        <v>0</v>
      </c>
      <c r="N15" s="407">
        <f t="shared" si="5"/>
        <v>0</v>
      </c>
      <c r="P15" s="481">
        <v>0</v>
      </c>
      <c r="Q15" s="404">
        <f t="shared" si="6"/>
        <v>0</v>
      </c>
    </row>
    <row r="16" spans="1:17">
      <c r="A16" s="484"/>
      <c r="B16" s="484"/>
      <c r="C16" s="485"/>
      <c r="D16" s="486">
        <v>0</v>
      </c>
      <c r="E16" s="486">
        <v>0</v>
      </c>
      <c r="F16" s="403">
        <f t="shared" si="0"/>
        <v>0</v>
      </c>
      <c r="G16" s="481">
        <v>0</v>
      </c>
      <c r="H16" s="486">
        <v>0</v>
      </c>
      <c r="I16" s="404">
        <f t="shared" si="1"/>
        <v>0</v>
      </c>
      <c r="J16" s="405">
        <f t="shared" si="2"/>
        <v>0</v>
      </c>
      <c r="K16" s="404">
        <f t="shared" si="3"/>
        <v>0</v>
      </c>
      <c r="L16" s="406">
        <f t="shared" si="4"/>
        <v>0</v>
      </c>
      <c r="N16" s="407">
        <f t="shared" si="5"/>
        <v>0</v>
      </c>
      <c r="P16" s="481">
        <v>0</v>
      </c>
      <c r="Q16" s="404">
        <f t="shared" si="6"/>
        <v>0</v>
      </c>
    </row>
    <row r="17" spans="1:17">
      <c r="A17" s="484"/>
      <c r="B17" s="484"/>
      <c r="C17" s="485"/>
      <c r="D17" s="486">
        <v>0</v>
      </c>
      <c r="E17" s="486">
        <v>0</v>
      </c>
      <c r="F17" s="403">
        <f t="shared" ref="F17:F27" si="7">D17-E17</f>
        <v>0</v>
      </c>
      <c r="G17" s="481">
        <v>0</v>
      </c>
      <c r="H17" s="486">
        <v>0</v>
      </c>
      <c r="I17" s="404">
        <f t="shared" ref="I17:I27" si="8">IF(G17=0,0,(F17-H17)/G17)</f>
        <v>0</v>
      </c>
      <c r="J17" s="405">
        <f t="shared" ref="J17:J27" si="9">D17*$J$11</f>
        <v>0</v>
      </c>
      <c r="K17" s="404">
        <f t="shared" ref="K17:K27" si="10">D17*$K$11</f>
        <v>0</v>
      </c>
      <c r="L17" s="406">
        <f t="shared" ref="L17:L27" si="11">$L$11*D17</f>
        <v>0</v>
      </c>
      <c r="N17" s="407">
        <f t="shared" ref="N17:N27" si="12">SUM(I17:L17)</f>
        <v>0</v>
      </c>
      <c r="P17" s="481">
        <v>0</v>
      </c>
      <c r="Q17" s="404">
        <f t="shared" ref="Q17:Q27" si="13">N17*P17</f>
        <v>0</v>
      </c>
    </row>
    <row r="18" spans="1:17">
      <c r="A18" s="484"/>
      <c r="B18" s="484"/>
      <c r="C18" s="485"/>
      <c r="D18" s="486">
        <v>0</v>
      </c>
      <c r="E18" s="486">
        <v>0</v>
      </c>
      <c r="F18" s="403">
        <f t="shared" si="7"/>
        <v>0</v>
      </c>
      <c r="G18" s="481">
        <v>0</v>
      </c>
      <c r="H18" s="486">
        <v>0</v>
      </c>
      <c r="I18" s="404">
        <f t="shared" si="8"/>
        <v>0</v>
      </c>
      <c r="J18" s="405">
        <f t="shared" si="9"/>
        <v>0</v>
      </c>
      <c r="K18" s="404">
        <f t="shared" si="10"/>
        <v>0</v>
      </c>
      <c r="L18" s="406">
        <f t="shared" si="11"/>
        <v>0</v>
      </c>
      <c r="N18" s="407">
        <f t="shared" si="12"/>
        <v>0</v>
      </c>
      <c r="P18" s="481">
        <v>0</v>
      </c>
      <c r="Q18" s="404">
        <f t="shared" si="13"/>
        <v>0</v>
      </c>
    </row>
    <row r="19" spans="1:17">
      <c r="A19" s="484"/>
      <c r="B19" s="484"/>
      <c r="C19" s="485"/>
      <c r="D19" s="486">
        <v>0</v>
      </c>
      <c r="E19" s="486">
        <v>0</v>
      </c>
      <c r="F19" s="403">
        <f t="shared" si="7"/>
        <v>0</v>
      </c>
      <c r="G19" s="481">
        <v>0</v>
      </c>
      <c r="H19" s="486">
        <v>0</v>
      </c>
      <c r="I19" s="404">
        <f t="shared" si="8"/>
        <v>0</v>
      </c>
      <c r="J19" s="405">
        <f t="shared" si="9"/>
        <v>0</v>
      </c>
      <c r="K19" s="404">
        <f t="shared" si="10"/>
        <v>0</v>
      </c>
      <c r="L19" s="406">
        <f t="shared" si="11"/>
        <v>0</v>
      </c>
      <c r="N19" s="407">
        <f t="shared" si="12"/>
        <v>0</v>
      </c>
      <c r="P19" s="481">
        <v>0</v>
      </c>
      <c r="Q19" s="404">
        <f t="shared" si="13"/>
        <v>0</v>
      </c>
    </row>
    <row r="20" spans="1:17">
      <c r="A20" s="484"/>
      <c r="B20" s="484"/>
      <c r="C20" s="485"/>
      <c r="D20" s="486">
        <v>0</v>
      </c>
      <c r="E20" s="486">
        <v>0</v>
      </c>
      <c r="F20" s="403">
        <f t="shared" si="7"/>
        <v>0</v>
      </c>
      <c r="G20" s="481">
        <v>0</v>
      </c>
      <c r="H20" s="486">
        <v>0</v>
      </c>
      <c r="I20" s="404">
        <f t="shared" si="8"/>
        <v>0</v>
      </c>
      <c r="J20" s="405">
        <f t="shared" si="9"/>
        <v>0</v>
      </c>
      <c r="K20" s="404">
        <f t="shared" si="10"/>
        <v>0</v>
      </c>
      <c r="L20" s="406">
        <f t="shared" si="11"/>
        <v>0</v>
      </c>
      <c r="N20" s="407">
        <f t="shared" si="12"/>
        <v>0</v>
      </c>
      <c r="P20" s="481">
        <v>0</v>
      </c>
      <c r="Q20" s="404">
        <f t="shared" si="13"/>
        <v>0</v>
      </c>
    </row>
    <row r="21" spans="1:17">
      <c r="A21" s="484"/>
      <c r="B21" s="484"/>
      <c r="C21" s="485"/>
      <c r="D21" s="486">
        <v>0</v>
      </c>
      <c r="E21" s="486">
        <v>0</v>
      </c>
      <c r="F21" s="403">
        <f t="shared" si="7"/>
        <v>0</v>
      </c>
      <c r="G21" s="481">
        <v>0</v>
      </c>
      <c r="H21" s="486">
        <v>0</v>
      </c>
      <c r="I21" s="404">
        <f t="shared" si="8"/>
        <v>0</v>
      </c>
      <c r="J21" s="405">
        <f t="shared" si="9"/>
        <v>0</v>
      </c>
      <c r="K21" s="404">
        <f t="shared" si="10"/>
        <v>0</v>
      </c>
      <c r="L21" s="406">
        <f t="shared" si="11"/>
        <v>0</v>
      </c>
      <c r="N21" s="407">
        <f t="shared" si="12"/>
        <v>0</v>
      </c>
      <c r="P21" s="481">
        <v>0</v>
      </c>
      <c r="Q21" s="404">
        <f t="shared" si="13"/>
        <v>0</v>
      </c>
    </row>
    <row r="22" spans="1:17">
      <c r="A22" s="484"/>
      <c r="B22" s="484"/>
      <c r="C22" s="485"/>
      <c r="D22" s="486">
        <v>0</v>
      </c>
      <c r="E22" s="486">
        <v>0</v>
      </c>
      <c r="F22" s="403">
        <f t="shared" si="7"/>
        <v>0</v>
      </c>
      <c r="G22" s="481">
        <v>0</v>
      </c>
      <c r="H22" s="486">
        <v>0</v>
      </c>
      <c r="I22" s="404">
        <f t="shared" si="8"/>
        <v>0</v>
      </c>
      <c r="J22" s="405">
        <f t="shared" si="9"/>
        <v>0</v>
      </c>
      <c r="K22" s="404">
        <f t="shared" si="10"/>
        <v>0</v>
      </c>
      <c r="L22" s="406">
        <f t="shared" si="11"/>
        <v>0</v>
      </c>
      <c r="N22" s="407">
        <f t="shared" si="12"/>
        <v>0</v>
      </c>
      <c r="P22" s="481">
        <v>0</v>
      </c>
      <c r="Q22" s="404">
        <f t="shared" si="13"/>
        <v>0</v>
      </c>
    </row>
    <row r="23" spans="1:17">
      <c r="A23" s="484"/>
      <c r="B23" s="484"/>
      <c r="C23" s="485"/>
      <c r="D23" s="486">
        <v>0</v>
      </c>
      <c r="E23" s="486">
        <v>0</v>
      </c>
      <c r="F23" s="403">
        <f t="shared" si="7"/>
        <v>0</v>
      </c>
      <c r="G23" s="481">
        <v>0</v>
      </c>
      <c r="H23" s="486">
        <v>0</v>
      </c>
      <c r="I23" s="404">
        <f t="shared" si="8"/>
        <v>0</v>
      </c>
      <c r="J23" s="405">
        <f t="shared" si="9"/>
        <v>0</v>
      </c>
      <c r="K23" s="404">
        <f t="shared" si="10"/>
        <v>0</v>
      </c>
      <c r="L23" s="406">
        <f t="shared" si="11"/>
        <v>0</v>
      </c>
      <c r="N23" s="407">
        <f t="shared" si="12"/>
        <v>0</v>
      </c>
      <c r="P23" s="481">
        <v>0</v>
      </c>
      <c r="Q23" s="404">
        <f t="shared" si="13"/>
        <v>0</v>
      </c>
    </row>
    <row r="24" spans="1:17">
      <c r="A24" s="484"/>
      <c r="B24" s="484"/>
      <c r="C24" s="485"/>
      <c r="D24" s="486">
        <v>0</v>
      </c>
      <c r="E24" s="486">
        <v>0</v>
      </c>
      <c r="F24" s="403">
        <f t="shared" si="7"/>
        <v>0</v>
      </c>
      <c r="G24" s="481">
        <v>0</v>
      </c>
      <c r="H24" s="486">
        <v>0</v>
      </c>
      <c r="I24" s="404">
        <f t="shared" si="8"/>
        <v>0</v>
      </c>
      <c r="J24" s="405">
        <f t="shared" si="9"/>
        <v>0</v>
      </c>
      <c r="K24" s="404">
        <f t="shared" si="10"/>
        <v>0</v>
      </c>
      <c r="L24" s="406">
        <f t="shared" si="11"/>
        <v>0</v>
      </c>
      <c r="N24" s="407">
        <f t="shared" si="12"/>
        <v>0</v>
      </c>
      <c r="P24" s="481">
        <v>0</v>
      </c>
      <c r="Q24" s="404">
        <f t="shared" si="13"/>
        <v>0</v>
      </c>
    </row>
    <row r="25" spans="1:17">
      <c r="A25" s="484"/>
      <c r="B25" s="484"/>
      <c r="C25" s="485"/>
      <c r="D25" s="486">
        <v>0</v>
      </c>
      <c r="E25" s="486">
        <v>0</v>
      </c>
      <c r="F25" s="403">
        <f t="shared" si="7"/>
        <v>0</v>
      </c>
      <c r="G25" s="481">
        <v>0</v>
      </c>
      <c r="H25" s="486">
        <v>0</v>
      </c>
      <c r="I25" s="404">
        <f t="shared" si="8"/>
        <v>0</v>
      </c>
      <c r="J25" s="405">
        <f t="shared" si="9"/>
        <v>0</v>
      </c>
      <c r="K25" s="404">
        <f t="shared" si="10"/>
        <v>0</v>
      </c>
      <c r="L25" s="406">
        <f t="shared" si="11"/>
        <v>0</v>
      </c>
      <c r="N25" s="407">
        <f t="shared" si="12"/>
        <v>0</v>
      </c>
      <c r="P25" s="481">
        <v>0</v>
      </c>
      <c r="Q25" s="404">
        <f t="shared" si="13"/>
        <v>0</v>
      </c>
    </row>
    <row r="26" spans="1:17">
      <c r="A26" s="484"/>
      <c r="B26" s="484"/>
      <c r="C26" s="485"/>
      <c r="D26" s="486">
        <v>0</v>
      </c>
      <c r="E26" s="486">
        <v>0</v>
      </c>
      <c r="F26" s="403">
        <f t="shared" si="7"/>
        <v>0</v>
      </c>
      <c r="G26" s="481">
        <v>0</v>
      </c>
      <c r="H26" s="486">
        <v>0</v>
      </c>
      <c r="I26" s="404">
        <f t="shared" si="8"/>
        <v>0</v>
      </c>
      <c r="J26" s="405">
        <f t="shared" si="9"/>
        <v>0</v>
      </c>
      <c r="K26" s="404">
        <f t="shared" si="10"/>
        <v>0</v>
      </c>
      <c r="L26" s="406">
        <f t="shared" si="11"/>
        <v>0</v>
      </c>
      <c r="N26" s="407">
        <f t="shared" si="12"/>
        <v>0</v>
      </c>
      <c r="P26" s="481">
        <v>0</v>
      </c>
      <c r="Q26" s="404">
        <f t="shared" si="13"/>
        <v>0</v>
      </c>
    </row>
    <row r="27" spans="1:17">
      <c r="A27" s="484"/>
      <c r="B27" s="484"/>
      <c r="C27" s="485"/>
      <c r="D27" s="486">
        <v>0</v>
      </c>
      <c r="E27" s="486">
        <v>0</v>
      </c>
      <c r="F27" s="403">
        <f t="shared" si="7"/>
        <v>0</v>
      </c>
      <c r="G27" s="481">
        <v>0</v>
      </c>
      <c r="H27" s="486">
        <v>0</v>
      </c>
      <c r="I27" s="404">
        <f t="shared" si="8"/>
        <v>0</v>
      </c>
      <c r="J27" s="405">
        <f t="shared" si="9"/>
        <v>0</v>
      </c>
      <c r="K27" s="404">
        <f t="shared" si="10"/>
        <v>0</v>
      </c>
      <c r="L27" s="406">
        <f t="shared" si="11"/>
        <v>0</v>
      </c>
      <c r="N27" s="407">
        <f t="shared" si="12"/>
        <v>0</v>
      </c>
      <c r="P27" s="481">
        <v>0</v>
      </c>
      <c r="Q27" s="404">
        <f t="shared" si="13"/>
        <v>0</v>
      </c>
    </row>
    <row r="29" spans="1:17">
      <c r="A29" s="408"/>
      <c r="B29" s="408" t="s">
        <v>8</v>
      </c>
      <c r="C29" s="409"/>
      <c r="D29" s="409"/>
      <c r="E29" s="409"/>
      <c r="F29" s="409"/>
      <c r="G29" s="409"/>
      <c r="H29" s="409"/>
      <c r="I29" s="409"/>
      <c r="J29" s="409"/>
      <c r="K29" s="409"/>
      <c r="L29" s="410"/>
      <c r="P29" s="411">
        <f>SUM(P12:P27)</f>
        <v>0</v>
      </c>
      <c r="Q29" s="412">
        <f>SUM(Q12:Q28)</f>
        <v>0</v>
      </c>
    </row>
  </sheetData>
  <pageMargins left="0.59729166666666667" right="0.7" top="0.75" bottom="0.75" header="0.3" footer="0.3"/>
  <pageSetup paperSize="9" scale="51"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25"/>
  <sheetViews>
    <sheetView showGridLines="0" zoomScaleNormal="100" zoomScaleSheetLayoutView="100" zoomScalePageLayoutView="50" workbookViewId="0">
      <pane ySplit="10" topLeftCell="A11" activePane="bottomLeft" state="frozen"/>
      <selection activeCell="D33" sqref="D33"/>
      <selection pane="bottomLeft" activeCell="A11" sqref="A11"/>
    </sheetView>
  </sheetViews>
  <sheetFormatPr defaultColWidth="9.109375" defaultRowHeight="13.2"/>
  <cols>
    <col min="1" max="1" width="32.109375" style="372" customWidth="1"/>
    <col min="2" max="2" width="35" style="372" customWidth="1"/>
    <col min="3" max="3" width="29.6640625" style="372" customWidth="1"/>
    <col min="4" max="4" width="6.88671875" style="372" bestFit="1" customWidth="1"/>
    <col min="5" max="5" width="9.6640625" style="372" customWidth="1"/>
    <col min="6" max="6" width="12.88671875" style="372" bestFit="1" customWidth="1"/>
    <col min="7" max="7" width="16.109375" style="372" bestFit="1" customWidth="1"/>
    <col min="8" max="8" width="12.44140625" style="372" bestFit="1" customWidth="1"/>
    <col min="9" max="9" width="23.109375" style="372" customWidth="1"/>
    <col min="10" max="16384" width="9.109375" style="372"/>
  </cols>
  <sheetData>
    <row r="1" spans="1:12">
      <c r="A1" s="480" t="s">
        <v>27</v>
      </c>
      <c r="B1" s="106"/>
      <c r="C1" s="106"/>
      <c r="D1" s="106"/>
      <c r="E1" s="106"/>
      <c r="F1" s="106"/>
      <c r="G1" s="106"/>
      <c r="H1" s="106"/>
      <c r="I1" s="106"/>
      <c r="J1" s="106"/>
      <c r="K1" s="106"/>
    </row>
    <row r="2" spans="1:12" ht="15.6">
      <c r="A2" s="415"/>
      <c r="B2" s="106"/>
      <c r="C2" s="106"/>
      <c r="D2" s="106"/>
      <c r="E2" s="106"/>
      <c r="F2" s="416"/>
      <c r="G2" s="416"/>
      <c r="H2" s="416"/>
      <c r="I2" s="416"/>
      <c r="J2" s="106"/>
      <c r="K2" s="106"/>
    </row>
    <row r="3" spans="1:12" ht="15.6">
      <c r="A3" s="83" t="str">
        <f>'1-Contractblad totaal'!A3</f>
        <v>Naam opdrachtgever</v>
      </c>
      <c r="B3" s="414" t="str">
        <f>'1-Contractblad totaal'!B3</f>
        <v>Gerrit Rietveld Academie</v>
      </c>
      <c r="C3" s="416"/>
      <c r="D3" s="416"/>
      <c r="E3" s="106"/>
      <c r="F3" s="106"/>
      <c r="G3" s="106"/>
      <c r="H3" s="416"/>
      <c r="I3" s="416"/>
      <c r="J3" s="330"/>
      <c r="K3" s="106"/>
    </row>
    <row r="4" spans="1:12" ht="15">
      <c r="A4" s="83" t="str">
        <f>'1-Contractblad totaal'!A4</f>
        <v>Calculatie onderdeel</v>
      </c>
      <c r="B4" s="414" t="str">
        <f ca="1">MID(CELL("bestandsnaam",$C$8),SEARCH("]",CELL("bestandsnaam",$C$8),1)+1,256)</f>
        <v>13-Sanitaire voorzieningen</v>
      </c>
      <c r="C4" s="416"/>
      <c r="D4" s="416"/>
      <c r="E4" s="106"/>
      <c r="F4" s="416"/>
      <c r="G4" s="416"/>
      <c r="H4" s="416"/>
      <c r="I4" s="416"/>
      <c r="J4" s="416"/>
      <c r="K4" s="416"/>
    </row>
    <row r="5" spans="1:12" ht="15">
      <c r="A5" s="83" t="str">
        <f>'1-Contractblad totaal'!A5</f>
        <v>Gebouw/plaats</v>
      </c>
      <c r="B5" s="414" t="str">
        <f>'1-Contractblad totaal'!B5</f>
        <v>Amsterdam</v>
      </c>
      <c r="C5" s="416"/>
      <c r="D5" s="416"/>
      <c r="E5" s="106"/>
      <c r="F5" s="106"/>
      <c r="G5" s="106"/>
      <c r="H5" s="416"/>
      <c r="I5" s="416"/>
      <c r="J5" s="416"/>
      <c r="K5" s="416"/>
    </row>
    <row r="6" spans="1:12" ht="15">
      <c r="A6" s="83" t="str">
        <f>'1-Contractblad totaal'!A6</f>
        <v>Referentie nummer</v>
      </c>
      <c r="B6" s="414" t="str">
        <f>'1-Contractblad totaal'!B6</f>
        <v>GRA-EA-RT.ID-2020</v>
      </c>
      <c r="C6" s="416"/>
      <c r="D6" s="416"/>
      <c r="E6" s="622"/>
      <c r="F6" s="623"/>
      <c r="G6" s="623"/>
      <c r="H6" s="416"/>
      <c r="I6" s="416"/>
      <c r="J6" s="416"/>
      <c r="K6" s="416"/>
    </row>
    <row r="7" spans="1:12" ht="15">
      <c r="A7" s="83" t="str">
        <f>'1-Contractblad totaal'!A8</f>
        <v>Naam dienstverlener</v>
      </c>
      <c r="B7" s="414">
        <f>'1-Contractblad totaal'!B8</f>
        <v>0</v>
      </c>
      <c r="C7" s="416"/>
      <c r="D7" s="416"/>
      <c r="E7" s="622"/>
      <c r="F7" s="622"/>
      <c r="G7" s="622"/>
      <c r="H7" s="331"/>
      <c r="I7" s="331"/>
      <c r="J7" s="331"/>
      <c r="K7" s="106"/>
    </row>
    <row r="8" spans="1:12" ht="15">
      <c r="A8" s="83" t="str">
        <f>'1-Contractblad totaal'!A9</f>
        <v>Prijspeil</v>
      </c>
      <c r="B8" s="109">
        <f>'1-Contractblad totaal'!B9</f>
        <v>44348</v>
      </c>
      <c r="C8" s="416"/>
      <c r="D8" s="416"/>
      <c r="E8" s="416"/>
      <c r="F8" s="622"/>
      <c r="G8" s="331"/>
      <c r="H8" s="331"/>
      <c r="I8" s="331"/>
      <c r="J8" s="331"/>
      <c r="K8" s="106"/>
    </row>
    <row r="9" spans="1:12" ht="15">
      <c r="A9" s="397"/>
      <c r="B9" s="333"/>
      <c r="C9" s="417"/>
      <c r="D9" s="417"/>
      <c r="E9" s="613"/>
      <c r="F9" s="417"/>
      <c r="G9" s="331"/>
      <c r="H9" s="331"/>
      <c r="I9" s="331"/>
      <c r="J9" s="331"/>
      <c r="K9" s="106"/>
    </row>
    <row r="10" spans="1:12" ht="50.4">
      <c r="A10" s="630" t="s">
        <v>182</v>
      </c>
      <c r="B10" s="631" t="s">
        <v>177</v>
      </c>
      <c r="C10" s="631" t="s">
        <v>806</v>
      </c>
      <c r="D10" s="631" t="s">
        <v>178</v>
      </c>
      <c r="E10" s="632" t="s">
        <v>183</v>
      </c>
      <c r="F10" s="633" t="s">
        <v>179</v>
      </c>
      <c r="H10" s="633" t="s">
        <v>821</v>
      </c>
      <c r="I10" s="633" t="s">
        <v>795</v>
      </c>
      <c r="J10" s="333"/>
      <c r="K10" s="333"/>
      <c r="L10" s="418"/>
    </row>
    <row r="11" spans="1:12" ht="12.75" customHeight="1">
      <c r="A11" s="419" t="s">
        <v>807</v>
      </c>
      <c r="B11" s="481"/>
      <c r="C11" s="621"/>
      <c r="D11" s="420">
        <v>44</v>
      </c>
      <c r="E11" s="483"/>
      <c r="F11" s="421">
        <f>D11*E11*12</f>
        <v>0</v>
      </c>
      <c r="H11" s="420">
        <v>1375</v>
      </c>
      <c r="I11" s="420" t="s">
        <v>818</v>
      </c>
      <c r="J11" s="333"/>
      <c r="K11" s="333"/>
      <c r="L11" s="418"/>
    </row>
    <row r="12" spans="1:12" ht="12.75" customHeight="1">
      <c r="A12" s="419" t="s">
        <v>808</v>
      </c>
      <c r="B12" s="481"/>
      <c r="C12" s="621"/>
      <c r="D12" s="420">
        <v>35</v>
      </c>
      <c r="E12" s="483"/>
      <c r="F12" s="421">
        <f t="shared" ref="F12:F17" si="0">D12*E12*12</f>
        <v>0</v>
      </c>
      <c r="H12" s="420" t="s">
        <v>820</v>
      </c>
      <c r="I12" s="420"/>
      <c r="J12" s="333"/>
      <c r="K12" s="333"/>
      <c r="L12" s="418"/>
    </row>
    <row r="13" spans="1:12" ht="12.75" customHeight="1">
      <c r="A13" s="419" t="s">
        <v>809</v>
      </c>
      <c r="B13" s="481"/>
      <c r="C13" s="621"/>
      <c r="D13" s="420">
        <v>42</v>
      </c>
      <c r="E13" s="483"/>
      <c r="F13" s="421">
        <f t="shared" si="0"/>
        <v>0</v>
      </c>
      <c r="H13" s="420">
        <v>275</v>
      </c>
      <c r="I13" s="420" t="s">
        <v>822</v>
      </c>
      <c r="J13" s="333"/>
      <c r="K13" s="333"/>
      <c r="L13" s="418"/>
    </row>
    <row r="14" spans="1:12" ht="12.75" customHeight="1">
      <c r="A14" s="419" t="s">
        <v>810</v>
      </c>
      <c r="B14" s="481"/>
      <c r="C14" s="621"/>
      <c r="D14" s="420">
        <v>6</v>
      </c>
      <c r="E14" s="483"/>
      <c r="F14" s="421">
        <f t="shared" si="0"/>
        <v>0</v>
      </c>
      <c r="H14" s="420" t="s">
        <v>823</v>
      </c>
      <c r="I14" s="420"/>
      <c r="J14" s="333"/>
      <c r="K14" s="333"/>
      <c r="L14" s="418"/>
    </row>
    <row r="15" spans="1:12" ht="12.75" customHeight="1">
      <c r="A15" s="419" t="s">
        <v>811</v>
      </c>
      <c r="B15" s="481"/>
      <c r="C15" s="621"/>
      <c r="D15" s="420">
        <v>59</v>
      </c>
      <c r="E15" s="483"/>
      <c r="F15" s="421">
        <f t="shared" si="0"/>
        <v>0</v>
      </c>
      <c r="H15" s="420">
        <v>300</v>
      </c>
      <c r="I15" s="420" t="s">
        <v>824</v>
      </c>
      <c r="J15" s="418"/>
      <c r="K15" s="418"/>
      <c r="L15" s="418"/>
    </row>
    <row r="16" spans="1:12" ht="12.75" customHeight="1">
      <c r="A16" s="419" t="s">
        <v>812</v>
      </c>
      <c r="B16" s="481"/>
      <c r="C16" s="621"/>
      <c r="D16" s="420">
        <v>41</v>
      </c>
      <c r="E16" s="483"/>
      <c r="F16" s="421">
        <f t="shared" si="0"/>
        <v>0</v>
      </c>
      <c r="H16" s="420" t="s">
        <v>823</v>
      </c>
      <c r="I16" s="420"/>
      <c r="J16" s="418"/>
      <c r="K16" s="418"/>
      <c r="L16" s="418"/>
    </row>
    <row r="17" spans="1:10" ht="12" customHeight="1">
      <c r="A17" s="419" t="s">
        <v>813</v>
      </c>
      <c r="B17" s="481"/>
      <c r="C17" s="621"/>
      <c r="D17" s="420">
        <v>59</v>
      </c>
      <c r="E17" s="483"/>
      <c r="F17" s="421">
        <f t="shared" si="0"/>
        <v>0</v>
      </c>
      <c r="H17" s="420" t="s">
        <v>820</v>
      </c>
      <c r="I17" s="420"/>
      <c r="J17" s="106"/>
    </row>
    <row r="18" spans="1:10" ht="12" customHeight="1">
      <c r="A18" s="419" t="s">
        <v>814</v>
      </c>
      <c r="B18" s="481"/>
      <c r="C18" s="621"/>
      <c r="D18" s="420">
        <v>42</v>
      </c>
      <c r="E18" s="483"/>
      <c r="F18" s="421">
        <f>D18*E18*12</f>
        <v>0</v>
      </c>
      <c r="H18" s="420" t="s">
        <v>820</v>
      </c>
      <c r="I18" s="420"/>
      <c r="J18" s="106"/>
    </row>
    <row r="19" spans="1:10" ht="12" customHeight="1">
      <c r="A19" s="419" t="s">
        <v>819</v>
      </c>
      <c r="B19" s="481"/>
      <c r="C19" s="621"/>
      <c r="D19" s="420">
        <v>2</v>
      </c>
      <c r="E19" s="483"/>
      <c r="F19" s="421">
        <f>D19*E19*12</f>
        <v>0</v>
      </c>
      <c r="H19" s="420"/>
      <c r="I19" s="420"/>
      <c r="J19" s="106"/>
    </row>
    <row r="20" spans="1:10" ht="12" customHeight="1">
      <c r="H20" s="331"/>
      <c r="I20" s="331"/>
      <c r="J20" s="106"/>
    </row>
    <row r="21" spans="1:10" s="424" customFormat="1" ht="15" customHeight="1">
      <c r="A21" s="422" t="s">
        <v>8</v>
      </c>
      <c r="B21" s="678"/>
      <c r="C21" s="679"/>
      <c r="D21" s="678"/>
      <c r="E21" s="680"/>
      <c r="F21" s="423">
        <f>SUM(F11:F20)</f>
        <v>0</v>
      </c>
      <c r="G21" s="372"/>
      <c r="H21" s="425"/>
      <c r="I21" s="331"/>
      <c r="J21" s="425"/>
    </row>
    <row r="22" spans="1:10" ht="15">
      <c r="J22" s="331"/>
    </row>
    <row r="23" spans="1:10" ht="13.5" customHeight="1">
      <c r="A23" s="431" t="s">
        <v>180</v>
      </c>
      <c r="B23" s="426"/>
      <c r="C23" s="427"/>
      <c r="D23" s="427"/>
      <c r="E23" s="428"/>
      <c r="F23" s="106"/>
      <c r="G23" s="331"/>
      <c r="H23" s="331"/>
      <c r="J23" s="331"/>
    </row>
    <row r="24" spans="1:10" ht="12.75" customHeight="1">
      <c r="A24" s="429"/>
      <c r="B24" s="426"/>
      <c r="C24" s="427"/>
      <c r="D24" s="427"/>
      <c r="E24" s="428"/>
      <c r="F24" s="106"/>
      <c r="G24" s="331"/>
      <c r="H24" s="331"/>
    </row>
    <row r="25" spans="1:10" ht="27.75" customHeight="1">
      <c r="A25" s="681" t="s">
        <v>181</v>
      </c>
      <c r="B25" s="681"/>
      <c r="C25" s="681"/>
      <c r="D25" s="681"/>
      <c r="E25" s="681"/>
      <c r="F25" s="681"/>
      <c r="G25" s="681"/>
      <c r="H25" s="430"/>
    </row>
  </sheetData>
  <mergeCells count="2">
    <mergeCell ref="B21:E21"/>
    <mergeCell ref="A25:G25"/>
  </mergeCells>
  <pageMargins left="0.59055118110236227" right="0.59055118110236227" top="0.59055118110236227" bottom="0.78740157480314965" header="0.39370078740157483" footer="0.19685039370078741"/>
  <pageSetup paperSize="9" scale="96"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14</vt:i4>
      </vt:variant>
      <vt:variant>
        <vt:lpstr>Benoemde bereiken</vt:lpstr>
      </vt:variant>
      <vt:variant>
        <vt:i4>13</vt:i4>
      </vt:variant>
    </vt:vector>
  </HeadingPairs>
  <TitlesOfParts>
    <vt:vector size="27" baseType="lpstr">
      <vt:lpstr>Info blad</vt:lpstr>
      <vt:lpstr>1-Contractblad totaal</vt:lpstr>
      <vt:lpstr>2-Productie normen</vt:lpstr>
      <vt:lpstr>3-Basis ruimtestaat</vt:lpstr>
      <vt:lpstr>4-Premies en opslagen</vt:lpstr>
      <vt:lpstr>5-Opbouw uurtarief productie</vt:lpstr>
      <vt:lpstr>6-Opbouw uurtarief toezicht</vt:lpstr>
      <vt:lpstr>7-Additionele werkzaamheden</vt:lpstr>
      <vt:lpstr>8-Periodiek onderhoud</vt:lpstr>
      <vt:lpstr>9-Dependances</vt:lpstr>
      <vt:lpstr>10-Afroepprijs</vt:lpstr>
      <vt:lpstr>11-Glasbewassing</vt:lpstr>
      <vt:lpstr>12-Machinekosten</vt:lpstr>
      <vt:lpstr>13-Sanitaire voorzieningen</vt:lpstr>
      <vt:lpstr>'10-Afroepprijs'!Afdrukbereik</vt:lpstr>
      <vt:lpstr>'13-Sanitaire voorzieningen'!Afdrukbereik</vt:lpstr>
      <vt:lpstr>'1-Contractblad totaal'!Afdrukbereik</vt:lpstr>
      <vt:lpstr>'3-Basis ruimtestaat'!Afdrukbereik</vt:lpstr>
      <vt:lpstr>'4-Premies en opslagen'!Afdrukbereik</vt:lpstr>
      <vt:lpstr>'5-Opbouw uurtarief productie'!Afdrukbereik</vt:lpstr>
      <vt:lpstr>'Info blad'!Afdrukbereik</vt:lpstr>
      <vt:lpstr>'10-Afroepprijs'!Afdruktitels</vt:lpstr>
      <vt:lpstr>'11-Glasbewassing'!Afdruktitels</vt:lpstr>
      <vt:lpstr>'3-Basis ruimtestaat'!Afdruktitels</vt:lpstr>
      <vt:lpstr>'5-Opbouw uurtarief productie'!Afdruktitels</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Ilse Donkervoort</cp:lastModifiedBy>
  <cp:lastPrinted>2018-08-21T11:53:14Z</cp:lastPrinted>
  <dcterms:created xsi:type="dcterms:W3CDTF">1999-10-05T12:28:40Z</dcterms:created>
  <dcterms:modified xsi:type="dcterms:W3CDTF">2020-11-11T10:01:58Z</dcterms:modified>
</cp:coreProperties>
</file>