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hans_van_wijck_coppa_nl/Documents/GGD/telefonie/"/>
    </mc:Choice>
  </mc:AlternateContent>
  <xr:revisionPtr revIDLastSave="0" documentId="8_{B9FB68A9-56CD-486B-B320-99C0CCFB1035}" xr6:coauthVersionLast="45" xr6:coauthVersionMax="45" xr10:uidLastSave="{00000000-0000-0000-0000-000000000000}"/>
  <bookViews>
    <workbookView xWindow="-120" yWindow="-120" windowWidth="29040" windowHeight="15840" xr2:uid="{FDE2BDCA-4E31-4386-8A07-71B1AF4C2AFD}"/>
  </bookViews>
  <sheets>
    <sheet name="verbruik mobiel" sheetId="2" r:id="rId1"/>
    <sheet name="verbuik data" sheetId="3" r:id="rId2"/>
    <sheet name="verbruik vaste nummers" sheetId="4" r:id="rId3"/>
    <sheet name="verbruik KCC" sheetId="5" r:id="rId4"/>
    <sheet name="verbruik Servicenummers KCC" sheetId="7" r:id="rId5"/>
    <sheet name="SIP trunk vast mobiel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10" i="3" s="1"/>
  <c r="C9" i="3"/>
  <c r="C10" i="3" s="1"/>
  <c r="B9" i="3"/>
  <c r="B10" i="3" s="1"/>
  <c r="F10" i="7"/>
  <c r="E10" i="7"/>
  <c r="D10" i="7"/>
  <c r="C10" i="7"/>
  <c r="C9" i="7"/>
  <c r="D9" i="7"/>
  <c r="E9" i="7"/>
  <c r="F9" i="7"/>
  <c r="B10" i="4" l="1"/>
  <c r="B9" i="4"/>
  <c r="B10" i="2"/>
  <c r="B9" i="2"/>
  <c r="J10" i="5"/>
  <c r="I10" i="5"/>
  <c r="H10" i="5"/>
  <c r="G10" i="5"/>
  <c r="F10" i="5"/>
  <c r="E10" i="5"/>
  <c r="D10" i="5"/>
  <c r="C10" i="5"/>
  <c r="L3" i="5"/>
  <c r="K3" i="5"/>
  <c r="L4" i="5"/>
  <c r="K4" i="5"/>
  <c r="L5" i="5"/>
  <c r="K5" i="5"/>
  <c r="M9" i="4"/>
  <c r="L9" i="4"/>
  <c r="K9" i="4"/>
  <c r="J9" i="4"/>
  <c r="I9" i="4"/>
  <c r="H9" i="4"/>
  <c r="G9" i="4"/>
  <c r="F9" i="4"/>
  <c r="E9" i="4"/>
  <c r="D9" i="4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J4" i="2"/>
  <c r="I4" i="2"/>
  <c r="J3" i="2"/>
  <c r="I3" i="2"/>
  <c r="J2" i="2"/>
  <c r="I2" i="2"/>
  <c r="I5" i="2"/>
  <c r="J5" i="2"/>
  <c r="D11" i="5" l="1"/>
  <c r="E11" i="5"/>
  <c r="F11" i="5"/>
  <c r="G11" i="5"/>
  <c r="H11" i="5"/>
  <c r="I11" i="5"/>
  <c r="J11" i="5"/>
  <c r="C11" i="5"/>
  <c r="L8" i="5"/>
  <c r="K8" i="5"/>
  <c r="L7" i="5"/>
  <c r="K7" i="5"/>
  <c r="L6" i="5"/>
  <c r="K6" i="5"/>
  <c r="E10" i="4"/>
  <c r="F10" i="4"/>
  <c r="G10" i="4"/>
  <c r="H10" i="4"/>
  <c r="I10" i="4"/>
  <c r="J10" i="4"/>
  <c r="K10" i="4"/>
  <c r="L10" i="4"/>
  <c r="M10" i="4"/>
  <c r="D10" i="4"/>
  <c r="D10" i="2"/>
  <c r="E10" i="2"/>
  <c r="F10" i="2"/>
  <c r="G10" i="2"/>
  <c r="H10" i="2"/>
  <c r="K10" i="2"/>
  <c r="L10" i="2"/>
  <c r="M10" i="2"/>
  <c r="N10" i="2"/>
  <c r="O10" i="2"/>
  <c r="P10" i="2"/>
  <c r="Q10" i="2"/>
  <c r="R10" i="2"/>
  <c r="S10" i="2"/>
  <c r="T10" i="2"/>
  <c r="C10" i="2"/>
  <c r="J7" i="2"/>
  <c r="I7" i="2"/>
  <c r="K10" i="5" l="1"/>
  <c r="L10" i="5"/>
  <c r="L11" i="5"/>
  <c r="K11" i="5"/>
  <c r="J6" i="2"/>
  <c r="I6" i="2"/>
  <c r="I10" i="2" l="1"/>
  <c r="J10" i="2"/>
</calcChain>
</file>

<file path=xl/sharedStrings.xml><?xml version="1.0" encoding="utf-8"?>
<sst xmlns="http://schemas.openxmlformats.org/spreadsheetml/2006/main" count="65" uniqueCount="49">
  <si>
    <t>Periode</t>
  </si>
  <si>
    <t>abonnementen</t>
  </si>
  <si>
    <t>onderling bellen aantal</t>
  </si>
  <si>
    <t>onderling bellen minuten</t>
  </si>
  <si>
    <t>vaste nummers</t>
  </si>
  <si>
    <t>vaste nummers minuten</t>
  </si>
  <si>
    <t>mobile nummers</t>
  </si>
  <si>
    <t>mobile nummers minuten</t>
  </si>
  <si>
    <t>service nummers</t>
  </si>
  <si>
    <t>service nummers minuten</t>
  </si>
  <si>
    <t>voicemail</t>
  </si>
  <si>
    <t>voicemail minuten</t>
  </si>
  <si>
    <t>gebeld worden in buitenland</t>
  </si>
  <si>
    <t>gebeld worden in buitenland minuten</t>
  </si>
  <si>
    <t>bellen buitenland</t>
  </si>
  <si>
    <t>bellen buitenland minuten</t>
  </si>
  <si>
    <t>sms berichten</t>
  </si>
  <si>
    <t>premium sms berichten</t>
  </si>
  <si>
    <t>sms berichten buitenland</t>
  </si>
  <si>
    <t>internet buitenland</t>
  </si>
  <si>
    <t>Totaal</t>
  </si>
  <si>
    <t>Gemiddeld</t>
  </si>
  <si>
    <t>Abonnement Data en telefonie</t>
  </si>
  <si>
    <t>Verbruik Data</t>
  </si>
  <si>
    <t>Abonnement Sim Only</t>
  </si>
  <si>
    <t>Gemiddeld over 6 maanden</t>
  </si>
  <si>
    <t>Aantal abonnementen</t>
  </si>
  <si>
    <t>onderling bellen</t>
  </si>
  <si>
    <t>bellen vaste nummers</t>
  </si>
  <si>
    <t>bellen vaste nummers minuten</t>
  </si>
  <si>
    <t>bellen mobiele nummers</t>
  </si>
  <si>
    <t>bellen mobiele nummers minuten</t>
  </si>
  <si>
    <t>bellen naar servienummers</t>
  </si>
  <si>
    <t>bellen servicenummers minuten</t>
  </si>
  <si>
    <t>bellen naar buitenland</t>
  </si>
  <si>
    <t>bellen naar buitenland minuten</t>
  </si>
  <si>
    <t>bellen naar vaste nummers</t>
  </si>
  <si>
    <t>bellen mobile nummers</t>
  </si>
  <si>
    <t>bellen mobile nummers minuten</t>
  </si>
  <si>
    <t>buitenland minuten</t>
  </si>
  <si>
    <t>servicenummers</t>
  </si>
  <si>
    <t>servicenummers minuten</t>
  </si>
  <si>
    <t>Verkeerskosten gesprekken - Aantal</t>
  </si>
  <si>
    <t>Verkeerskosten gesprekken - Minuten</t>
  </si>
  <si>
    <t>Afleveren op vaste netwerk huidige provider - Aantal</t>
  </si>
  <si>
    <t>Gemiddeld over 4 maanden</t>
  </si>
  <si>
    <t>de verkeerskosten over deze maanden staan niet vermeld op de factuur en worden dan ook niet meegenomen met het gemiddelde</t>
  </si>
  <si>
    <t>Aantal</t>
  </si>
  <si>
    <t>SIP 30 VPN inclusief Trunk Features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</si>
</sst>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  <xf numFmtId="17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1" fillId="0" borderId="0" xfId="0" applyFont="1"/>
    <xf numFmtId="1" fontId="1" fillId="0" borderId="0" xfId="0" applyNumberFormat="1" applyFont="1"/>
    <xf numFmtId="0" fontId="0" fillId="4" borderId="0" xfId="0" applyFill="1"/>
    <xf numFmtId="17" fontId="0" fillId="4" borderId="1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CE8C-B353-4167-86DA-53BEAD6F6373}">
  <dimension ref="A1:T10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5" x14ac:dyDescent="0.25"/>
  <cols>
    <col min="1" max="1" width="24" style="3" customWidth="1"/>
    <col min="2" max="2" width="15.7109375" style="3" customWidth="1"/>
    <col min="3" max="3" width="12.5703125" style="3" customWidth="1"/>
    <col min="4" max="4" width="10.28515625" style="3" customWidth="1"/>
    <col min="5" max="6" width="11.7109375" style="3" customWidth="1"/>
    <col min="7" max="8" width="9.140625" style="3"/>
    <col min="9" max="10" width="9.140625" style="4"/>
    <col min="11" max="12" width="9.140625" style="3"/>
    <col min="13" max="14" width="10.42578125" style="3" customWidth="1"/>
    <col min="15" max="15" width="11.85546875" style="3" customWidth="1"/>
    <col min="16" max="16" width="11.28515625" style="3" customWidth="1"/>
    <col min="17" max="18" width="9.140625" style="3"/>
    <col min="19" max="19" width="10.85546875" style="3" customWidth="1"/>
    <col min="20" max="20" width="10.140625" style="3" customWidth="1"/>
  </cols>
  <sheetData>
    <row r="1" spans="1:20" s="2" customFormat="1" ht="6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</row>
    <row r="2" spans="1:20" x14ac:dyDescent="0.25">
      <c r="A2" s="5">
        <v>43709</v>
      </c>
      <c r="B2" s="6">
        <v>617</v>
      </c>
      <c r="C2" s="6">
        <v>7348</v>
      </c>
      <c r="D2" s="6">
        <v>26210</v>
      </c>
      <c r="E2" s="6">
        <v>5876</v>
      </c>
      <c r="F2" s="6">
        <v>25448</v>
      </c>
      <c r="G2" s="6">
        <v>22529</v>
      </c>
      <c r="H2" s="6">
        <v>43561</v>
      </c>
      <c r="I2" s="7">
        <f>178+108</f>
        <v>286</v>
      </c>
      <c r="J2" s="7">
        <f>1078+555</f>
        <v>1633</v>
      </c>
      <c r="K2" s="6">
        <v>2321</v>
      </c>
      <c r="L2" s="6">
        <v>1839</v>
      </c>
      <c r="M2" s="6">
        <v>70</v>
      </c>
      <c r="N2" s="6">
        <v>367</v>
      </c>
      <c r="O2" s="6">
        <v>24</v>
      </c>
      <c r="P2" s="6">
        <v>84</v>
      </c>
      <c r="Q2" s="6">
        <v>2827</v>
      </c>
      <c r="R2" s="6">
        <v>2708</v>
      </c>
      <c r="S2" s="6">
        <v>19</v>
      </c>
      <c r="T2" s="6">
        <v>0</v>
      </c>
    </row>
    <row r="3" spans="1:20" x14ac:dyDescent="0.25">
      <c r="A3" s="5">
        <v>43739</v>
      </c>
      <c r="B3" s="6">
        <v>624</v>
      </c>
      <c r="C3" s="6">
        <v>7828</v>
      </c>
      <c r="D3" s="6">
        <v>27788</v>
      </c>
      <c r="E3" s="6">
        <v>6445</v>
      </c>
      <c r="F3" s="6">
        <v>26240</v>
      </c>
      <c r="G3" s="6">
        <v>24327</v>
      </c>
      <c r="H3" s="6">
        <v>46122</v>
      </c>
      <c r="I3" s="7">
        <f>178+127</f>
        <v>305</v>
      </c>
      <c r="J3" s="7">
        <f>1261+545</f>
        <v>1806</v>
      </c>
      <c r="K3" s="6">
        <v>2322</v>
      </c>
      <c r="L3" s="6">
        <v>1665</v>
      </c>
      <c r="M3" s="6">
        <v>86</v>
      </c>
      <c r="N3" s="6">
        <v>259</v>
      </c>
      <c r="O3" s="6">
        <v>32</v>
      </c>
      <c r="P3" s="6">
        <v>83</v>
      </c>
      <c r="Q3" s="6">
        <v>3143</v>
      </c>
      <c r="R3" s="6">
        <v>3035</v>
      </c>
      <c r="S3" s="6">
        <v>5</v>
      </c>
      <c r="T3" s="6">
        <v>1</v>
      </c>
    </row>
    <row r="4" spans="1:20" x14ac:dyDescent="0.25">
      <c r="A4" s="5">
        <v>43770</v>
      </c>
      <c r="B4" s="6">
        <v>627</v>
      </c>
      <c r="C4" s="6">
        <v>7620</v>
      </c>
      <c r="D4" s="6">
        <v>25876</v>
      </c>
      <c r="E4" s="6">
        <v>6021</v>
      </c>
      <c r="F4" s="6">
        <v>24445</v>
      </c>
      <c r="G4" s="6">
        <v>23246</v>
      </c>
      <c r="H4" s="6">
        <v>43604</v>
      </c>
      <c r="I4" s="7">
        <f>140+93</f>
        <v>233</v>
      </c>
      <c r="J4" s="7">
        <f>1041+355</f>
        <v>1396</v>
      </c>
      <c r="K4" s="6">
        <v>2073</v>
      </c>
      <c r="L4" s="6">
        <v>1571</v>
      </c>
      <c r="M4" s="6">
        <v>0</v>
      </c>
      <c r="N4" s="6">
        <v>0</v>
      </c>
      <c r="O4" s="6">
        <v>26</v>
      </c>
      <c r="P4" s="6">
        <v>84</v>
      </c>
      <c r="Q4" s="6">
        <v>2820</v>
      </c>
      <c r="R4" s="6">
        <v>2834</v>
      </c>
      <c r="S4" s="6">
        <v>8</v>
      </c>
      <c r="T4" s="6">
        <v>0</v>
      </c>
    </row>
    <row r="5" spans="1:20" x14ac:dyDescent="0.25">
      <c r="A5" s="5">
        <v>43800</v>
      </c>
      <c r="B5" s="6">
        <v>622</v>
      </c>
      <c r="C5" s="6">
        <v>6745</v>
      </c>
      <c r="D5" s="6">
        <v>22175</v>
      </c>
      <c r="E5" s="6">
        <v>5704</v>
      </c>
      <c r="F5" s="6">
        <v>24425</v>
      </c>
      <c r="G5" s="6">
        <v>21050</v>
      </c>
      <c r="H5" s="6">
        <v>39278</v>
      </c>
      <c r="I5" s="7">
        <f>170+84</f>
        <v>254</v>
      </c>
      <c r="J5" s="7">
        <f>1058+450</f>
        <v>1508</v>
      </c>
      <c r="K5" s="6">
        <v>1713</v>
      </c>
      <c r="L5" s="6">
        <v>1439</v>
      </c>
      <c r="M5" s="6">
        <v>0</v>
      </c>
      <c r="N5" s="6">
        <v>0</v>
      </c>
      <c r="O5" s="6">
        <v>47</v>
      </c>
      <c r="P5" s="6">
        <v>159</v>
      </c>
      <c r="Q5" s="6">
        <v>3035</v>
      </c>
      <c r="R5" s="6">
        <v>2330</v>
      </c>
      <c r="S5" s="6">
        <v>9</v>
      </c>
      <c r="T5" s="6">
        <v>0</v>
      </c>
    </row>
    <row r="6" spans="1:20" x14ac:dyDescent="0.25">
      <c r="A6" s="5">
        <v>43831</v>
      </c>
      <c r="B6" s="6">
        <v>629</v>
      </c>
      <c r="C6" s="6">
        <v>7438</v>
      </c>
      <c r="D6" s="6">
        <v>26743</v>
      </c>
      <c r="E6" s="6">
        <v>6203</v>
      </c>
      <c r="F6" s="6">
        <v>25831</v>
      </c>
      <c r="G6" s="6">
        <v>23641</v>
      </c>
      <c r="H6" s="6">
        <v>43131</v>
      </c>
      <c r="I6" s="7">
        <f>164+73</f>
        <v>237</v>
      </c>
      <c r="J6" s="7">
        <f>1088+421</f>
        <v>1509</v>
      </c>
      <c r="K6" s="6">
        <v>1777</v>
      </c>
      <c r="L6" s="6">
        <v>1511</v>
      </c>
      <c r="M6" s="6">
        <v>76</v>
      </c>
      <c r="N6" s="6">
        <v>276</v>
      </c>
      <c r="O6" s="6">
        <v>42</v>
      </c>
      <c r="P6" s="6">
        <v>149</v>
      </c>
      <c r="Q6" s="6">
        <v>3032</v>
      </c>
      <c r="R6" s="6">
        <v>2574</v>
      </c>
      <c r="S6" s="6">
        <v>43</v>
      </c>
      <c r="T6" s="6">
        <v>5</v>
      </c>
    </row>
    <row r="7" spans="1:20" x14ac:dyDescent="0.25">
      <c r="A7" s="5">
        <v>43862</v>
      </c>
      <c r="B7" s="6">
        <v>625</v>
      </c>
      <c r="C7" s="6">
        <v>6942</v>
      </c>
      <c r="D7" s="6">
        <v>24984</v>
      </c>
      <c r="E7" s="6">
        <v>5838</v>
      </c>
      <c r="F7" s="6">
        <v>24146</v>
      </c>
      <c r="G7" s="6">
        <v>22365</v>
      </c>
      <c r="H7" s="6">
        <v>41658</v>
      </c>
      <c r="I7" s="7">
        <f>151+85</f>
        <v>236</v>
      </c>
      <c r="J7" s="7">
        <f>967+442</f>
        <v>1409</v>
      </c>
      <c r="K7" s="6">
        <v>1708</v>
      </c>
      <c r="L7" s="6">
        <v>1387</v>
      </c>
      <c r="M7" s="6">
        <v>131</v>
      </c>
      <c r="N7" s="6">
        <v>370</v>
      </c>
      <c r="O7" s="6">
        <v>28</v>
      </c>
      <c r="P7" s="6">
        <v>126</v>
      </c>
      <c r="Q7" s="6">
        <v>2635</v>
      </c>
      <c r="R7" s="6">
        <v>2452</v>
      </c>
      <c r="S7" s="6">
        <v>16</v>
      </c>
      <c r="T7" s="6">
        <v>0</v>
      </c>
    </row>
    <row r="8" spans="1:20" x14ac:dyDescent="0.25">
      <c r="A8" s="6"/>
      <c r="B8" s="6"/>
      <c r="C8" s="6"/>
      <c r="D8" s="6"/>
      <c r="E8" s="6"/>
      <c r="F8" s="6"/>
      <c r="G8" s="6"/>
      <c r="H8" s="6"/>
      <c r="I8" s="7"/>
      <c r="J8" s="7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10" t="s">
        <v>20</v>
      </c>
      <c r="B9" s="10">
        <f>SUM(B2:B8)</f>
        <v>3744</v>
      </c>
      <c r="C9" s="10">
        <f>SUM(C2:C8)</f>
        <v>43921</v>
      </c>
      <c r="D9" s="10">
        <f>SUM(D2:D8)</f>
        <v>153776</v>
      </c>
      <c r="E9" s="10">
        <f t="shared" ref="E9:T9" si="0">SUM(E2:E8)</f>
        <v>36087</v>
      </c>
      <c r="F9" s="10">
        <f t="shared" si="0"/>
        <v>150535</v>
      </c>
      <c r="G9" s="10">
        <f t="shared" si="0"/>
        <v>137158</v>
      </c>
      <c r="H9" s="10">
        <f t="shared" si="0"/>
        <v>257354</v>
      </c>
      <c r="I9" s="10">
        <f t="shared" si="0"/>
        <v>1551</v>
      </c>
      <c r="J9" s="10">
        <f t="shared" si="0"/>
        <v>9261</v>
      </c>
      <c r="K9" s="10">
        <f t="shared" si="0"/>
        <v>11914</v>
      </c>
      <c r="L9" s="10">
        <f t="shared" si="0"/>
        <v>9412</v>
      </c>
      <c r="M9" s="10">
        <f t="shared" si="0"/>
        <v>363</v>
      </c>
      <c r="N9" s="10">
        <f t="shared" si="0"/>
        <v>1272</v>
      </c>
      <c r="O9" s="10">
        <f t="shared" si="0"/>
        <v>199</v>
      </c>
      <c r="P9" s="10">
        <f t="shared" si="0"/>
        <v>685</v>
      </c>
      <c r="Q9" s="10">
        <f t="shared" si="0"/>
        <v>17492</v>
      </c>
      <c r="R9" s="10">
        <f t="shared" si="0"/>
        <v>15933</v>
      </c>
      <c r="S9" s="10">
        <f t="shared" si="0"/>
        <v>100</v>
      </c>
      <c r="T9" s="10">
        <f t="shared" si="0"/>
        <v>6</v>
      </c>
    </row>
    <row r="10" spans="1:20" x14ac:dyDescent="0.25">
      <c r="A10" s="11" t="s">
        <v>21</v>
      </c>
      <c r="B10" s="12">
        <f>B9/6</f>
        <v>624</v>
      </c>
      <c r="C10" s="12">
        <f>C9/6</f>
        <v>7320.166666666667</v>
      </c>
      <c r="D10" s="12">
        <f t="shared" ref="D10:T10" si="1">D9/6</f>
        <v>25629.333333333332</v>
      </c>
      <c r="E10" s="12">
        <f t="shared" si="1"/>
        <v>6014.5</v>
      </c>
      <c r="F10" s="12">
        <f t="shared" si="1"/>
        <v>25089.166666666668</v>
      </c>
      <c r="G10" s="12">
        <f t="shared" si="1"/>
        <v>22859.666666666668</v>
      </c>
      <c r="H10" s="12">
        <f t="shared" si="1"/>
        <v>42892.333333333336</v>
      </c>
      <c r="I10" s="12">
        <f t="shared" si="1"/>
        <v>258.5</v>
      </c>
      <c r="J10" s="12">
        <f t="shared" si="1"/>
        <v>1543.5</v>
      </c>
      <c r="K10" s="12">
        <f t="shared" si="1"/>
        <v>1985.6666666666667</v>
      </c>
      <c r="L10" s="12">
        <f t="shared" si="1"/>
        <v>1568.6666666666667</v>
      </c>
      <c r="M10" s="12">
        <f t="shared" si="1"/>
        <v>60.5</v>
      </c>
      <c r="N10" s="12">
        <f t="shared" si="1"/>
        <v>212</v>
      </c>
      <c r="O10" s="12">
        <f t="shared" si="1"/>
        <v>33.166666666666664</v>
      </c>
      <c r="P10" s="12">
        <f t="shared" si="1"/>
        <v>114.16666666666667</v>
      </c>
      <c r="Q10" s="12">
        <f t="shared" si="1"/>
        <v>2915.3333333333335</v>
      </c>
      <c r="R10" s="12">
        <f t="shared" si="1"/>
        <v>2655.5</v>
      </c>
      <c r="S10" s="12">
        <f t="shared" si="1"/>
        <v>16.666666666666668</v>
      </c>
      <c r="T10" s="12">
        <f t="shared" si="1"/>
        <v>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FD31-2B35-4E66-A1B2-E262BDB52E36}">
  <dimension ref="A1:D17"/>
  <sheetViews>
    <sheetView workbookViewId="0"/>
  </sheetViews>
  <sheetFormatPr defaultRowHeight="15" x14ac:dyDescent="0.25"/>
  <cols>
    <col min="1" max="1" width="32.5703125" customWidth="1"/>
    <col min="2" max="2" width="18.140625" customWidth="1"/>
    <col min="3" max="3" width="22.28515625" customWidth="1"/>
    <col min="4" max="4" width="20.85546875" customWidth="1"/>
  </cols>
  <sheetData>
    <row r="1" spans="1:4" ht="30" x14ac:dyDescent="0.25">
      <c r="A1" s="8" t="s">
        <v>0</v>
      </c>
      <c r="B1" s="8" t="s">
        <v>22</v>
      </c>
      <c r="C1" s="8" t="s">
        <v>23</v>
      </c>
      <c r="D1" s="8" t="s">
        <v>24</v>
      </c>
    </row>
    <row r="2" spans="1:4" x14ac:dyDescent="0.25">
      <c r="A2" s="5">
        <v>43709</v>
      </c>
      <c r="B2" s="6">
        <v>622</v>
      </c>
      <c r="C2" s="6">
        <v>938623</v>
      </c>
      <c r="D2" s="6">
        <v>288</v>
      </c>
    </row>
    <row r="3" spans="1:4" x14ac:dyDescent="0.25">
      <c r="A3" s="5">
        <v>43739</v>
      </c>
      <c r="B3" s="6">
        <v>629</v>
      </c>
      <c r="C3" s="6">
        <v>851489</v>
      </c>
      <c r="D3" s="6">
        <v>284</v>
      </c>
    </row>
    <row r="4" spans="1:4" x14ac:dyDescent="0.25">
      <c r="A4" s="5">
        <v>43770</v>
      </c>
      <c r="B4" s="6">
        <v>625</v>
      </c>
      <c r="C4" s="6">
        <v>827706</v>
      </c>
      <c r="D4" s="6">
        <v>276</v>
      </c>
    </row>
    <row r="5" spans="1:4" x14ac:dyDescent="0.25">
      <c r="A5" s="5">
        <v>43800</v>
      </c>
      <c r="B5" s="6">
        <v>627</v>
      </c>
      <c r="C5" s="6">
        <v>918830</v>
      </c>
      <c r="D5" s="6">
        <v>293</v>
      </c>
    </row>
    <row r="6" spans="1:4" x14ac:dyDescent="0.25">
      <c r="A6" s="5">
        <v>43831</v>
      </c>
      <c r="B6" s="6">
        <v>624</v>
      </c>
      <c r="C6" s="6">
        <v>1015830</v>
      </c>
      <c r="D6" s="6">
        <v>299</v>
      </c>
    </row>
    <row r="7" spans="1:4" x14ac:dyDescent="0.25">
      <c r="A7" s="5">
        <v>43862</v>
      </c>
      <c r="B7" s="6">
        <v>617</v>
      </c>
      <c r="C7" s="6">
        <v>920831</v>
      </c>
      <c r="D7" s="6">
        <v>305</v>
      </c>
    </row>
    <row r="8" spans="1:4" x14ac:dyDescent="0.25">
      <c r="A8" s="6"/>
      <c r="B8" s="6"/>
      <c r="C8" s="6"/>
      <c r="D8" s="6"/>
    </row>
    <row r="9" spans="1:4" x14ac:dyDescent="0.25">
      <c r="A9" s="10" t="s">
        <v>20</v>
      </c>
      <c r="B9" s="10">
        <f>SUM(B2:B8)</f>
        <v>3744</v>
      </c>
      <c r="C9" s="10">
        <f>SUM(C2:C8)</f>
        <v>5473309</v>
      </c>
      <c r="D9" s="10">
        <f>SUM(D2:D8)</f>
        <v>1745</v>
      </c>
    </row>
    <row r="10" spans="1:4" x14ac:dyDescent="0.25">
      <c r="A10" s="11" t="s">
        <v>25</v>
      </c>
      <c r="B10" s="12">
        <f>B9/6</f>
        <v>624</v>
      </c>
      <c r="C10" s="12">
        <f>C9/6</f>
        <v>912218.16666666663</v>
      </c>
      <c r="D10" s="12">
        <f t="shared" ref="D10" si="0">D9/6</f>
        <v>290.83333333333331</v>
      </c>
    </row>
    <row r="17" s="13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B04E-309F-4374-BBB7-FDA79FAFDC8B}">
  <dimension ref="A1:N10"/>
  <sheetViews>
    <sheetView workbookViewId="0">
      <pane ySplit="1" topLeftCell="A2" activePane="bottomLeft" state="frozen"/>
      <selection pane="bottomLeft" activeCell="E33" sqref="E33"/>
    </sheetView>
  </sheetViews>
  <sheetFormatPr defaultRowHeight="15" x14ac:dyDescent="0.25"/>
  <cols>
    <col min="1" max="1" width="26" bestFit="1" customWidth="1"/>
    <col min="2" max="2" width="15.85546875" customWidth="1"/>
    <col min="10" max="10" width="10.28515625" customWidth="1"/>
    <col min="11" max="11" width="11.5703125" customWidth="1"/>
    <col min="12" max="12" width="12.28515625" customWidth="1"/>
    <col min="13" max="13" width="12.7109375" customWidth="1"/>
  </cols>
  <sheetData>
    <row r="1" spans="1:14" s="2" customFormat="1" ht="75" x14ac:dyDescent="0.25">
      <c r="A1" s="8" t="s">
        <v>0</v>
      </c>
      <c r="B1" s="8" t="s">
        <v>26</v>
      </c>
      <c r="C1" s="8"/>
      <c r="D1" s="8" t="s">
        <v>27</v>
      </c>
      <c r="E1" s="8" t="s">
        <v>3</v>
      </c>
      <c r="F1" s="8" t="s">
        <v>28</v>
      </c>
      <c r="G1" s="8" t="s">
        <v>29</v>
      </c>
      <c r="H1" s="8" t="s">
        <v>30</v>
      </c>
      <c r="I1" s="8" t="s">
        <v>31</v>
      </c>
      <c r="J1" s="8" t="s">
        <v>32</v>
      </c>
      <c r="K1" s="8" t="s">
        <v>33</v>
      </c>
      <c r="L1" s="8" t="s">
        <v>34</v>
      </c>
      <c r="M1" s="8" t="s">
        <v>35</v>
      </c>
    </row>
    <row r="2" spans="1:14" x14ac:dyDescent="0.25">
      <c r="A2" s="5">
        <v>43466</v>
      </c>
      <c r="B2" s="6">
        <v>170</v>
      </c>
      <c r="C2" s="6"/>
      <c r="D2" s="6">
        <v>1644</v>
      </c>
      <c r="E2" s="6">
        <v>4021</v>
      </c>
      <c r="F2" s="6">
        <v>104</v>
      </c>
      <c r="G2" s="6">
        <v>324</v>
      </c>
      <c r="H2" s="6">
        <v>377</v>
      </c>
      <c r="I2" s="6">
        <v>837</v>
      </c>
      <c r="J2" s="6">
        <v>0</v>
      </c>
      <c r="K2" s="6">
        <v>0</v>
      </c>
      <c r="L2" s="6">
        <v>1</v>
      </c>
      <c r="M2" s="6">
        <v>1</v>
      </c>
    </row>
    <row r="3" spans="1:14" x14ac:dyDescent="0.25">
      <c r="A3" s="5">
        <v>43739</v>
      </c>
      <c r="B3" s="6">
        <v>169</v>
      </c>
      <c r="C3" s="6"/>
      <c r="D3" s="6">
        <v>726</v>
      </c>
      <c r="E3" s="6">
        <v>1563</v>
      </c>
      <c r="F3" s="6">
        <v>46</v>
      </c>
      <c r="G3" s="6">
        <v>112</v>
      </c>
      <c r="H3" s="6">
        <v>211</v>
      </c>
      <c r="I3" s="6">
        <v>432</v>
      </c>
      <c r="J3" s="6">
        <v>1</v>
      </c>
      <c r="K3" s="6">
        <v>1</v>
      </c>
      <c r="L3" s="6">
        <v>0</v>
      </c>
      <c r="M3" s="6">
        <v>0</v>
      </c>
    </row>
    <row r="4" spans="1:14" x14ac:dyDescent="0.25">
      <c r="A4" s="5">
        <v>43770</v>
      </c>
      <c r="B4" s="6">
        <v>166</v>
      </c>
      <c r="C4" s="6"/>
      <c r="D4" s="6">
        <v>537</v>
      </c>
      <c r="E4" s="6">
        <v>1237</v>
      </c>
      <c r="F4" s="6">
        <v>31</v>
      </c>
      <c r="G4" s="6">
        <v>83</v>
      </c>
      <c r="H4" s="6">
        <v>155</v>
      </c>
      <c r="I4" s="6">
        <v>317</v>
      </c>
      <c r="J4" s="6">
        <v>0</v>
      </c>
      <c r="K4" s="6">
        <v>0</v>
      </c>
      <c r="L4" s="6">
        <v>0</v>
      </c>
      <c r="M4" s="6">
        <v>0</v>
      </c>
    </row>
    <row r="5" spans="1:14" x14ac:dyDescent="0.25">
      <c r="A5" s="5">
        <v>43800</v>
      </c>
      <c r="B5" s="6">
        <v>160</v>
      </c>
      <c r="C5" s="6"/>
      <c r="D5" s="6">
        <v>419</v>
      </c>
      <c r="E5" s="6">
        <v>911</v>
      </c>
      <c r="F5" s="6">
        <v>18</v>
      </c>
      <c r="G5" s="6">
        <v>102</v>
      </c>
      <c r="H5" s="6">
        <v>134</v>
      </c>
      <c r="I5" s="6">
        <v>258</v>
      </c>
      <c r="J5" s="6">
        <v>0</v>
      </c>
      <c r="K5" s="6">
        <v>0</v>
      </c>
      <c r="L5" s="6">
        <v>0</v>
      </c>
      <c r="M5" s="6">
        <v>0</v>
      </c>
    </row>
    <row r="6" spans="1:14" x14ac:dyDescent="0.25">
      <c r="A6" s="5">
        <v>43831</v>
      </c>
      <c r="B6" s="6">
        <v>156</v>
      </c>
      <c r="C6" s="6"/>
      <c r="D6" s="6">
        <v>413</v>
      </c>
      <c r="E6" s="6">
        <v>923</v>
      </c>
      <c r="F6" s="6">
        <v>29</v>
      </c>
      <c r="G6" s="6">
        <v>94</v>
      </c>
      <c r="H6" s="6">
        <v>152</v>
      </c>
      <c r="I6" s="6">
        <v>293</v>
      </c>
      <c r="J6" s="6">
        <v>0</v>
      </c>
      <c r="K6" s="6">
        <v>0</v>
      </c>
      <c r="L6" s="6">
        <v>0</v>
      </c>
      <c r="M6" s="6">
        <v>0</v>
      </c>
    </row>
    <row r="7" spans="1:14" x14ac:dyDescent="0.25">
      <c r="A7" s="5">
        <v>43862</v>
      </c>
      <c r="B7" s="6">
        <v>150</v>
      </c>
      <c r="C7" s="6"/>
      <c r="D7" s="6">
        <v>402</v>
      </c>
      <c r="E7" s="6">
        <v>904</v>
      </c>
      <c r="F7" s="6">
        <v>29</v>
      </c>
      <c r="G7" s="6">
        <v>94</v>
      </c>
      <c r="H7" s="6">
        <v>152</v>
      </c>
      <c r="I7" s="6">
        <v>293</v>
      </c>
      <c r="J7" s="6">
        <v>0</v>
      </c>
      <c r="K7" s="6">
        <v>0</v>
      </c>
      <c r="L7" s="6">
        <v>0</v>
      </c>
      <c r="M7" s="6">
        <v>0</v>
      </c>
    </row>
    <row r="8" spans="1:1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4" x14ac:dyDescent="0.25">
      <c r="A9" s="10" t="s">
        <v>20</v>
      </c>
      <c r="B9" s="10">
        <f>SUM(B2:B8)</f>
        <v>971</v>
      </c>
      <c r="C9" s="10"/>
      <c r="D9" s="10">
        <f>SUM(D2:D8)</f>
        <v>4141</v>
      </c>
      <c r="E9" s="10">
        <f t="shared" ref="E9:M9" si="0">SUM(E2:E8)</f>
        <v>9559</v>
      </c>
      <c r="F9" s="10">
        <f t="shared" si="0"/>
        <v>257</v>
      </c>
      <c r="G9" s="10">
        <f t="shared" si="0"/>
        <v>809</v>
      </c>
      <c r="H9" s="10">
        <f t="shared" si="0"/>
        <v>1181</v>
      </c>
      <c r="I9" s="10">
        <f t="shared" si="0"/>
        <v>2430</v>
      </c>
      <c r="J9" s="10">
        <f t="shared" si="0"/>
        <v>1</v>
      </c>
      <c r="K9" s="10">
        <f t="shared" si="0"/>
        <v>1</v>
      </c>
      <c r="L9" s="10">
        <f t="shared" si="0"/>
        <v>1</v>
      </c>
      <c r="M9" s="10">
        <f t="shared" si="0"/>
        <v>1</v>
      </c>
    </row>
    <row r="10" spans="1:14" s="13" customFormat="1" x14ac:dyDescent="0.25">
      <c r="A10" s="11" t="s">
        <v>25</v>
      </c>
      <c r="B10" s="12">
        <f>SUM(B9/6)</f>
        <v>161.83333333333334</v>
      </c>
      <c r="C10" s="11"/>
      <c r="D10" s="12">
        <f>D9/6</f>
        <v>690.16666666666663</v>
      </c>
      <c r="E10" s="12">
        <f t="shared" ref="E10:M10" si="1">E9/6</f>
        <v>1593.1666666666667</v>
      </c>
      <c r="F10" s="12">
        <f t="shared" si="1"/>
        <v>42.833333333333336</v>
      </c>
      <c r="G10" s="12">
        <f t="shared" si="1"/>
        <v>134.83333333333334</v>
      </c>
      <c r="H10" s="12">
        <f t="shared" si="1"/>
        <v>196.83333333333334</v>
      </c>
      <c r="I10" s="12">
        <f t="shared" si="1"/>
        <v>405</v>
      </c>
      <c r="J10" s="12">
        <f t="shared" si="1"/>
        <v>0.16666666666666666</v>
      </c>
      <c r="K10" s="12">
        <f t="shared" si="1"/>
        <v>0.16666666666666666</v>
      </c>
      <c r="L10" s="12">
        <f t="shared" si="1"/>
        <v>0.16666666666666666</v>
      </c>
      <c r="M10" s="12">
        <f t="shared" si="1"/>
        <v>0.16666666666666666</v>
      </c>
      <c r="N10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BCBF-B1B3-478F-A008-B12FE5E561F3}">
  <dimension ref="A2:L11"/>
  <sheetViews>
    <sheetView topLeftCell="A2" workbookViewId="0">
      <pane ySplit="1" topLeftCell="A3" activePane="bottomLeft" state="frozen"/>
      <selection pane="bottomLeft" activeCell="J15" sqref="J15"/>
    </sheetView>
  </sheetViews>
  <sheetFormatPr defaultRowHeight="15" x14ac:dyDescent="0.25"/>
  <cols>
    <col min="1" max="1" width="23.85546875" bestFit="1" customWidth="1"/>
    <col min="2" max="2" width="12.7109375" customWidth="1"/>
    <col min="9" max="9" width="9.85546875" customWidth="1"/>
    <col min="10" max="10" width="10" customWidth="1"/>
    <col min="11" max="12" width="10.85546875" style="1" customWidth="1"/>
  </cols>
  <sheetData>
    <row r="2" spans="1:12" s="2" customFormat="1" ht="75" x14ac:dyDescent="0.25">
      <c r="A2" s="8" t="s">
        <v>0</v>
      </c>
      <c r="B2" s="8"/>
      <c r="C2" s="8" t="s">
        <v>27</v>
      </c>
      <c r="D2" s="8" t="s">
        <v>3</v>
      </c>
      <c r="E2" s="8" t="s">
        <v>36</v>
      </c>
      <c r="F2" s="8" t="s">
        <v>5</v>
      </c>
      <c r="G2" s="8" t="s">
        <v>37</v>
      </c>
      <c r="H2" s="8" t="s">
        <v>38</v>
      </c>
      <c r="I2" s="8" t="s">
        <v>34</v>
      </c>
      <c r="J2" s="8" t="s">
        <v>39</v>
      </c>
      <c r="K2" s="8" t="s">
        <v>40</v>
      </c>
      <c r="L2" s="8" t="s">
        <v>41</v>
      </c>
    </row>
    <row r="3" spans="1:12" x14ac:dyDescent="0.25">
      <c r="A3" s="5">
        <v>43709</v>
      </c>
      <c r="B3" s="5"/>
      <c r="C3" s="6">
        <v>115</v>
      </c>
      <c r="D3" s="6">
        <v>423</v>
      </c>
      <c r="E3" s="6">
        <v>1458</v>
      </c>
      <c r="F3" s="6">
        <v>6286</v>
      </c>
      <c r="G3" s="6">
        <v>20754</v>
      </c>
      <c r="H3" s="6">
        <v>72735</v>
      </c>
      <c r="I3" s="6">
        <v>4</v>
      </c>
      <c r="J3" s="6">
        <v>31</v>
      </c>
      <c r="K3" s="7">
        <f>12+17</f>
        <v>29</v>
      </c>
      <c r="L3" s="7">
        <f>58+106</f>
        <v>164</v>
      </c>
    </row>
    <row r="4" spans="1:12" x14ac:dyDescent="0.25">
      <c r="A4" s="5">
        <v>43739</v>
      </c>
      <c r="B4" s="5"/>
      <c r="C4" s="6">
        <v>154</v>
      </c>
      <c r="D4" s="6">
        <v>571</v>
      </c>
      <c r="E4" s="6">
        <v>1462</v>
      </c>
      <c r="F4" s="6">
        <v>7009</v>
      </c>
      <c r="G4" s="6">
        <v>23056</v>
      </c>
      <c r="H4" s="6">
        <v>81794</v>
      </c>
      <c r="I4" s="6">
        <v>12</v>
      </c>
      <c r="J4" s="6">
        <v>68</v>
      </c>
      <c r="K4" s="7">
        <f>10+32</f>
        <v>42</v>
      </c>
      <c r="L4" s="7">
        <f>13+190</f>
        <v>203</v>
      </c>
    </row>
    <row r="5" spans="1:12" x14ac:dyDescent="0.25">
      <c r="A5" s="5">
        <v>43770</v>
      </c>
      <c r="B5" s="5"/>
      <c r="C5" s="6">
        <v>101</v>
      </c>
      <c r="D5" s="6">
        <v>372</v>
      </c>
      <c r="E5" s="6">
        <v>1181</v>
      </c>
      <c r="F5" s="6">
        <v>5248</v>
      </c>
      <c r="G5" s="6">
        <v>18762</v>
      </c>
      <c r="H5" s="6">
        <v>64857</v>
      </c>
      <c r="I5" s="6">
        <v>3</v>
      </c>
      <c r="J5" s="6">
        <v>20</v>
      </c>
      <c r="K5" s="7">
        <f>11+22</f>
        <v>33</v>
      </c>
      <c r="L5" s="7">
        <f>46+130</f>
        <v>176</v>
      </c>
    </row>
    <row r="6" spans="1:12" x14ac:dyDescent="0.25">
      <c r="A6" s="5">
        <v>43800</v>
      </c>
      <c r="B6" s="5"/>
      <c r="C6" s="6">
        <v>97</v>
      </c>
      <c r="D6" s="6">
        <v>322</v>
      </c>
      <c r="E6" s="6">
        <v>1139</v>
      </c>
      <c r="F6" s="6">
        <v>5144</v>
      </c>
      <c r="G6" s="6">
        <v>16486</v>
      </c>
      <c r="H6" s="6">
        <v>56397</v>
      </c>
      <c r="I6" s="6">
        <v>4</v>
      </c>
      <c r="J6" s="6">
        <v>0</v>
      </c>
      <c r="K6" s="7">
        <f>13+22</f>
        <v>35</v>
      </c>
      <c r="L6" s="7">
        <f>37+151</f>
        <v>188</v>
      </c>
    </row>
    <row r="7" spans="1:12" x14ac:dyDescent="0.25">
      <c r="A7" s="5">
        <v>43831</v>
      </c>
      <c r="B7" s="5"/>
      <c r="C7" s="6">
        <v>152</v>
      </c>
      <c r="D7" s="6">
        <v>629</v>
      </c>
      <c r="E7" s="6">
        <v>1277</v>
      </c>
      <c r="F7" s="6">
        <v>5400</v>
      </c>
      <c r="G7" s="6">
        <v>19737</v>
      </c>
      <c r="H7" s="6">
        <v>62055</v>
      </c>
      <c r="I7" s="6">
        <v>11</v>
      </c>
      <c r="J7" s="6">
        <v>93</v>
      </c>
      <c r="K7" s="7">
        <f>15+13</f>
        <v>28</v>
      </c>
      <c r="L7" s="7">
        <f>61+85</f>
        <v>146</v>
      </c>
    </row>
    <row r="8" spans="1:12" x14ac:dyDescent="0.25">
      <c r="A8" s="5">
        <v>43862</v>
      </c>
      <c r="B8" s="5"/>
      <c r="C8" s="6">
        <v>155</v>
      </c>
      <c r="D8" s="6">
        <v>622</v>
      </c>
      <c r="E8" s="6">
        <v>1049</v>
      </c>
      <c r="F8" s="6">
        <v>4704</v>
      </c>
      <c r="G8" s="6">
        <v>16497</v>
      </c>
      <c r="H8" s="6">
        <v>55953</v>
      </c>
      <c r="I8" s="6">
        <v>2</v>
      </c>
      <c r="J8" s="6">
        <v>14</v>
      </c>
      <c r="K8" s="7">
        <f>13+14</f>
        <v>27</v>
      </c>
      <c r="L8" s="7">
        <f>51+100</f>
        <v>151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7"/>
    </row>
    <row r="10" spans="1:12" x14ac:dyDescent="0.25">
      <c r="A10" s="10" t="s">
        <v>20</v>
      </c>
      <c r="B10" s="10"/>
      <c r="C10" s="10">
        <f>SUM(C3:C9)</f>
        <v>774</v>
      </c>
      <c r="D10" s="10">
        <f t="shared" ref="D10:L10" si="0">SUM(D3:D9)</f>
        <v>2939</v>
      </c>
      <c r="E10" s="10">
        <f t="shared" si="0"/>
        <v>7566</v>
      </c>
      <c r="F10" s="10">
        <f t="shared" si="0"/>
        <v>33791</v>
      </c>
      <c r="G10" s="10">
        <f t="shared" si="0"/>
        <v>115292</v>
      </c>
      <c r="H10" s="10">
        <f t="shared" si="0"/>
        <v>393791</v>
      </c>
      <c r="I10" s="10">
        <f t="shared" si="0"/>
        <v>36</v>
      </c>
      <c r="J10" s="10">
        <f t="shared" si="0"/>
        <v>226</v>
      </c>
      <c r="K10" s="10">
        <f t="shared" si="0"/>
        <v>194</v>
      </c>
      <c r="L10" s="10">
        <f t="shared" si="0"/>
        <v>1028</v>
      </c>
    </row>
    <row r="11" spans="1:12" s="13" customFormat="1" x14ac:dyDescent="0.25">
      <c r="A11" s="11" t="s">
        <v>25</v>
      </c>
      <c r="B11" s="11"/>
      <c r="C11" s="12">
        <f>C10/6</f>
        <v>129</v>
      </c>
      <c r="D11" s="12">
        <f t="shared" ref="D11:L11" si="1">D10/6</f>
        <v>489.83333333333331</v>
      </c>
      <c r="E11" s="12">
        <f t="shared" si="1"/>
        <v>1261</v>
      </c>
      <c r="F11" s="12">
        <f t="shared" si="1"/>
        <v>5631.833333333333</v>
      </c>
      <c r="G11" s="12">
        <f t="shared" si="1"/>
        <v>19215.333333333332</v>
      </c>
      <c r="H11" s="12">
        <f t="shared" si="1"/>
        <v>65631.833333333328</v>
      </c>
      <c r="I11" s="12">
        <f t="shared" si="1"/>
        <v>6</v>
      </c>
      <c r="J11" s="12">
        <f t="shared" si="1"/>
        <v>37.666666666666664</v>
      </c>
      <c r="K11" s="12">
        <f t="shared" si="1"/>
        <v>32.333333333333336</v>
      </c>
      <c r="L11" s="12">
        <f t="shared" si="1"/>
        <v>171.33333333333334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03EF3-D24C-4E27-A258-83E290814AF7}">
  <dimension ref="A1:F12"/>
  <sheetViews>
    <sheetView workbookViewId="0">
      <selection activeCell="D8" sqref="D8"/>
    </sheetView>
  </sheetViews>
  <sheetFormatPr defaultRowHeight="15" x14ac:dyDescent="0.25"/>
  <cols>
    <col min="1" max="1" width="39.5703125" bestFit="1" customWidth="1"/>
    <col min="3" max="3" width="27.85546875" customWidth="1"/>
    <col min="4" max="4" width="23.140625" customWidth="1"/>
    <col min="5" max="5" width="21" customWidth="1"/>
    <col min="6" max="6" width="21.5703125" customWidth="1"/>
  </cols>
  <sheetData>
    <row r="1" spans="1:6" ht="59.65" customHeight="1" x14ac:dyDescent="0.25">
      <c r="A1" s="8" t="s">
        <v>0</v>
      </c>
      <c r="B1" s="8"/>
      <c r="C1" s="8" t="s">
        <v>42</v>
      </c>
      <c r="D1" s="8" t="s">
        <v>43</v>
      </c>
      <c r="E1" s="8" t="s">
        <v>44</v>
      </c>
      <c r="F1" s="8" t="s">
        <v>44</v>
      </c>
    </row>
    <row r="2" spans="1:6" x14ac:dyDescent="0.25">
      <c r="A2" s="16">
        <v>43709</v>
      </c>
      <c r="B2" s="6"/>
      <c r="C2" s="6">
        <v>0</v>
      </c>
      <c r="D2" s="6"/>
      <c r="E2" s="6"/>
      <c r="F2" s="6"/>
    </row>
    <row r="3" spans="1:6" x14ac:dyDescent="0.25">
      <c r="A3" s="16">
        <v>43739</v>
      </c>
      <c r="B3" s="6"/>
      <c r="C3" s="6">
        <v>0</v>
      </c>
      <c r="D3" s="6"/>
      <c r="E3" s="6"/>
      <c r="F3" s="6"/>
    </row>
    <row r="4" spans="1:6" x14ac:dyDescent="0.25">
      <c r="A4" s="5">
        <v>43770</v>
      </c>
      <c r="B4" s="6"/>
      <c r="C4" s="6">
        <v>3715</v>
      </c>
      <c r="D4" s="6">
        <v>16273</v>
      </c>
      <c r="E4" s="6">
        <v>3719</v>
      </c>
      <c r="F4" s="6">
        <v>16285</v>
      </c>
    </row>
    <row r="5" spans="1:6" x14ac:dyDescent="0.25">
      <c r="A5" s="5">
        <v>43800</v>
      </c>
      <c r="B5" s="6"/>
      <c r="C5" s="6">
        <v>9585</v>
      </c>
      <c r="D5" s="6">
        <v>42055</v>
      </c>
      <c r="E5" s="6">
        <v>9623</v>
      </c>
      <c r="F5" s="6">
        <v>42097</v>
      </c>
    </row>
    <row r="6" spans="1:6" x14ac:dyDescent="0.25">
      <c r="A6" s="5">
        <v>43831</v>
      </c>
      <c r="B6" s="6"/>
      <c r="C6" s="6">
        <v>15087</v>
      </c>
      <c r="D6" s="6">
        <v>65962</v>
      </c>
      <c r="E6" s="6">
        <v>15126</v>
      </c>
      <c r="F6" s="6">
        <v>66016</v>
      </c>
    </row>
    <row r="7" spans="1:6" x14ac:dyDescent="0.25">
      <c r="A7" s="5">
        <v>43862</v>
      </c>
      <c r="B7" s="6"/>
      <c r="C7" s="6">
        <v>19774</v>
      </c>
      <c r="D7" s="6">
        <v>80081</v>
      </c>
      <c r="E7" s="6">
        <v>19801</v>
      </c>
      <c r="F7" s="6">
        <v>80136</v>
      </c>
    </row>
    <row r="8" spans="1:6" x14ac:dyDescent="0.25">
      <c r="A8" s="5"/>
      <c r="B8" s="6"/>
      <c r="C8" s="6"/>
      <c r="D8" s="6"/>
      <c r="E8" s="6"/>
      <c r="F8" s="6"/>
    </row>
    <row r="9" spans="1:6" x14ac:dyDescent="0.25">
      <c r="A9" s="10" t="s">
        <v>20</v>
      </c>
      <c r="B9" s="10"/>
      <c r="C9" s="10">
        <f>SUM(C2:C8)</f>
        <v>48161</v>
      </c>
      <c r="D9" s="10">
        <f>SUM(D2:D8)</f>
        <v>204371</v>
      </c>
      <c r="E9" s="10">
        <f>SUM(E2:E8)</f>
        <v>48269</v>
      </c>
      <c r="F9" s="10">
        <f>SUM(F2:F8)</f>
        <v>204534</v>
      </c>
    </row>
    <row r="10" spans="1:6" x14ac:dyDescent="0.25">
      <c r="A10" s="11" t="s">
        <v>45</v>
      </c>
      <c r="B10" s="11"/>
      <c r="C10" s="12">
        <f>SUM(C9/4)</f>
        <v>12040.25</v>
      </c>
      <c r="D10" s="12">
        <f>SUM(D9/4)</f>
        <v>51092.75</v>
      </c>
      <c r="E10" s="12">
        <f>SUM(E9/4)</f>
        <v>12067.25</v>
      </c>
      <c r="F10" s="12">
        <f>SUM(F9/4)</f>
        <v>51133.5</v>
      </c>
    </row>
    <row r="12" spans="1:6" x14ac:dyDescent="0.25">
      <c r="A12" s="15" t="s">
        <v>46</v>
      </c>
      <c r="B12" s="15"/>
      <c r="C12" s="15"/>
      <c r="D12" s="15"/>
      <c r="E12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D675-3B96-4085-9424-BC5A18CEE0AA}">
  <dimension ref="A1:B3"/>
  <sheetViews>
    <sheetView workbookViewId="0">
      <selection activeCell="A14" sqref="A14"/>
    </sheetView>
  </sheetViews>
  <sheetFormatPr defaultRowHeight="15" x14ac:dyDescent="0.25"/>
  <cols>
    <col min="1" max="1" width="48.85546875" bestFit="1" customWidth="1"/>
  </cols>
  <sheetData>
    <row r="1" spans="1:2" x14ac:dyDescent="0.25">
      <c r="A1" s="9"/>
      <c r="B1" s="9" t="s">
        <v>47</v>
      </c>
    </row>
    <row r="2" spans="1:2" x14ac:dyDescent="0.25">
      <c r="A2" s="6" t="s">
        <v>48</v>
      </c>
      <c r="B2" s="6">
        <v>1</v>
      </c>
    </row>
    <row r="3" spans="1:2" x14ac:dyDescent="0.25">
      <c r="A3" s="6"/>
      <c r="B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58B41A5FC604BB44DBDAAD8B3A806" ma:contentTypeVersion="4" ma:contentTypeDescription="Een nieuw document maken." ma:contentTypeScope="" ma:versionID="e275d7047cd0bbd0e6e1aec8f26c3311">
  <xsd:schema xmlns:xsd="http://www.w3.org/2001/XMLSchema" xmlns:xs="http://www.w3.org/2001/XMLSchema" xmlns:p="http://schemas.microsoft.com/office/2006/metadata/properties" xmlns:ns2="78093259-1a47-4ee6-a77e-4c058b862055" xmlns:ns3="11daa551-bb77-4f58-9d98-9a6b246ff53d" targetNamespace="http://schemas.microsoft.com/office/2006/metadata/properties" ma:root="true" ma:fieldsID="16fc8b67db378a5e4a42032d2952e971" ns2:_="" ns3:_="">
    <xsd:import namespace="78093259-1a47-4ee6-a77e-4c058b862055"/>
    <xsd:import namespace="11daa551-bb77-4f58-9d98-9a6b246ff5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93259-1a47-4ee6-a77e-4c058b8620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aa551-bb77-4f58-9d98-9a6b246ff5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C15049-6855-40CA-ABE6-9FD2A275A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93259-1a47-4ee6-a77e-4c058b862055"/>
    <ds:schemaRef ds:uri="11daa551-bb77-4f58-9d98-9a6b246ff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1C677-7F83-4D53-A3E7-54C88747CB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B6ED01-C4A8-41CA-9083-13530B076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verbruik mobiel</vt:lpstr>
      <vt:lpstr>verbuik data</vt:lpstr>
      <vt:lpstr>verbruik vaste nummers</vt:lpstr>
      <vt:lpstr>verbruik KCC</vt:lpstr>
      <vt:lpstr>verbruik Servicenummers KCC</vt:lpstr>
      <vt:lpstr>SIP trunk vast mobiel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Dekker</dc:creator>
  <cp:keywords/>
  <dc:description/>
  <cp:lastModifiedBy>Hans van Wijck</cp:lastModifiedBy>
  <cp:revision/>
  <dcterms:created xsi:type="dcterms:W3CDTF">2020-01-28T10:28:14Z</dcterms:created>
  <dcterms:modified xsi:type="dcterms:W3CDTF">2021-06-07T13:49:25Z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0x0101001A358B41A5FC604BB44DBDAAD8B3A806</vt:lpwstr>
  </property>
</Properties>
</file>