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026"/>
  <workbookPr codeName="ThisWorkbook"/>
  <mc:AlternateContent xmlns:mc="http://schemas.openxmlformats.org/markup-compatibility/2006">
    <mc:Choice Requires="x15">
      <x15ac:absPath xmlns:x15ac="http://schemas.microsoft.com/office/spreadsheetml/2010/11/ac" url="\\VDHAABFPS01\CompendaArchief$\CRMAlphaAdviesBureauDB\Archief\00021000\"/>
    </mc:Choice>
  </mc:AlternateContent>
  <xr:revisionPtr revIDLastSave="0" documentId="13_ncr:1_{96BD6AAC-8632-4C6D-8E11-DE9E698CA72F}" xr6:coauthVersionLast="47" xr6:coauthVersionMax="47" xr10:uidLastSave="{00000000-0000-0000-0000-000000000000}"/>
  <bookViews>
    <workbookView xWindow="-120" yWindow="-120" windowWidth="29040" windowHeight="15840" tabRatio="955" firstSheet="1" activeTab="1" xr2:uid="{00000000-000D-0000-FFFF-FFFF00000000}"/>
  </bookViews>
  <sheets>
    <sheet name="Verzamelblad" sheetId="1" state="hidden" r:id="rId1"/>
    <sheet name="Algemene gegevens" sheetId="77" r:id="rId2"/>
    <sheet name="Uurtariefopbouw" sheetId="12" r:id="rId3"/>
    <sheet name="Totaalblad" sheetId="13" r:id="rId4"/>
    <sheet name="1" sheetId="4" r:id="rId5"/>
    <sheet name="1a" sheetId="5" r:id="rId6"/>
    <sheet name="2" sheetId="14" r:id="rId7"/>
    <sheet name="2a" sheetId="20" r:id="rId8"/>
    <sheet name="3" sheetId="15" r:id="rId9"/>
    <sheet name="3a" sheetId="21" r:id="rId10"/>
    <sheet name="4" sheetId="16" r:id="rId11"/>
    <sheet name="4a" sheetId="22" r:id="rId12"/>
    <sheet name="5" sheetId="17" r:id="rId13"/>
    <sheet name="5a" sheetId="23" r:id="rId14"/>
    <sheet name="6" sheetId="18" r:id="rId15"/>
    <sheet name="6a" sheetId="24" r:id="rId16"/>
    <sheet name="7" sheetId="19" r:id="rId17"/>
    <sheet name="7a" sheetId="25" r:id="rId18"/>
    <sheet name="8" sheetId="26" r:id="rId19"/>
    <sheet name="8a" sheetId="27" r:id="rId20"/>
    <sheet name="9" sheetId="28" r:id="rId21"/>
    <sheet name="9a" sheetId="29" r:id="rId22"/>
    <sheet name="10" sheetId="30" r:id="rId23"/>
    <sheet name="10a" sheetId="31" r:id="rId24"/>
    <sheet name="11" sheetId="32" state="hidden" r:id="rId25"/>
    <sheet name="11a" sheetId="33" state="hidden" r:id="rId26"/>
    <sheet name="12" sheetId="34" state="hidden" r:id="rId27"/>
    <sheet name="12a" sheetId="35" state="hidden" r:id="rId28"/>
    <sheet name="13" sheetId="36" state="hidden" r:id="rId29"/>
    <sheet name="13a" sheetId="37" state="hidden" r:id="rId30"/>
    <sheet name="14" sheetId="38" state="hidden" r:id="rId31"/>
    <sheet name="14a" sheetId="39" state="hidden" r:id="rId32"/>
    <sheet name="15" sheetId="40" state="hidden" r:id="rId33"/>
    <sheet name="15a" sheetId="41" state="hidden" r:id="rId34"/>
    <sheet name="16" sheetId="42" state="hidden" r:id="rId35"/>
    <sheet name="16a" sheetId="43" state="hidden" r:id="rId36"/>
    <sheet name="17" sheetId="44" state="hidden" r:id="rId37"/>
    <sheet name="17a" sheetId="45" state="hidden" r:id="rId38"/>
    <sheet name="18" sheetId="46" state="hidden" r:id="rId39"/>
    <sheet name="18a" sheetId="47" state="hidden" r:id="rId40"/>
    <sheet name="19" sheetId="48" state="hidden" r:id="rId41"/>
    <sheet name="19a" sheetId="49" state="hidden" r:id="rId42"/>
    <sheet name="20" sheetId="50" state="hidden" r:id="rId43"/>
    <sheet name="20a" sheetId="51" state="hidden" r:id="rId44"/>
    <sheet name="21" sheetId="52" state="hidden" r:id="rId45"/>
    <sheet name="21a" sheetId="53" state="hidden" r:id="rId46"/>
    <sheet name="22" sheetId="54" state="hidden" r:id="rId47"/>
    <sheet name="22a" sheetId="55" state="hidden" r:id="rId48"/>
    <sheet name="23" sheetId="56" state="hidden" r:id="rId49"/>
    <sheet name="23a" sheetId="57" state="hidden" r:id="rId50"/>
    <sheet name="24" sheetId="58" state="hidden" r:id="rId51"/>
    <sheet name="24a" sheetId="59" state="hidden" r:id="rId52"/>
    <sheet name="25" sheetId="60" state="hidden" r:id="rId53"/>
    <sheet name="25a" sheetId="61" state="hidden" r:id="rId54"/>
    <sheet name="26" sheetId="62" state="hidden" r:id="rId55"/>
    <sheet name="26a" sheetId="63" state="hidden" r:id="rId56"/>
    <sheet name="27" sheetId="64" state="hidden" r:id="rId57"/>
    <sheet name="27a" sheetId="65" state="hidden" r:id="rId58"/>
    <sheet name="28" sheetId="66" state="hidden" r:id="rId59"/>
    <sheet name="28a" sheetId="67" state="hidden" r:id="rId60"/>
    <sheet name="29" sheetId="68" state="hidden" r:id="rId61"/>
    <sheet name="29a" sheetId="69" state="hidden" r:id="rId62"/>
    <sheet name="30" sheetId="70" state="hidden" r:id="rId63"/>
    <sheet name="30a" sheetId="71" state="hidden" r:id="rId64"/>
    <sheet name="31" sheetId="79" state="hidden" r:id="rId65"/>
    <sheet name="31a" sheetId="80" state="hidden" r:id="rId66"/>
    <sheet name="32" sheetId="81" state="hidden" r:id="rId67"/>
    <sheet name="32a" sheetId="82" state="hidden" r:id="rId68"/>
    <sheet name="33" sheetId="83" state="hidden" r:id="rId69"/>
    <sheet name="33a" sheetId="84" state="hidden" r:id="rId70"/>
    <sheet name="34" sheetId="85" state="hidden" r:id="rId71"/>
    <sheet name="34a" sheetId="86" state="hidden" r:id="rId72"/>
    <sheet name="35" sheetId="87" state="hidden" r:id="rId73"/>
    <sheet name="35a" sheetId="88" state="hidden" r:id="rId74"/>
    <sheet name="36" sheetId="89" state="hidden" r:id="rId75"/>
    <sheet name="36a" sheetId="90" state="hidden" r:id="rId76"/>
    <sheet name="37" sheetId="91" state="hidden" r:id="rId77"/>
    <sheet name="37a" sheetId="92" state="hidden" r:id="rId78"/>
    <sheet name="38" sheetId="93" state="hidden" r:id="rId79"/>
    <sheet name="38a" sheetId="94" state="hidden" r:id="rId80"/>
    <sheet name="39" sheetId="95" state="hidden" r:id="rId81"/>
    <sheet name="39a" sheetId="96" state="hidden" r:id="rId82"/>
    <sheet name="40" sheetId="97" state="hidden" r:id="rId83"/>
    <sheet name="40a" sheetId="98" state="hidden" r:id="rId84"/>
    <sheet name="Wijzigingenblad" sheetId="76" r:id="rId85"/>
    <sheet name=" Supplement (1)" sheetId="99" r:id="rId86"/>
  </sheets>
  <externalReferences>
    <externalReference r:id="rId87"/>
    <externalReference r:id="rId88"/>
  </externalReferences>
  <definedNames>
    <definedName name="_xlnm._FilterDatabase" localSheetId="5" hidden="1">'1a'!$A$3:$U$515</definedName>
    <definedName name="bestekcontract" localSheetId="85">[1]verzamelblad!$A$2</definedName>
    <definedName name="bestekcontract" localSheetId="1">[2]verzamelblad!$A$2</definedName>
    <definedName name="bestekcontract">Verzamelblad!$A$2</definedName>
    <definedName name="besteknr" localSheetId="85">[1]verzamelblad!$A$3</definedName>
    <definedName name="besteknr" localSheetId="1">[2]verzamelblad!$A$3</definedName>
    <definedName name="besteknr">Verzamelblad!$A$3</definedName>
    <definedName name="directtoezicht" localSheetId="85">[1]uurtariefopbouw!$D$26</definedName>
    <definedName name="directtoezicht" localSheetId="1">[2]uurtariefopbouw!$E$24</definedName>
    <definedName name="directtoezicht">Uurtariefopbouw!$E$24</definedName>
    <definedName name="offertetarief" localSheetId="85">[1]uurtariefopbouw!$E$37</definedName>
    <definedName name="offertetarief" localSheetId="1">[2]uurtariefopbouw!$F$35</definedName>
    <definedName name="offertetarief">Uurtariefopbouw!$F$35</definedName>
    <definedName name="opdrachtgever" localSheetId="85">[1]basisgegevens!$B$4</definedName>
    <definedName name="opdrachtgever" localSheetId="1">'Algemene gegevens'!$H$5</definedName>
    <definedName name="opdrachtgever">#REF!</definedName>
    <definedName name="opdrachtnemer" localSheetId="85">[1]basisgegevens!$B$20</definedName>
    <definedName name="opdrachtnemer" localSheetId="1">'Algemene gegevens'!$H$20</definedName>
    <definedName name="opdrachtnemer">#REF!</definedName>
    <definedName name="opdrachtnemerplaats" localSheetId="1">'Algemene gegevens'!$B$18</definedName>
    <definedName name="opdrachtnemerplaats">#REF!</definedName>
    <definedName name="plaatsopdrnmr" localSheetId="1">'Algemene gegevens'!$B$18</definedName>
    <definedName name="plaatsopdrnmr">#REF!</definedName>
    <definedName name="Print_Area" localSheetId="85">' Supplement (1)'!$A$1:$D$45</definedName>
    <definedName name="Print_Area" localSheetId="4">'1'!$A$1:$M$81</definedName>
    <definedName name="Print_Area" localSheetId="22">'10'!$A$1:$M$81</definedName>
    <definedName name="Print_Area" localSheetId="23">'10a'!$A$1:$L$518</definedName>
    <definedName name="Print_Area" localSheetId="24">'11'!$A$1:$M$81</definedName>
    <definedName name="Print_Area" localSheetId="25">'11a'!$A$1:$L$518</definedName>
    <definedName name="Print_Area" localSheetId="26">'12'!$A$1:$M$81</definedName>
    <definedName name="Print_Area" localSheetId="27">'12a'!$A$1:$L$518</definedName>
    <definedName name="Print_Area" localSheetId="28">'13'!$A$1:$M$81</definedName>
    <definedName name="Print_Area" localSheetId="29">'13a'!$A$1:$L$518</definedName>
    <definedName name="Print_Area" localSheetId="30">'14'!$A$1:$M$81</definedName>
    <definedName name="Print_Area" localSheetId="31">'14a'!$A$1:$L$518</definedName>
    <definedName name="Print_Area" localSheetId="32">'15'!$A$1:$M$81</definedName>
    <definedName name="Print_Area" localSheetId="33">'15a'!$A$1:$L$518</definedName>
    <definedName name="Print_Area" localSheetId="34">'16'!$A$1:$M$81</definedName>
    <definedName name="Print_Area" localSheetId="35">'16a'!$A$1:$L$518</definedName>
    <definedName name="Print_Area" localSheetId="36">'17'!$A$1:$M$81</definedName>
    <definedName name="Print_Area" localSheetId="37">'17a'!$A$1:$L$518</definedName>
    <definedName name="Print_Area" localSheetId="38">'18'!$A$1:$M$81</definedName>
    <definedName name="Print_Area" localSheetId="39">'18a'!$A$1:$L$518</definedName>
    <definedName name="Print_Area" localSheetId="40">'19'!$A$1:$M$81</definedName>
    <definedName name="Print_Area" localSheetId="41">'19a'!$A$1:$L$518</definedName>
    <definedName name="Print_Area" localSheetId="5">'1a'!$A$1:$L$518</definedName>
    <definedName name="Print_Area" localSheetId="6">'2'!$A$1:$M$81</definedName>
    <definedName name="Print_Area" localSheetId="42">'20'!$A$1:$M$81</definedName>
    <definedName name="Print_Area" localSheetId="43">'20a'!$A$1:$L$518</definedName>
    <definedName name="Print_Area" localSheetId="44">'21'!$A$1:$M$81</definedName>
    <definedName name="Print_Area" localSheetId="45">'21a'!$A$1:$L$518</definedName>
    <definedName name="Print_Area" localSheetId="46">'22'!$A$1:$M$81</definedName>
    <definedName name="Print_Area" localSheetId="47">'22a'!$A$1:$L$518</definedName>
    <definedName name="Print_Area" localSheetId="48">'23'!$A$1:$M$81</definedName>
    <definedName name="Print_Area" localSheetId="49">'23a'!$A$1:$L$518</definedName>
    <definedName name="Print_Area" localSheetId="50">'24'!$A$1:$M$81</definedName>
    <definedName name="Print_Area" localSheetId="51">'24a'!$A$1:$L$518</definedName>
    <definedName name="Print_Area" localSheetId="52">'25'!$A$1:$M$81</definedName>
    <definedName name="Print_Area" localSheetId="53">'25a'!$A$1:$L$518</definedName>
    <definedName name="Print_Area" localSheetId="54">'26'!$A$1:$M$81</definedName>
    <definedName name="Print_Area" localSheetId="55">'26a'!$A$1:$L$518</definedName>
    <definedName name="Print_Area" localSheetId="56">'27'!$A$1:$M$81</definedName>
    <definedName name="Print_Area" localSheetId="57">'27a'!$A$1:$L$518</definedName>
    <definedName name="Print_Area" localSheetId="58">'28'!$A$1:$M$81</definedName>
    <definedName name="Print_Area" localSheetId="59">'28a'!$A$1:$L$518</definedName>
    <definedName name="Print_Area" localSheetId="60">'29'!$A$1:$M$81</definedName>
    <definedName name="Print_Area" localSheetId="61">'29a'!$A$1:$L$518</definedName>
    <definedName name="Print_Area" localSheetId="7">'2a'!$A$1:$L$518</definedName>
    <definedName name="Print_Area" localSheetId="8">'3'!$A$1:$M$81</definedName>
    <definedName name="Print_Area" localSheetId="62">'30'!$A$1:$M$81</definedName>
    <definedName name="Print_Area" localSheetId="63">'30a'!$A$1:$L$518</definedName>
    <definedName name="Print_Area" localSheetId="64">'31'!$A$1:$M$81</definedName>
    <definedName name="Print_Area" localSheetId="65">'31a'!$A$1:$L$518</definedName>
    <definedName name="Print_Area" localSheetId="66">'32'!$A$1:$M$81</definedName>
    <definedName name="Print_Area" localSheetId="67">'32a'!$A$1:$L$518</definedName>
    <definedName name="Print_Area" localSheetId="68">'33'!$A$1:$M$81</definedName>
    <definedName name="Print_Area" localSheetId="69">'33a'!$A$1:$L$518</definedName>
    <definedName name="Print_Area" localSheetId="70">'34'!$A$1:$M$81</definedName>
    <definedName name="Print_Area" localSheetId="71">'34a'!$A$1:$L$518</definedName>
    <definedName name="Print_Area" localSheetId="72">'35'!$A$1:$M$81</definedName>
    <definedName name="Print_Area" localSheetId="73">'35a'!$A$1:$L$518</definedName>
    <definedName name="Print_Area" localSheetId="74">'36'!$A$1:$M$81</definedName>
    <definedName name="Print_Area" localSheetId="75">'36a'!$A$1:$L$518</definedName>
    <definedName name="Print_Area" localSheetId="76">'37'!$A$1:$M$81</definedName>
    <definedName name="Print_Area" localSheetId="77">'37a'!$A$1:$L$518</definedName>
    <definedName name="Print_Area" localSheetId="78">'38'!$A$1:$M$81</definedName>
    <definedName name="Print_Area" localSheetId="79">'38a'!$A$1:$L$518</definedName>
    <definedName name="Print_Area" localSheetId="80">'39'!$A$1:$M$81</definedName>
    <definedName name="Print_Area" localSheetId="81">'39a'!$A$1:$L$518</definedName>
    <definedName name="Print_Area" localSheetId="9">'3a'!$A$1:$L$518</definedName>
    <definedName name="Print_Area" localSheetId="10">'4'!$A$1:$M$81</definedName>
    <definedName name="Print_Area" localSheetId="82">'40'!$A$1:$M$81</definedName>
    <definedName name="Print_Area" localSheetId="83">'40a'!$A$1:$L$518</definedName>
    <definedName name="Print_Area" localSheetId="11">'4a'!$A$1:$L$518</definedName>
    <definedName name="Print_Area" localSheetId="12">'5'!$A$1:$M$81</definedName>
    <definedName name="Print_Area" localSheetId="13">'5a'!$A$1:$L$518</definedName>
    <definedName name="Print_Area" localSheetId="14">'6'!$A$1:$M$81</definedName>
    <definedName name="Print_Area" localSheetId="15">'6a'!$A$1:$L$518</definedName>
    <definedName name="Print_Area" localSheetId="16">'7'!$A$1:$M$81</definedName>
    <definedName name="Print_Area" localSheetId="17">'7a'!$A$1:$L$518</definedName>
    <definedName name="Print_Area" localSheetId="18">'8'!$A$1:$M$81</definedName>
    <definedName name="Print_Area" localSheetId="19">'8a'!$A$1:$L$518</definedName>
    <definedName name="Print_Area" localSheetId="20">'9'!$A$1:$M$81</definedName>
    <definedName name="Print_Area" localSheetId="21">'9a'!$A$1:$L$518</definedName>
    <definedName name="Print_Area" localSheetId="1">'Algemene gegevens'!$A$1:$J$40</definedName>
    <definedName name="Print_Area" localSheetId="2">Uurtariefopbouw!$A$1:$K$48</definedName>
    <definedName name="Print_Area" localSheetId="0">Verzamelblad!$A$1:$CS$34</definedName>
    <definedName name="Print_Area" localSheetId="84">Wijzigingenblad!$A$1:$J$18</definedName>
    <definedName name="regietarief" localSheetId="85">[1]uurtariefopbouw!$G$37</definedName>
    <definedName name="regietarief" localSheetId="1">[2]uurtariefopbouw!$H$35</definedName>
    <definedName name="regietarief">Uurtariefopbouw!$H$35</definedName>
    <definedName name="spectarief" localSheetId="85">[1]uurtariefopbouw!$I$37</definedName>
    <definedName name="spectarief" localSheetId="1">[2]uurtariefopbouw!$J$35</definedName>
    <definedName name="spectarief">Uurtariefopbouw!$J$35</definedName>
  </definedNames>
  <calcPr calcId="191029" concurrentCalc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552" i="21" l="1"/>
  <c r="G551" i="21"/>
  <c r="G550" i="21"/>
  <c r="G549" i="21"/>
  <c r="G548" i="21"/>
  <c r="G547" i="21"/>
  <c r="G546" i="21"/>
  <c r="G545" i="21"/>
  <c r="G544" i="21"/>
  <c r="G543" i="21"/>
  <c r="G542" i="21"/>
  <c r="G541" i="21"/>
  <c r="G540" i="21"/>
  <c r="G539" i="21"/>
  <c r="E23" i="26"/>
  <c r="G23" i="26"/>
  <c r="F506" i="20"/>
  <c r="G121" i="20"/>
  <c r="G178" i="20"/>
  <c r="G180" i="20"/>
  <c r="G506" i="20"/>
  <c r="H506" i="20"/>
  <c r="I506" i="20"/>
  <c r="J506" i="20"/>
  <c r="K506" i="20"/>
  <c r="CT6" i="1"/>
  <c r="AL6" i="1"/>
  <c r="F506" i="21"/>
  <c r="G506" i="21"/>
  <c r="H506" i="21"/>
  <c r="I506" i="21"/>
  <c r="J506" i="21"/>
  <c r="K506" i="21"/>
  <c r="CT7" i="1"/>
  <c r="AL7" i="1"/>
  <c r="F506" i="22"/>
  <c r="G506" i="22"/>
  <c r="H506" i="22"/>
  <c r="I506" i="22"/>
  <c r="J506" i="22"/>
  <c r="K506" i="22"/>
  <c r="CT8" i="1"/>
  <c r="AL8" i="1"/>
  <c r="F506" i="23"/>
  <c r="G506" i="23"/>
  <c r="H506" i="23"/>
  <c r="I506" i="23"/>
  <c r="J506" i="23"/>
  <c r="K506" i="23"/>
  <c r="CT9" i="1"/>
  <c r="AL9" i="1"/>
  <c r="F506" i="24"/>
  <c r="G506" i="24"/>
  <c r="H506" i="24"/>
  <c r="I506" i="24"/>
  <c r="J506" i="24"/>
  <c r="K506" i="24"/>
  <c r="CT10" i="1"/>
  <c r="AL10" i="1"/>
  <c r="F506" i="25"/>
  <c r="G506" i="25"/>
  <c r="H506" i="25"/>
  <c r="I506" i="25"/>
  <c r="J506" i="25"/>
  <c r="K506" i="25"/>
  <c r="CT11" i="1"/>
  <c r="AL11" i="1"/>
  <c r="AL12" i="1"/>
  <c r="AL13" i="1"/>
  <c r="AL14" i="1"/>
  <c r="AL15" i="1"/>
  <c r="AL16" i="1"/>
  <c r="AL17" i="1"/>
  <c r="AL18" i="1"/>
  <c r="AL19" i="1"/>
  <c r="AL20" i="1"/>
  <c r="AL21" i="1"/>
  <c r="AL22" i="1"/>
  <c r="AL23" i="1"/>
  <c r="AL24" i="1"/>
  <c r="AL25" i="1"/>
  <c r="AL26" i="1"/>
  <c r="AL27" i="1"/>
  <c r="AL28" i="1"/>
  <c r="AL29" i="1"/>
  <c r="AL30" i="1"/>
  <c r="AL31" i="1"/>
  <c r="AL32" i="1"/>
  <c r="AL33" i="1"/>
  <c r="AL34" i="1"/>
  <c r="AL35" i="1"/>
  <c r="AL36" i="1"/>
  <c r="AL37" i="1"/>
  <c r="AL38" i="1"/>
  <c r="AL39" i="1"/>
  <c r="AL40" i="1"/>
  <c r="AL41" i="1"/>
  <c r="AL42" i="1"/>
  <c r="AL43" i="1"/>
  <c r="AL44" i="1"/>
  <c r="F86" i="5"/>
  <c r="F180" i="5"/>
  <c r="F186" i="5"/>
  <c r="F506" i="5"/>
  <c r="G86" i="5"/>
  <c r="G180" i="5"/>
  <c r="G186" i="5"/>
  <c r="G506" i="5"/>
  <c r="H86" i="5"/>
  <c r="H180" i="5"/>
  <c r="H186" i="5"/>
  <c r="H506" i="5"/>
  <c r="I86" i="5"/>
  <c r="I180" i="5"/>
  <c r="I186" i="5"/>
  <c r="I506" i="5"/>
  <c r="J86" i="5"/>
  <c r="J180" i="5"/>
  <c r="J186" i="5"/>
  <c r="J506" i="5"/>
  <c r="K506" i="5"/>
  <c r="CT5" i="1"/>
  <c r="AL5" i="1"/>
  <c r="G500" i="20"/>
  <c r="G501" i="20"/>
  <c r="G502" i="20"/>
  <c r="G503" i="20"/>
  <c r="G504" i="20"/>
  <c r="G505" i="20"/>
  <c r="G507" i="20"/>
  <c r="G508" i="20"/>
  <c r="G509" i="20"/>
  <c r="G510" i="20"/>
  <c r="G511" i="20"/>
  <c r="G513" i="20"/>
  <c r="G514" i="20"/>
  <c r="G515" i="20"/>
  <c r="DA6" i="1"/>
  <c r="E36" i="14"/>
  <c r="G36" i="14"/>
  <c r="H36" i="14"/>
  <c r="I36" i="14"/>
  <c r="DB6" i="1"/>
  <c r="E37" i="14"/>
  <c r="G37" i="14"/>
  <c r="H37" i="14"/>
  <c r="I37" i="14"/>
  <c r="DC6" i="1"/>
  <c r="E38" i="14"/>
  <c r="G38" i="14"/>
  <c r="H38" i="14"/>
  <c r="I38" i="14"/>
  <c r="F500" i="20"/>
  <c r="F501" i="20"/>
  <c r="F502" i="20"/>
  <c r="F503" i="20"/>
  <c r="F504" i="20"/>
  <c r="F505" i="20"/>
  <c r="F507" i="20"/>
  <c r="F508" i="20"/>
  <c r="F509" i="20"/>
  <c r="F510" i="20"/>
  <c r="F511" i="20"/>
  <c r="F513" i="20"/>
  <c r="F514" i="20"/>
  <c r="F515" i="20"/>
  <c r="DD6" i="1"/>
  <c r="E39" i="14"/>
  <c r="G39" i="14"/>
  <c r="H39" i="14"/>
  <c r="I39" i="14"/>
  <c r="DF6" i="1"/>
  <c r="E41" i="14"/>
  <c r="G41" i="14"/>
  <c r="H41" i="14"/>
  <c r="I41" i="14"/>
  <c r="H40" i="14"/>
  <c r="E40" i="14"/>
  <c r="G40" i="14"/>
  <c r="I40" i="14"/>
  <c r="H42" i="14"/>
  <c r="I42" i="14"/>
  <c r="H43" i="14"/>
  <c r="I43" i="14"/>
  <c r="I44" i="14"/>
  <c r="CV6" i="1"/>
  <c r="E47" i="14"/>
  <c r="G47" i="14"/>
  <c r="H47" i="14"/>
  <c r="I47" i="14"/>
  <c r="CU6" i="1"/>
  <c r="E48" i="14"/>
  <c r="G48" i="14"/>
  <c r="H48" i="14"/>
  <c r="I48" i="14"/>
  <c r="CW6" i="1"/>
  <c r="E49" i="14"/>
  <c r="G49" i="14"/>
  <c r="H49" i="14"/>
  <c r="I49" i="14"/>
  <c r="CX6" i="1"/>
  <c r="E50" i="14"/>
  <c r="G50" i="14"/>
  <c r="H50" i="14"/>
  <c r="I50" i="14"/>
  <c r="CY6" i="1"/>
  <c r="E51" i="14"/>
  <c r="G51" i="14"/>
  <c r="H51" i="14"/>
  <c r="I51" i="14"/>
  <c r="CZ6" i="1"/>
  <c r="E52" i="14"/>
  <c r="G52" i="14"/>
  <c r="H52" i="14"/>
  <c r="I52" i="14"/>
  <c r="H53" i="14"/>
  <c r="I53" i="14"/>
  <c r="H54" i="14"/>
  <c r="I54" i="14"/>
  <c r="H55" i="14"/>
  <c r="I55" i="14"/>
  <c r="H56" i="14"/>
  <c r="I56" i="14"/>
  <c r="I57" i="14"/>
  <c r="H22" i="14"/>
  <c r="AH6" i="1"/>
  <c r="E22" i="14"/>
  <c r="G22" i="14"/>
  <c r="I22" i="14"/>
  <c r="H23" i="14"/>
  <c r="E23" i="14"/>
  <c r="G23" i="14"/>
  <c r="I23" i="14"/>
  <c r="H24" i="14"/>
  <c r="E24" i="14"/>
  <c r="G24" i="14"/>
  <c r="I24" i="14"/>
  <c r="H25" i="14"/>
  <c r="E25" i="14"/>
  <c r="G25" i="14"/>
  <c r="I25" i="14"/>
  <c r="H26" i="14"/>
  <c r="E26" i="14"/>
  <c r="G26" i="14"/>
  <c r="I26" i="14"/>
  <c r="H27" i="14"/>
  <c r="E27" i="14"/>
  <c r="G27" i="14"/>
  <c r="I27" i="14"/>
  <c r="H28" i="14"/>
  <c r="E28" i="14"/>
  <c r="G28" i="14"/>
  <c r="I28" i="14"/>
  <c r="H29" i="14"/>
  <c r="E29" i="14"/>
  <c r="G29" i="14"/>
  <c r="I29" i="14"/>
  <c r="H30" i="14"/>
  <c r="E30" i="14"/>
  <c r="G30" i="14"/>
  <c r="I30" i="14"/>
  <c r="H31" i="14"/>
  <c r="E31" i="14"/>
  <c r="G31" i="14"/>
  <c r="I31" i="14"/>
  <c r="H32" i="14"/>
  <c r="E32" i="14"/>
  <c r="G32" i="14"/>
  <c r="I32" i="14"/>
  <c r="I33" i="14"/>
  <c r="I76" i="14"/>
  <c r="I78" i="14"/>
  <c r="G500" i="21"/>
  <c r="G501" i="21"/>
  <c r="G502" i="21"/>
  <c r="G503" i="21"/>
  <c r="G504" i="21"/>
  <c r="G505" i="21"/>
  <c r="G507" i="21"/>
  <c r="G508" i="21"/>
  <c r="G509" i="21"/>
  <c r="G510" i="21"/>
  <c r="G511" i="21"/>
  <c r="G513" i="21"/>
  <c r="G514" i="21"/>
  <c r="G515" i="21"/>
  <c r="DA7" i="1"/>
  <c r="E36" i="15"/>
  <c r="G36" i="15"/>
  <c r="H36" i="15"/>
  <c r="I36" i="15"/>
  <c r="DB7" i="1"/>
  <c r="E37" i="15"/>
  <c r="G37" i="15"/>
  <c r="H37" i="15"/>
  <c r="I37" i="15"/>
  <c r="DC7" i="1"/>
  <c r="E38" i="15"/>
  <c r="G38" i="15"/>
  <c r="H38" i="15"/>
  <c r="I38" i="15"/>
  <c r="F500" i="21"/>
  <c r="F501" i="21"/>
  <c r="F502" i="21"/>
  <c r="F503" i="21"/>
  <c r="F504" i="21"/>
  <c r="F505" i="21"/>
  <c r="F507" i="21"/>
  <c r="F508" i="21"/>
  <c r="F509" i="21"/>
  <c r="F510" i="21"/>
  <c r="F511" i="21"/>
  <c r="F513" i="21"/>
  <c r="F514" i="21"/>
  <c r="F515" i="21"/>
  <c r="DD7" i="1"/>
  <c r="E39" i="15"/>
  <c r="G39" i="15"/>
  <c r="H39" i="15"/>
  <c r="I39" i="15"/>
  <c r="DF7" i="1"/>
  <c r="E41" i="15"/>
  <c r="G41" i="15"/>
  <c r="H41" i="15"/>
  <c r="I41" i="15"/>
  <c r="H40" i="15"/>
  <c r="E40" i="15"/>
  <c r="G40" i="15"/>
  <c r="I40" i="15"/>
  <c r="H42" i="15"/>
  <c r="I42" i="15"/>
  <c r="H43" i="15"/>
  <c r="I43" i="15"/>
  <c r="I44" i="15"/>
  <c r="CV7" i="1"/>
  <c r="E47" i="15"/>
  <c r="G47" i="15"/>
  <c r="H47" i="15"/>
  <c r="I47" i="15"/>
  <c r="CU7" i="1"/>
  <c r="E48" i="15"/>
  <c r="G48" i="15"/>
  <c r="H48" i="15"/>
  <c r="I48" i="15"/>
  <c r="CW7" i="1"/>
  <c r="E49" i="15"/>
  <c r="G49" i="15"/>
  <c r="H49" i="15"/>
  <c r="I49" i="15"/>
  <c r="CX7" i="1"/>
  <c r="E50" i="15"/>
  <c r="G50" i="15"/>
  <c r="H50" i="15"/>
  <c r="I50" i="15"/>
  <c r="CY7" i="1"/>
  <c r="E51" i="15"/>
  <c r="G51" i="15"/>
  <c r="H51" i="15"/>
  <c r="I51" i="15"/>
  <c r="CZ7" i="1"/>
  <c r="E52" i="15"/>
  <c r="G52" i="15"/>
  <c r="H52" i="15"/>
  <c r="I52" i="15"/>
  <c r="H53" i="15"/>
  <c r="I53" i="15"/>
  <c r="H54" i="15"/>
  <c r="I54" i="15"/>
  <c r="H55" i="15"/>
  <c r="I55" i="15"/>
  <c r="H56" i="15"/>
  <c r="I56" i="15"/>
  <c r="I57" i="15"/>
  <c r="H22" i="15"/>
  <c r="AH7" i="1"/>
  <c r="E22" i="15"/>
  <c r="G22" i="15"/>
  <c r="I22" i="15"/>
  <c r="H23" i="15"/>
  <c r="E23" i="15"/>
  <c r="G23" i="15"/>
  <c r="I23" i="15"/>
  <c r="H24" i="15"/>
  <c r="E24" i="15"/>
  <c r="G24" i="15"/>
  <c r="I24" i="15"/>
  <c r="H25" i="15"/>
  <c r="E25" i="15"/>
  <c r="G25" i="15"/>
  <c r="I25" i="15"/>
  <c r="H26" i="15"/>
  <c r="E26" i="15"/>
  <c r="G26" i="15"/>
  <c r="I26" i="15"/>
  <c r="H27" i="15"/>
  <c r="E27" i="15"/>
  <c r="G27" i="15"/>
  <c r="I27" i="15"/>
  <c r="H28" i="15"/>
  <c r="E28" i="15"/>
  <c r="G28" i="15"/>
  <c r="I28" i="15"/>
  <c r="H29" i="15"/>
  <c r="E29" i="15"/>
  <c r="G29" i="15"/>
  <c r="I29" i="15"/>
  <c r="H30" i="15"/>
  <c r="E30" i="15"/>
  <c r="G30" i="15"/>
  <c r="I30" i="15"/>
  <c r="H31" i="15"/>
  <c r="E31" i="15"/>
  <c r="G31" i="15"/>
  <c r="I31" i="15"/>
  <c r="H32" i="15"/>
  <c r="E32" i="15"/>
  <c r="G32" i="15"/>
  <c r="I32" i="15"/>
  <c r="I33" i="15"/>
  <c r="I76" i="15"/>
  <c r="I78" i="15"/>
  <c r="G500" i="22"/>
  <c r="G501" i="22"/>
  <c r="G502" i="22"/>
  <c r="G503" i="22"/>
  <c r="G504" i="22"/>
  <c r="G505" i="22"/>
  <c r="G507" i="22"/>
  <c r="G508" i="22"/>
  <c r="G509" i="22"/>
  <c r="G510" i="22"/>
  <c r="G511" i="22"/>
  <c r="G513" i="22"/>
  <c r="G514" i="22"/>
  <c r="G515" i="22"/>
  <c r="DA8" i="1"/>
  <c r="E36" i="16"/>
  <c r="G36" i="16"/>
  <c r="H36" i="16"/>
  <c r="I36" i="16"/>
  <c r="DB8" i="1"/>
  <c r="E37" i="16"/>
  <c r="G37" i="16"/>
  <c r="H37" i="16"/>
  <c r="I37" i="16"/>
  <c r="DC8" i="1"/>
  <c r="E38" i="16"/>
  <c r="G38" i="16"/>
  <c r="H38" i="16"/>
  <c r="I38" i="16"/>
  <c r="F500" i="22"/>
  <c r="F501" i="22"/>
  <c r="F502" i="22"/>
  <c r="F503" i="22"/>
  <c r="F504" i="22"/>
  <c r="F505" i="22"/>
  <c r="F507" i="22"/>
  <c r="F508" i="22"/>
  <c r="F509" i="22"/>
  <c r="F510" i="22"/>
  <c r="F511" i="22"/>
  <c r="F513" i="22"/>
  <c r="F514" i="22"/>
  <c r="F515" i="22"/>
  <c r="DD8" i="1"/>
  <c r="E39" i="16"/>
  <c r="G39" i="16"/>
  <c r="H39" i="16"/>
  <c r="I39" i="16"/>
  <c r="DF8" i="1"/>
  <c r="E41" i="16"/>
  <c r="G41" i="16"/>
  <c r="H41" i="16"/>
  <c r="I41" i="16"/>
  <c r="H40" i="16"/>
  <c r="E40" i="16"/>
  <c r="G40" i="16"/>
  <c r="I40" i="16"/>
  <c r="H42" i="16"/>
  <c r="I42" i="16"/>
  <c r="H43" i="16"/>
  <c r="I43" i="16"/>
  <c r="I44" i="16"/>
  <c r="CV8" i="1"/>
  <c r="E47" i="16"/>
  <c r="G47" i="16"/>
  <c r="H47" i="16"/>
  <c r="I47" i="16"/>
  <c r="CU8" i="1"/>
  <c r="E48" i="16"/>
  <c r="G48" i="16"/>
  <c r="H48" i="16"/>
  <c r="I48" i="16"/>
  <c r="CW8" i="1"/>
  <c r="E49" i="16"/>
  <c r="G49" i="16"/>
  <c r="H49" i="16"/>
  <c r="I49" i="16"/>
  <c r="CX8" i="1"/>
  <c r="E50" i="16"/>
  <c r="G50" i="16"/>
  <c r="H50" i="16"/>
  <c r="I50" i="16"/>
  <c r="CY8" i="1"/>
  <c r="E51" i="16"/>
  <c r="G51" i="16"/>
  <c r="H51" i="16"/>
  <c r="I51" i="16"/>
  <c r="CZ8" i="1"/>
  <c r="E52" i="16"/>
  <c r="G52" i="16"/>
  <c r="H52" i="16"/>
  <c r="I52" i="16"/>
  <c r="H53" i="16"/>
  <c r="I53" i="16"/>
  <c r="H54" i="16"/>
  <c r="I54" i="16"/>
  <c r="H55" i="16"/>
  <c r="I55" i="16"/>
  <c r="H56" i="16"/>
  <c r="I56" i="16"/>
  <c r="I57" i="16"/>
  <c r="H22" i="16"/>
  <c r="AH8" i="1"/>
  <c r="E22" i="16"/>
  <c r="G22" i="16"/>
  <c r="I22" i="16"/>
  <c r="H23" i="16"/>
  <c r="E23" i="16"/>
  <c r="G23" i="16"/>
  <c r="I23" i="16"/>
  <c r="H24" i="16"/>
  <c r="E24" i="16"/>
  <c r="G24" i="16"/>
  <c r="I24" i="16"/>
  <c r="H25" i="16"/>
  <c r="E25" i="16"/>
  <c r="G25" i="16"/>
  <c r="I25" i="16"/>
  <c r="H26" i="16"/>
  <c r="E26" i="16"/>
  <c r="G26" i="16"/>
  <c r="I26" i="16"/>
  <c r="H27" i="16"/>
  <c r="E27" i="16"/>
  <c r="G27" i="16"/>
  <c r="I27" i="16"/>
  <c r="H28" i="16"/>
  <c r="E28" i="16"/>
  <c r="G28" i="16"/>
  <c r="I28" i="16"/>
  <c r="H29" i="16"/>
  <c r="E29" i="16"/>
  <c r="G29" i="16"/>
  <c r="I29" i="16"/>
  <c r="H30" i="16"/>
  <c r="E30" i="16"/>
  <c r="G30" i="16"/>
  <c r="I30" i="16"/>
  <c r="H31" i="16"/>
  <c r="E31" i="16"/>
  <c r="G31" i="16"/>
  <c r="I31" i="16"/>
  <c r="H32" i="16"/>
  <c r="E32" i="16"/>
  <c r="G32" i="16"/>
  <c r="I32" i="16"/>
  <c r="I33" i="16"/>
  <c r="I76" i="16"/>
  <c r="I78" i="16"/>
  <c r="G500" i="23"/>
  <c r="G501" i="23"/>
  <c r="G502" i="23"/>
  <c r="G503" i="23"/>
  <c r="G504" i="23"/>
  <c r="G505" i="23"/>
  <c r="G507" i="23"/>
  <c r="G508" i="23"/>
  <c r="G509" i="23"/>
  <c r="G510" i="23"/>
  <c r="G511" i="23"/>
  <c r="G513" i="23"/>
  <c r="G514" i="23"/>
  <c r="G515" i="23"/>
  <c r="DA9" i="1"/>
  <c r="E36" i="17"/>
  <c r="G36" i="17"/>
  <c r="H36" i="17"/>
  <c r="I36" i="17"/>
  <c r="DB9" i="1"/>
  <c r="E37" i="17"/>
  <c r="G37" i="17"/>
  <c r="H37" i="17"/>
  <c r="I37" i="17"/>
  <c r="DC9" i="1"/>
  <c r="E38" i="17"/>
  <c r="G38" i="17"/>
  <c r="H38" i="17"/>
  <c r="I38" i="17"/>
  <c r="F500" i="23"/>
  <c r="F501" i="23"/>
  <c r="F502" i="23"/>
  <c r="F503" i="23"/>
  <c r="F504" i="23"/>
  <c r="F505" i="23"/>
  <c r="F507" i="23"/>
  <c r="F508" i="23"/>
  <c r="F509" i="23"/>
  <c r="F510" i="23"/>
  <c r="F511" i="23"/>
  <c r="F512" i="23"/>
  <c r="F513" i="23"/>
  <c r="F514" i="23"/>
  <c r="F515" i="23"/>
  <c r="DD9" i="1"/>
  <c r="E39" i="17"/>
  <c r="G39" i="17"/>
  <c r="H39" i="17"/>
  <c r="I39" i="17"/>
  <c r="DF9" i="1"/>
  <c r="E41" i="17"/>
  <c r="G41" i="17"/>
  <c r="H41" i="17"/>
  <c r="I41" i="17"/>
  <c r="H40" i="17"/>
  <c r="E40" i="17"/>
  <c r="G40" i="17"/>
  <c r="I40" i="17"/>
  <c r="H42" i="17"/>
  <c r="I42" i="17"/>
  <c r="H43" i="17"/>
  <c r="I43" i="17"/>
  <c r="I44" i="17"/>
  <c r="CV9" i="1"/>
  <c r="E47" i="17"/>
  <c r="G47" i="17"/>
  <c r="H47" i="17"/>
  <c r="I47" i="17"/>
  <c r="CU9" i="1"/>
  <c r="E48" i="17"/>
  <c r="G48" i="17"/>
  <c r="H48" i="17"/>
  <c r="I48" i="17"/>
  <c r="CW9" i="1"/>
  <c r="E49" i="17"/>
  <c r="G49" i="17"/>
  <c r="H49" i="17"/>
  <c r="I49" i="17"/>
  <c r="CX9" i="1"/>
  <c r="E50" i="17"/>
  <c r="G50" i="17"/>
  <c r="H50" i="17"/>
  <c r="I50" i="17"/>
  <c r="CY9" i="1"/>
  <c r="E51" i="17"/>
  <c r="G51" i="17"/>
  <c r="H51" i="17"/>
  <c r="I51" i="17"/>
  <c r="CZ9" i="1"/>
  <c r="E52" i="17"/>
  <c r="G52" i="17"/>
  <c r="H52" i="17"/>
  <c r="I52" i="17"/>
  <c r="H53" i="17"/>
  <c r="I53" i="17"/>
  <c r="H54" i="17"/>
  <c r="I54" i="17"/>
  <c r="H55" i="17"/>
  <c r="I55" i="17"/>
  <c r="H56" i="17"/>
  <c r="I56" i="17"/>
  <c r="I57" i="17"/>
  <c r="H22" i="17"/>
  <c r="AH9" i="1"/>
  <c r="E22" i="17"/>
  <c r="G22" i="17"/>
  <c r="I22" i="17"/>
  <c r="H23" i="17"/>
  <c r="E23" i="17"/>
  <c r="G23" i="17"/>
  <c r="I23" i="17"/>
  <c r="H24" i="17"/>
  <c r="E24" i="17"/>
  <c r="G24" i="17"/>
  <c r="I24" i="17"/>
  <c r="H25" i="17"/>
  <c r="E25" i="17"/>
  <c r="G25" i="17"/>
  <c r="I25" i="17"/>
  <c r="H26" i="17"/>
  <c r="E26" i="17"/>
  <c r="G26" i="17"/>
  <c r="I26" i="17"/>
  <c r="H27" i="17"/>
  <c r="E27" i="17"/>
  <c r="G27" i="17"/>
  <c r="I27" i="17"/>
  <c r="H28" i="17"/>
  <c r="E28" i="17"/>
  <c r="G28" i="17"/>
  <c r="I28" i="17"/>
  <c r="H29" i="17"/>
  <c r="E29" i="17"/>
  <c r="G29" i="17"/>
  <c r="I29" i="17"/>
  <c r="H30" i="17"/>
  <c r="E30" i="17"/>
  <c r="G30" i="17"/>
  <c r="I30" i="17"/>
  <c r="H31" i="17"/>
  <c r="E31" i="17"/>
  <c r="G31" i="17"/>
  <c r="I31" i="17"/>
  <c r="H32" i="17"/>
  <c r="E32" i="17"/>
  <c r="G32" i="17"/>
  <c r="I32" i="17"/>
  <c r="I33" i="17"/>
  <c r="I76" i="17"/>
  <c r="I78" i="17"/>
  <c r="G500" i="24"/>
  <c r="G501" i="24"/>
  <c r="G502" i="24"/>
  <c r="G503" i="24"/>
  <c r="G504" i="24"/>
  <c r="G505" i="24"/>
  <c r="G507" i="24"/>
  <c r="G508" i="24"/>
  <c r="G509" i="24"/>
  <c r="G510" i="24"/>
  <c r="G511" i="24"/>
  <c r="G513" i="24"/>
  <c r="G514" i="24"/>
  <c r="G515" i="24"/>
  <c r="DA10" i="1"/>
  <c r="E36" i="18"/>
  <c r="G36" i="18"/>
  <c r="H36" i="18"/>
  <c r="I36" i="18"/>
  <c r="DB10" i="1"/>
  <c r="E37" i="18"/>
  <c r="G37" i="18"/>
  <c r="H37" i="18"/>
  <c r="I37" i="18"/>
  <c r="DC10" i="1"/>
  <c r="E38" i="18"/>
  <c r="G38" i="18"/>
  <c r="H38" i="18"/>
  <c r="I38" i="18"/>
  <c r="F500" i="24"/>
  <c r="F501" i="24"/>
  <c r="F502" i="24"/>
  <c r="F503" i="24"/>
  <c r="F504" i="24"/>
  <c r="F505" i="24"/>
  <c r="F507" i="24"/>
  <c r="F508" i="24"/>
  <c r="F509" i="24"/>
  <c r="F510" i="24"/>
  <c r="F511" i="24"/>
  <c r="F513" i="24"/>
  <c r="F514" i="24"/>
  <c r="F515" i="24"/>
  <c r="DD10" i="1"/>
  <c r="E39" i="18"/>
  <c r="G39" i="18"/>
  <c r="H39" i="18"/>
  <c r="I39" i="18"/>
  <c r="DF10" i="1"/>
  <c r="E41" i="18"/>
  <c r="G41" i="18"/>
  <c r="H41" i="18"/>
  <c r="I41" i="18"/>
  <c r="H40" i="18"/>
  <c r="E40" i="18"/>
  <c r="G40" i="18"/>
  <c r="I40" i="18"/>
  <c r="H42" i="18"/>
  <c r="I42" i="18"/>
  <c r="H43" i="18"/>
  <c r="I43" i="18"/>
  <c r="I44" i="18"/>
  <c r="CV10" i="1"/>
  <c r="E47" i="18"/>
  <c r="G47" i="18"/>
  <c r="H47" i="18"/>
  <c r="I47" i="18"/>
  <c r="CU10" i="1"/>
  <c r="E48" i="18"/>
  <c r="G48" i="18"/>
  <c r="H48" i="18"/>
  <c r="I48" i="18"/>
  <c r="CW10" i="1"/>
  <c r="E49" i="18"/>
  <c r="G49" i="18"/>
  <c r="H49" i="18"/>
  <c r="I49" i="18"/>
  <c r="CX10" i="1"/>
  <c r="E50" i="18"/>
  <c r="G50" i="18"/>
  <c r="H50" i="18"/>
  <c r="I50" i="18"/>
  <c r="CY10" i="1"/>
  <c r="E51" i="18"/>
  <c r="G51" i="18"/>
  <c r="H51" i="18"/>
  <c r="I51" i="18"/>
  <c r="CZ10" i="1"/>
  <c r="E52" i="18"/>
  <c r="G52" i="18"/>
  <c r="H52" i="18"/>
  <c r="I52" i="18"/>
  <c r="H53" i="18"/>
  <c r="I53" i="18"/>
  <c r="H54" i="18"/>
  <c r="I54" i="18"/>
  <c r="H55" i="18"/>
  <c r="I55" i="18"/>
  <c r="H56" i="18"/>
  <c r="I56" i="18"/>
  <c r="I57" i="18"/>
  <c r="H22" i="18"/>
  <c r="AH10" i="1"/>
  <c r="E22" i="18"/>
  <c r="G22" i="18"/>
  <c r="I22" i="18"/>
  <c r="H23" i="18"/>
  <c r="E23" i="18"/>
  <c r="G23" i="18"/>
  <c r="I23" i="18"/>
  <c r="H24" i="18"/>
  <c r="E24" i="18"/>
  <c r="G24" i="18"/>
  <c r="I24" i="18"/>
  <c r="H25" i="18"/>
  <c r="E25" i="18"/>
  <c r="G25" i="18"/>
  <c r="I25" i="18"/>
  <c r="H26" i="18"/>
  <c r="E26" i="18"/>
  <c r="G26" i="18"/>
  <c r="I26" i="18"/>
  <c r="H27" i="18"/>
  <c r="E27" i="18"/>
  <c r="G27" i="18"/>
  <c r="I27" i="18"/>
  <c r="H28" i="18"/>
  <c r="E28" i="18"/>
  <c r="G28" i="18"/>
  <c r="I28" i="18"/>
  <c r="H29" i="18"/>
  <c r="E29" i="18"/>
  <c r="G29" i="18"/>
  <c r="I29" i="18"/>
  <c r="H30" i="18"/>
  <c r="E30" i="18"/>
  <c r="G30" i="18"/>
  <c r="I30" i="18"/>
  <c r="H31" i="18"/>
  <c r="E31" i="18"/>
  <c r="G31" i="18"/>
  <c r="I31" i="18"/>
  <c r="H32" i="18"/>
  <c r="E32" i="18"/>
  <c r="G32" i="18"/>
  <c r="I32" i="18"/>
  <c r="I33" i="18"/>
  <c r="I76" i="18"/>
  <c r="I78" i="18"/>
  <c r="G500" i="25"/>
  <c r="G501" i="25"/>
  <c r="G502" i="25"/>
  <c r="G503" i="25"/>
  <c r="G504" i="25"/>
  <c r="G505" i="25"/>
  <c r="G507" i="25"/>
  <c r="G508" i="25"/>
  <c r="G509" i="25"/>
  <c r="G510" i="25"/>
  <c r="G511" i="25"/>
  <c r="G513" i="25"/>
  <c r="G514" i="25"/>
  <c r="G515" i="25"/>
  <c r="DA11" i="1"/>
  <c r="E36" i="19"/>
  <c r="G36" i="19"/>
  <c r="H36" i="19"/>
  <c r="I36" i="19"/>
  <c r="DB11" i="1"/>
  <c r="E37" i="19"/>
  <c r="G37" i="19"/>
  <c r="H37" i="19"/>
  <c r="I37" i="19"/>
  <c r="DC11" i="1"/>
  <c r="E38" i="19"/>
  <c r="G38" i="19"/>
  <c r="H38" i="19"/>
  <c r="I38" i="19"/>
  <c r="F500" i="25"/>
  <c r="F501" i="25"/>
  <c r="F502" i="25"/>
  <c r="F503" i="25"/>
  <c r="F504" i="25"/>
  <c r="F505" i="25"/>
  <c r="F507" i="25"/>
  <c r="F508" i="25"/>
  <c r="F509" i="25"/>
  <c r="F510" i="25"/>
  <c r="F511" i="25"/>
  <c r="F513" i="25"/>
  <c r="F514" i="25"/>
  <c r="F515" i="25"/>
  <c r="DD11" i="1"/>
  <c r="E39" i="19"/>
  <c r="G39" i="19"/>
  <c r="H39" i="19"/>
  <c r="I39" i="19"/>
  <c r="DF11" i="1"/>
  <c r="E41" i="19"/>
  <c r="G41" i="19"/>
  <c r="H41" i="19"/>
  <c r="I41" i="19"/>
  <c r="H40" i="19"/>
  <c r="E40" i="19"/>
  <c r="G40" i="19"/>
  <c r="I40" i="19"/>
  <c r="H42" i="19"/>
  <c r="I42" i="19"/>
  <c r="H43" i="19"/>
  <c r="I43" i="19"/>
  <c r="I44" i="19"/>
  <c r="CV11" i="1"/>
  <c r="E47" i="19"/>
  <c r="G47" i="19"/>
  <c r="H47" i="19"/>
  <c r="I47" i="19"/>
  <c r="CU11" i="1"/>
  <c r="E48" i="19"/>
  <c r="G48" i="19"/>
  <c r="H48" i="19"/>
  <c r="I48" i="19"/>
  <c r="CW11" i="1"/>
  <c r="E49" i="19"/>
  <c r="G49" i="19"/>
  <c r="H49" i="19"/>
  <c r="I49" i="19"/>
  <c r="CX11" i="1"/>
  <c r="E50" i="19"/>
  <c r="G50" i="19"/>
  <c r="H50" i="19"/>
  <c r="I50" i="19"/>
  <c r="CY11" i="1"/>
  <c r="E51" i="19"/>
  <c r="G51" i="19"/>
  <c r="H51" i="19"/>
  <c r="I51" i="19"/>
  <c r="CZ11" i="1"/>
  <c r="E52" i="19"/>
  <c r="G52" i="19"/>
  <c r="H52" i="19"/>
  <c r="I52" i="19"/>
  <c r="H53" i="19"/>
  <c r="I53" i="19"/>
  <c r="H54" i="19"/>
  <c r="I54" i="19"/>
  <c r="H55" i="19"/>
  <c r="I55" i="19"/>
  <c r="H56" i="19"/>
  <c r="I56" i="19"/>
  <c r="I57" i="19"/>
  <c r="H22" i="19"/>
  <c r="AH11" i="1"/>
  <c r="E22" i="19"/>
  <c r="G22" i="19"/>
  <c r="I22" i="19"/>
  <c r="H23" i="19"/>
  <c r="E23" i="19"/>
  <c r="G23" i="19"/>
  <c r="I23" i="19"/>
  <c r="H24" i="19"/>
  <c r="E24" i="19"/>
  <c r="G24" i="19"/>
  <c r="I24" i="19"/>
  <c r="H25" i="19"/>
  <c r="E25" i="19"/>
  <c r="G25" i="19"/>
  <c r="I25" i="19"/>
  <c r="H26" i="19"/>
  <c r="E26" i="19"/>
  <c r="G26" i="19"/>
  <c r="I26" i="19"/>
  <c r="H27" i="19"/>
  <c r="E27" i="19"/>
  <c r="G27" i="19"/>
  <c r="I27" i="19"/>
  <c r="H28" i="19"/>
  <c r="E28" i="19"/>
  <c r="G28" i="19"/>
  <c r="I28" i="19"/>
  <c r="H29" i="19"/>
  <c r="E29" i="19"/>
  <c r="G29" i="19"/>
  <c r="I29" i="19"/>
  <c r="H30" i="19"/>
  <c r="E30" i="19"/>
  <c r="G30" i="19"/>
  <c r="I30" i="19"/>
  <c r="H31" i="19"/>
  <c r="E31" i="19"/>
  <c r="G31" i="19"/>
  <c r="I31" i="19"/>
  <c r="H32" i="19"/>
  <c r="E32" i="19"/>
  <c r="G32" i="19"/>
  <c r="I32" i="19"/>
  <c r="I33" i="19"/>
  <c r="I76" i="19"/>
  <c r="I78" i="19"/>
  <c r="DA12" i="1"/>
  <c r="E36" i="26"/>
  <c r="G36" i="26"/>
  <c r="H36" i="26"/>
  <c r="I36" i="26"/>
  <c r="DB12" i="1"/>
  <c r="E37" i="26"/>
  <c r="G37" i="26"/>
  <c r="H37" i="26"/>
  <c r="I37" i="26"/>
  <c r="DC12" i="1"/>
  <c r="E38" i="26"/>
  <c r="G38" i="26"/>
  <c r="H38" i="26"/>
  <c r="I38" i="26"/>
  <c r="DD12" i="1"/>
  <c r="E39" i="26"/>
  <c r="G39" i="26"/>
  <c r="H39" i="26"/>
  <c r="I39" i="26"/>
  <c r="DF12" i="1"/>
  <c r="E41" i="26"/>
  <c r="G41" i="26"/>
  <c r="H41" i="26"/>
  <c r="I41" i="26"/>
  <c r="H40" i="26"/>
  <c r="E40" i="26"/>
  <c r="G40" i="26"/>
  <c r="I40" i="26"/>
  <c r="H42" i="26"/>
  <c r="I42" i="26"/>
  <c r="H43" i="26"/>
  <c r="I43" i="26"/>
  <c r="I44" i="26"/>
  <c r="CV12" i="1"/>
  <c r="E47" i="26"/>
  <c r="G47" i="26"/>
  <c r="H47" i="26"/>
  <c r="I47" i="26"/>
  <c r="CU12" i="1"/>
  <c r="E48" i="26"/>
  <c r="G48" i="26"/>
  <c r="H48" i="26"/>
  <c r="I48" i="26"/>
  <c r="CW12" i="1"/>
  <c r="E49" i="26"/>
  <c r="G49" i="26"/>
  <c r="H49" i="26"/>
  <c r="I49" i="26"/>
  <c r="CX12" i="1"/>
  <c r="E50" i="26"/>
  <c r="G50" i="26"/>
  <c r="H50" i="26"/>
  <c r="I50" i="26"/>
  <c r="CY12" i="1"/>
  <c r="E51" i="26"/>
  <c r="G51" i="26"/>
  <c r="H51" i="26"/>
  <c r="I51" i="26"/>
  <c r="CZ12" i="1"/>
  <c r="E52" i="26"/>
  <c r="G52" i="26"/>
  <c r="H52" i="26"/>
  <c r="I52" i="26"/>
  <c r="H53" i="26"/>
  <c r="I53" i="26"/>
  <c r="H54" i="26"/>
  <c r="I54" i="26"/>
  <c r="H55" i="26"/>
  <c r="I55" i="26"/>
  <c r="H56" i="26"/>
  <c r="I56" i="26"/>
  <c r="I57" i="26"/>
  <c r="H22" i="26"/>
  <c r="E22" i="26"/>
  <c r="G22" i="26"/>
  <c r="I22" i="26"/>
  <c r="H23" i="26"/>
  <c r="I23" i="26"/>
  <c r="H24" i="26"/>
  <c r="E24" i="26"/>
  <c r="G24" i="26"/>
  <c r="I24" i="26"/>
  <c r="H25" i="26"/>
  <c r="E25" i="26"/>
  <c r="G25" i="26"/>
  <c r="I25" i="26"/>
  <c r="H26" i="26"/>
  <c r="E26" i="26"/>
  <c r="G26" i="26"/>
  <c r="I26" i="26"/>
  <c r="H27" i="26"/>
  <c r="E27" i="26"/>
  <c r="G27" i="26"/>
  <c r="I27" i="26"/>
  <c r="H28" i="26"/>
  <c r="E28" i="26"/>
  <c r="G28" i="26"/>
  <c r="I28" i="26"/>
  <c r="H29" i="26"/>
  <c r="E29" i="26"/>
  <c r="G29" i="26"/>
  <c r="I29" i="26"/>
  <c r="H30" i="26"/>
  <c r="E30" i="26"/>
  <c r="G30" i="26"/>
  <c r="I30" i="26"/>
  <c r="H31" i="26"/>
  <c r="E31" i="26"/>
  <c r="G31" i="26"/>
  <c r="I31" i="26"/>
  <c r="H32" i="26"/>
  <c r="E32" i="26"/>
  <c r="G32" i="26"/>
  <c r="I32" i="26"/>
  <c r="I33" i="26"/>
  <c r="I76" i="26"/>
  <c r="I78" i="26"/>
  <c r="DA13" i="1"/>
  <c r="E36" i="28"/>
  <c r="G36" i="28"/>
  <c r="H36" i="28"/>
  <c r="I36" i="28"/>
  <c r="DB13" i="1"/>
  <c r="E37" i="28"/>
  <c r="G37" i="28"/>
  <c r="H37" i="28"/>
  <c r="I37" i="28"/>
  <c r="DC13" i="1"/>
  <c r="E38" i="28"/>
  <c r="G38" i="28"/>
  <c r="H38" i="28"/>
  <c r="I38" i="28"/>
  <c r="DD13" i="1"/>
  <c r="E39" i="28"/>
  <c r="G39" i="28"/>
  <c r="H39" i="28"/>
  <c r="I39" i="28"/>
  <c r="DF13" i="1"/>
  <c r="E41" i="28"/>
  <c r="G41" i="28"/>
  <c r="H41" i="28"/>
  <c r="I41" i="28"/>
  <c r="H40" i="28"/>
  <c r="E40" i="28"/>
  <c r="G40" i="28"/>
  <c r="I40" i="28"/>
  <c r="H42" i="28"/>
  <c r="I42" i="28"/>
  <c r="H43" i="28"/>
  <c r="I43" i="28"/>
  <c r="I44" i="28"/>
  <c r="CV13" i="1"/>
  <c r="E47" i="28"/>
  <c r="G47" i="28"/>
  <c r="H47" i="28"/>
  <c r="I47" i="28"/>
  <c r="CU13" i="1"/>
  <c r="E48" i="28"/>
  <c r="G48" i="28"/>
  <c r="H48" i="28"/>
  <c r="I48" i="28"/>
  <c r="CW13" i="1"/>
  <c r="E49" i="28"/>
  <c r="G49" i="28"/>
  <c r="H49" i="28"/>
  <c r="I49" i="28"/>
  <c r="CX13" i="1"/>
  <c r="E50" i="28"/>
  <c r="G50" i="28"/>
  <c r="H50" i="28"/>
  <c r="I50" i="28"/>
  <c r="CY13" i="1"/>
  <c r="E51" i="28"/>
  <c r="G51" i="28"/>
  <c r="H51" i="28"/>
  <c r="I51" i="28"/>
  <c r="CZ13" i="1"/>
  <c r="E52" i="28"/>
  <c r="G52" i="28"/>
  <c r="H52" i="28"/>
  <c r="I52" i="28"/>
  <c r="H53" i="28"/>
  <c r="I53" i="28"/>
  <c r="H54" i="28"/>
  <c r="I54" i="28"/>
  <c r="H55" i="28"/>
  <c r="I55" i="28"/>
  <c r="H56" i="28"/>
  <c r="I56" i="28"/>
  <c r="I57" i="28"/>
  <c r="H22" i="28"/>
  <c r="E22" i="28"/>
  <c r="G22" i="28"/>
  <c r="I22" i="28"/>
  <c r="H23" i="28"/>
  <c r="E23" i="28"/>
  <c r="G23" i="28"/>
  <c r="I23" i="28"/>
  <c r="H24" i="28"/>
  <c r="E24" i="28"/>
  <c r="G24" i="28"/>
  <c r="I24" i="28"/>
  <c r="H25" i="28"/>
  <c r="E25" i="28"/>
  <c r="G25" i="28"/>
  <c r="I25" i="28"/>
  <c r="H26" i="28"/>
  <c r="E26" i="28"/>
  <c r="G26" i="28"/>
  <c r="I26" i="28"/>
  <c r="H27" i="28"/>
  <c r="E27" i="28"/>
  <c r="G27" i="28"/>
  <c r="I27" i="28"/>
  <c r="H28" i="28"/>
  <c r="E28" i="28"/>
  <c r="G28" i="28"/>
  <c r="I28" i="28"/>
  <c r="H29" i="28"/>
  <c r="E29" i="28"/>
  <c r="G29" i="28"/>
  <c r="I29" i="28"/>
  <c r="H30" i="28"/>
  <c r="E30" i="28"/>
  <c r="G30" i="28"/>
  <c r="I30" i="28"/>
  <c r="H31" i="28"/>
  <c r="E31" i="28"/>
  <c r="G31" i="28"/>
  <c r="I31" i="28"/>
  <c r="H32" i="28"/>
  <c r="E32" i="28"/>
  <c r="G32" i="28"/>
  <c r="I32" i="28"/>
  <c r="I33" i="28"/>
  <c r="I76" i="28"/>
  <c r="I78" i="28"/>
  <c r="DA14" i="1"/>
  <c r="E36" i="30"/>
  <c r="G36" i="30"/>
  <c r="H36" i="30"/>
  <c r="I36" i="30"/>
  <c r="DB14" i="1"/>
  <c r="E37" i="30"/>
  <c r="G37" i="30"/>
  <c r="H37" i="30"/>
  <c r="I37" i="30"/>
  <c r="DC14" i="1"/>
  <c r="E38" i="30"/>
  <c r="G38" i="30"/>
  <c r="H38" i="30"/>
  <c r="I38" i="30"/>
  <c r="DD14" i="1"/>
  <c r="E39" i="30"/>
  <c r="G39" i="30"/>
  <c r="H39" i="30"/>
  <c r="I39" i="30"/>
  <c r="DF14" i="1"/>
  <c r="E41" i="30"/>
  <c r="G41" i="30"/>
  <c r="H41" i="30"/>
  <c r="I41" i="30"/>
  <c r="H40" i="30"/>
  <c r="E40" i="30"/>
  <c r="G40" i="30"/>
  <c r="I40" i="30"/>
  <c r="H42" i="30"/>
  <c r="I42" i="30"/>
  <c r="H43" i="30"/>
  <c r="I43" i="30"/>
  <c r="I44" i="30"/>
  <c r="CV14" i="1"/>
  <c r="E47" i="30"/>
  <c r="G47" i="30"/>
  <c r="H47" i="30"/>
  <c r="I47" i="30"/>
  <c r="CU14" i="1"/>
  <c r="E48" i="30"/>
  <c r="G48" i="30"/>
  <c r="H48" i="30"/>
  <c r="I48" i="30"/>
  <c r="CW14" i="1"/>
  <c r="E49" i="30"/>
  <c r="G49" i="30"/>
  <c r="H49" i="30"/>
  <c r="I49" i="30"/>
  <c r="CX14" i="1"/>
  <c r="E50" i="30"/>
  <c r="G50" i="30"/>
  <c r="H50" i="30"/>
  <c r="I50" i="30"/>
  <c r="CY14" i="1"/>
  <c r="E51" i="30"/>
  <c r="G51" i="30"/>
  <c r="H51" i="30"/>
  <c r="I51" i="30"/>
  <c r="CZ14" i="1"/>
  <c r="E52" i="30"/>
  <c r="G52" i="30"/>
  <c r="H52" i="30"/>
  <c r="I52" i="30"/>
  <c r="H53" i="30"/>
  <c r="I53" i="30"/>
  <c r="H54" i="30"/>
  <c r="I54" i="30"/>
  <c r="H55" i="30"/>
  <c r="I55" i="30"/>
  <c r="H56" i="30"/>
  <c r="I56" i="30"/>
  <c r="I57" i="30"/>
  <c r="H22" i="30"/>
  <c r="E22" i="30"/>
  <c r="G22" i="30"/>
  <c r="I22" i="30"/>
  <c r="H23" i="30"/>
  <c r="E23" i="30"/>
  <c r="G23" i="30"/>
  <c r="I23" i="30"/>
  <c r="H24" i="30"/>
  <c r="E24" i="30"/>
  <c r="G24" i="30"/>
  <c r="I24" i="30"/>
  <c r="H25" i="30"/>
  <c r="E25" i="30"/>
  <c r="G25" i="30"/>
  <c r="I25" i="30"/>
  <c r="H26" i="30"/>
  <c r="E26" i="30"/>
  <c r="G26" i="30"/>
  <c r="I26" i="30"/>
  <c r="H27" i="30"/>
  <c r="E27" i="30"/>
  <c r="G27" i="30"/>
  <c r="I27" i="30"/>
  <c r="H28" i="30"/>
  <c r="E28" i="30"/>
  <c r="G28" i="30"/>
  <c r="I28" i="30"/>
  <c r="H29" i="30"/>
  <c r="E29" i="30"/>
  <c r="G29" i="30"/>
  <c r="I29" i="30"/>
  <c r="H30" i="30"/>
  <c r="E30" i="30"/>
  <c r="G30" i="30"/>
  <c r="I30" i="30"/>
  <c r="H31" i="30"/>
  <c r="E31" i="30"/>
  <c r="G31" i="30"/>
  <c r="I31" i="30"/>
  <c r="H32" i="30"/>
  <c r="E32" i="30"/>
  <c r="G32" i="30"/>
  <c r="I32" i="30"/>
  <c r="I33" i="30"/>
  <c r="I76" i="30"/>
  <c r="I78" i="30"/>
  <c r="G500" i="5"/>
  <c r="G501" i="5"/>
  <c r="G502" i="5"/>
  <c r="G503" i="5"/>
  <c r="G504" i="5"/>
  <c r="G505" i="5"/>
  <c r="G507" i="5"/>
  <c r="G508" i="5"/>
  <c r="G509" i="5"/>
  <c r="G510" i="5"/>
  <c r="G511" i="5"/>
  <c r="G513" i="5"/>
  <c r="G514" i="5"/>
  <c r="G515" i="5"/>
  <c r="DA5" i="1"/>
  <c r="E36" i="4"/>
  <c r="G36" i="4"/>
  <c r="H36" i="4"/>
  <c r="I36" i="4"/>
  <c r="DB5" i="1"/>
  <c r="E37" i="4"/>
  <c r="G37" i="4"/>
  <c r="H37" i="4"/>
  <c r="I37" i="4"/>
  <c r="DC5" i="1"/>
  <c r="E38" i="4"/>
  <c r="G38" i="4"/>
  <c r="H38" i="4"/>
  <c r="I38" i="4"/>
  <c r="F500" i="5"/>
  <c r="F501" i="5"/>
  <c r="F502" i="5"/>
  <c r="F503" i="5"/>
  <c r="F504" i="5"/>
  <c r="F505" i="5"/>
  <c r="F507" i="5"/>
  <c r="F508" i="5"/>
  <c r="F509" i="5"/>
  <c r="F510" i="5"/>
  <c r="F511" i="5"/>
  <c r="F513" i="5"/>
  <c r="F514" i="5"/>
  <c r="F515" i="5"/>
  <c r="DD5" i="1"/>
  <c r="E39" i="4"/>
  <c r="G39" i="4"/>
  <c r="H39" i="4"/>
  <c r="I39" i="4"/>
  <c r="DF5" i="1"/>
  <c r="E41" i="4"/>
  <c r="G41" i="4"/>
  <c r="H41" i="4"/>
  <c r="I41" i="4"/>
  <c r="H40" i="4"/>
  <c r="E40" i="4"/>
  <c r="G40" i="4"/>
  <c r="I40" i="4"/>
  <c r="H42" i="4"/>
  <c r="I42" i="4"/>
  <c r="H43" i="4"/>
  <c r="I43" i="4"/>
  <c r="I44" i="4"/>
  <c r="CV5" i="1"/>
  <c r="E47" i="4"/>
  <c r="G47" i="4"/>
  <c r="H47" i="4"/>
  <c r="I47" i="4"/>
  <c r="CU5" i="1"/>
  <c r="E48" i="4"/>
  <c r="G48" i="4"/>
  <c r="H48" i="4"/>
  <c r="I48" i="4"/>
  <c r="CW5" i="1"/>
  <c r="E49" i="4"/>
  <c r="G49" i="4"/>
  <c r="H49" i="4"/>
  <c r="I49" i="4"/>
  <c r="CX5" i="1"/>
  <c r="E50" i="4"/>
  <c r="G50" i="4"/>
  <c r="H50" i="4"/>
  <c r="I50" i="4"/>
  <c r="CY5" i="1"/>
  <c r="E51" i="4"/>
  <c r="G51" i="4"/>
  <c r="H51" i="4"/>
  <c r="I51" i="4"/>
  <c r="CZ5" i="1"/>
  <c r="E52" i="4"/>
  <c r="G52" i="4"/>
  <c r="H52" i="4"/>
  <c r="I52" i="4"/>
  <c r="H53" i="4"/>
  <c r="I53" i="4"/>
  <c r="H54" i="4"/>
  <c r="I54" i="4"/>
  <c r="H55" i="4"/>
  <c r="I55" i="4"/>
  <c r="H56" i="4"/>
  <c r="I56" i="4"/>
  <c r="I57" i="4"/>
  <c r="H22" i="4"/>
  <c r="AH5" i="1"/>
  <c r="E22" i="4"/>
  <c r="G22" i="4"/>
  <c r="I22" i="4"/>
  <c r="H23" i="4"/>
  <c r="E23" i="4"/>
  <c r="G23" i="4"/>
  <c r="I23" i="4"/>
  <c r="H24" i="4"/>
  <c r="E24" i="4"/>
  <c r="G24" i="4"/>
  <c r="I24" i="4"/>
  <c r="H25" i="4"/>
  <c r="E25" i="4"/>
  <c r="G25" i="4"/>
  <c r="I25" i="4"/>
  <c r="H26" i="4"/>
  <c r="E26" i="4"/>
  <c r="G26" i="4"/>
  <c r="I26" i="4"/>
  <c r="H27" i="4"/>
  <c r="E27" i="4"/>
  <c r="G27" i="4"/>
  <c r="I27" i="4"/>
  <c r="H28" i="4"/>
  <c r="E28" i="4"/>
  <c r="G28" i="4"/>
  <c r="I28" i="4"/>
  <c r="H29" i="4"/>
  <c r="E29" i="4"/>
  <c r="G29" i="4"/>
  <c r="I29" i="4"/>
  <c r="H30" i="4"/>
  <c r="E30" i="4"/>
  <c r="G30" i="4"/>
  <c r="I30" i="4"/>
  <c r="H31" i="4"/>
  <c r="E31" i="4"/>
  <c r="G31" i="4"/>
  <c r="I31" i="4"/>
  <c r="H32" i="4"/>
  <c r="E32" i="4"/>
  <c r="G32" i="4"/>
  <c r="I32" i="4"/>
  <c r="I33" i="4"/>
  <c r="I76" i="4"/>
  <c r="I78" i="4"/>
  <c r="J21" i="25"/>
  <c r="I21" i="25"/>
  <c r="H21" i="25"/>
  <c r="G21" i="25"/>
  <c r="F21" i="25"/>
  <c r="J51" i="24"/>
  <c r="I51" i="24"/>
  <c r="H51" i="24"/>
  <c r="G51" i="24"/>
  <c r="F51" i="24"/>
  <c r="M35" i="23"/>
  <c r="M36" i="23"/>
  <c r="M38" i="23"/>
  <c r="M39" i="23"/>
  <c r="M52" i="23"/>
  <c r="M56" i="23"/>
  <c r="M57" i="23"/>
  <c r="M60" i="23"/>
  <c r="M62" i="23"/>
  <c r="M63" i="23"/>
  <c r="M64" i="23"/>
  <c r="M65" i="23"/>
  <c r="M98" i="23"/>
  <c r="M99" i="23"/>
  <c r="M100" i="23"/>
  <c r="M101" i="23"/>
  <c r="M126" i="23"/>
  <c r="M127" i="23"/>
  <c r="M128" i="23"/>
  <c r="M131" i="23"/>
  <c r="J152" i="23"/>
  <c r="I152" i="23"/>
  <c r="H152" i="23"/>
  <c r="G152" i="23"/>
  <c r="F152" i="23"/>
  <c r="M24" i="22"/>
  <c r="M25" i="22"/>
  <c r="M26" i="22"/>
  <c r="M27" i="22"/>
  <c r="M28" i="22"/>
  <c r="M29" i="22"/>
  <c r="M30" i="22"/>
  <c r="M31" i="22"/>
  <c r="M32" i="22"/>
  <c r="M35" i="22"/>
  <c r="M36" i="22"/>
  <c r="M37" i="22"/>
  <c r="M38" i="22"/>
  <c r="M39" i="22"/>
  <c r="M41" i="22"/>
  <c r="M42" i="22"/>
  <c r="M43" i="22"/>
  <c r="M64" i="22"/>
  <c r="M65" i="22"/>
  <c r="M66" i="22"/>
  <c r="M82" i="22"/>
  <c r="M83" i="22"/>
  <c r="M84" i="22"/>
  <c r="M94" i="22"/>
  <c r="M95" i="22"/>
  <c r="J47" i="22"/>
  <c r="J103" i="22"/>
  <c r="J75" i="22"/>
  <c r="J104" i="22"/>
  <c r="J100" i="22"/>
  <c r="J105" i="22"/>
  <c r="J106" i="22"/>
  <c r="I47" i="22"/>
  <c r="I103" i="22"/>
  <c r="I75" i="22"/>
  <c r="I104" i="22"/>
  <c r="I100" i="22"/>
  <c r="I105" i="22"/>
  <c r="I106" i="22"/>
  <c r="H47" i="22"/>
  <c r="H103" i="22"/>
  <c r="H75" i="22"/>
  <c r="H104" i="22"/>
  <c r="H100" i="22"/>
  <c r="H105" i="22"/>
  <c r="H106" i="22"/>
  <c r="G47" i="22"/>
  <c r="G103" i="22"/>
  <c r="G75" i="22"/>
  <c r="G104" i="22"/>
  <c r="G100" i="22"/>
  <c r="G105" i="22"/>
  <c r="G106" i="22"/>
  <c r="F47" i="22"/>
  <c r="F103" i="22"/>
  <c r="F75" i="22"/>
  <c r="F104" i="22"/>
  <c r="F100" i="22"/>
  <c r="F105" i="22"/>
  <c r="F106" i="22"/>
  <c r="C105" i="22"/>
  <c r="C104" i="22"/>
  <c r="C103" i="22"/>
  <c r="C512" i="5"/>
  <c r="J82" i="21"/>
  <c r="I82" i="21"/>
  <c r="H82" i="21"/>
  <c r="G82" i="21"/>
  <c r="F82" i="21"/>
  <c r="C512" i="20"/>
  <c r="M8" i="20"/>
  <c r="M9" i="20"/>
  <c r="M24" i="20"/>
  <c r="M27" i="20"/>
  <c r="M74" i="20"/>
  <c r="M89" i="20"/>
  <c r="L108" i="20"/>
  <c r="K108" i="20"/>
  <c r="M108" i="20"/>
  <c r="K121" i="20"/>
  <c r="M121" i="20"/>
  <c r="K178" i="20"/>
  <c r="M178" i="20"/>
  <c r="K180" i="20"/>
  <c r="M180" i="20"/>
  <c r="K110" i="20"/>
  <c r="L110" i="20"/>
  <c r="M110" i="20"/>
  <c r="L14" i="20"/>
  <c r="M14" i="20"/>
  <c r="L11" i="20"/>
  <c r="M11" i="20"/>
  <c r="L10" i="20"/>
  <c r="M10" i="20"/>
  <c r="L12" i="20"/>
  <c r="M12" i="20"/>
  <c r="L13" i="20"/>
  <c r="M13" i="20"/>
  <c r="L15" i="20"/>
  <c r="M15" i="20"/>
  <c r="L16" i="20"/>
  <c r="M16" i="20"/>
  <c r="L18" i="20"/>
  <c r="M18" i="20"/>
  <c r="L19" i="20"/>
  <c r="M19" i="20"/>
  <c r="L20" i="20"/>
  <c r="M20" i="20"/>
  <c r="L21" i="20"/>
  <c r="M21" i="20"/>
  <c r="L60" i="20"/>
  <c r="M60" i="20"/>
  <c r="L66" i="20"/>
  <c r="M66" i="20"/>
  <c r="L83" i="20"/>
  <c r="M83" i="20"/>
  <c r="L113" i="20"/>
  <c r="M113" i="20"/>
  <c r="L114" i="20"/>
  <c r="M114" i="20"/>
  <c r="L137" i="20"/>
  <c r="M137" i="20"/>
  <c r="L148" i="20"/>
  <c r="M148" i="20"/>
  <c r="L153" i="20"/>
  <c r="M153" i="20"/>
  <c r="M500" i="20"/>
  <c r="M501" i="20"/>
  <c r="M502" i="20"/>
  <c r="M503" i="20"/>
  <c r="M504" i="20"/>
  <c r="M505" i="20"/>
  <c r="M506" i="20"/>
  <c r="M507" i="20"/>
  <c r="M508" i="20"/>
  <c r="M509" i="20"/>
  <c r="M510" i="20"/>
  <c r="M511" i="20"/>
  <c r="M513" i="20"/>
  <c r="M514" i="20"/>
  <c r="M515" i="20"/>
  <c r="J61" i="20"/>
  <c r="J177" i="20"/>
  <c r="J121" i="20"/>
  <c r="J178" i="20"/>
  <c r="J175" i="20"/>
  <c r="J179" i="20"/>
  <c r="J180" i="20"/>
  <c r="I61" i="20"/>
  <c r="I177" i="20"/>
  <c r="I121" i="20"/>
  <c r="I178" i="20"/>
  <c r="I175" i="20"/>
  <c r="I179" i="20"/>
  <c r="I180" i="20"/>
  <c r="H61" i="20"/>
  <c r="H177" i="20"/>
  <c r="H121" i="20"/>
  <c r="H178" i="20"/>
  <c r="H175" i="20"/>
  <c r="H179" i="20"/>
  <c r="H180" i="20"/>
  <c r="G61" i="20"/>
  <c r="G177" i="20"/>
  <c r="G175" i="20"/>
  <c r="G179" i="20"/>
  <c r="F61" i="20"/>
  <c r="F177" i="20"/>
  <c r="F121" i="20"/>
  <c r="F178" i="20"/>
  <c r="F175" i="20"/>
  <c r="F179" i="20"/>
  <c r="F180" i="20"/>
  <c r="C179" i="20"/>
  <c r="C178" i="20"/>
  <c r="C177" i="20"/>
  <c r="L4" i="5"/>
  <c r="K4" i="5"/>
  <c r="M4" i="5"/>
  <c r="L5" i="5"/>
  <c r="K5" i="5"/>
  <c r="M5" i="5"/>
  <c r="L6" i="5"/>
  <c r="K6" i="5"/>
  <c r="M6" i="5"/>
  <c r="L7" i="5"/>
  <c r="K7" i="5"/>
  <c r="M7" i="5"/>
  <c r="L8" i="5"/>
  <c r="K8" i="5"/>
  <c r="M8" i="5"/>
  <c r="L9" i="5"/>
  <c r="K9" i="5"/>
  <c r="M9" i="5"/>
  <c r="L10" i="5"/>
  <c r="K10" i="5"/>
  <c r="M10" i="5"/>
  <c r="L11" i="5"/>
  <c r="K11" i="5"/>
  <c r="M11" i="5"/>
  <c r="L12" i="5"/>
  <c r="K12" i="5"/>
  <c r="M12" i="5"/>
  <c r="L13" i="5"/>
  <c r="K13" i="5"/>
  <c r="M13" i="5"/>
  <c r="L14" i="5"/>
  <c r="K14" i="5"/>
  <c r="M14" i="5"/>
  <c r="L15" i="5"/>
  <c r="K15" i="5"/>
  <c r="M15" i="5"/>
  <c r="L16" i="5"/>
  <c r="K16" i="5"/>
  <c r="M16" i="5"/>
  <c r="L17" i="5"/>
  <c r="K17" i="5"/>
  <c r="M17" i="5"/>
  <c r="L18" i="5"/>
  <c r="K18" i="5"/>
  <c r="M18" i="5"/>
  <c r="L19" i="5"/>
  <c r="K19" i="5"/>
  <c r="M19" i="5"/>
  <c r="L20" i="5"/>
  <c r="K20" i="5"/>
  <c r="M20" i="5"/>
  <c r="L21" i="5"/>
  <c r="K21" i="5"/>
  <c r="M21" i="5"/>
  <c r="L22" i="5"/>
  <c r="K22" i="5"/>
  <c r="M22" i="5"/>
  <c r="L23" i="5"/>
  <c r="K23" i="5"/>
  <c r="M23" i="5"/>
  <c r="L24" i="5"/>
  <c r="K24" i="5"/>
  <c r="M24" i="5"/>
  <c r="L25" i="5"/>
  <c r="K25" i="5"/>
  <c r="M25" i="5"/>
  <c r="L26" i="5"/>
  <c r="K26" i="5"/>
  <c r="M26" i="5"/>
  <c r="L27" i="5"/>
  <c r="K27" i="5"/>
  <c r="M27" i="5"/>
  <c r="L28" i="5"/>
  <c r="K28" i="5"/>
  <c r="M28" i="5"/>
  <c r="L29" i="5"/>
  <c r="K29" i="5"/>
  <c r="M29" i="5"/>
  <c r="L30" i="5"/>
  <c r="K30" i="5"/>
  <c r="M30" i="5"/>
  <c r="L31" i="5"/>
  <c r="K31" i="5"/>
  <c r="M31" i="5"/>
  <c r="L32" i="5"/>
  <c r="K32" i="5"/>
  <c r="M32" i="5"/>
  <c r="L33" i="5"/>
  <c r="K33" i="5"/>
  <c r="M33" i="5"/>
  <c r="L34" i="5"/>
  <c r="K34" i="5"/>
  <c r="M34" i="5"/>
  <c r="L35" i="5"/>
  <c r="K35" i="5"/>
  <c r="M35" i="5"/>
  <c r="L36" i="5"/>
  <c r="K36" i="5"/>
  <c r="M36" i="5"/>
  <c r="L37" i="5"/>
  <c r="K37" i="5"/>
  <c r="M37" i="5"/>
  <c r="L38" i="5"/>
  <c r="K38" i="5"/>
  <c r="M38" i="5"/>
  <c r="L39" i="5"/>
  <c r="K39" i="5"/>
  <c r="M39" i="5"/>
  <c r="L40" i="5"/>
  <c r="K40" i="5"/>
  <c r="M40" i="5"/>
  <c r="L41" i="5"/>
  <c r="K41" i="5"/>
  <c r="M41" i="5"/>
  <c r="L42" i="5"/>
  <c r="K42" i="5"/>
  <c r="M42" i="5"/>
  <c r="L43" i="5"/>
  <c r="K43" i="5"/>
  <c r="M43" i="5"/>
  <c r="L44" i="5"/>
  <c r="K44" i="5"/>
  <c r="M44" i="5"/>
  <c r="L45" i="5"/>
  <c r="K45" i="5"/>
  <c r="M45" i="5"/>
  <c r="L46" i="5"/>
  <c r="K46" i="5"/>
  <c r="M46" i="5"/>
  <c r="L47" i="5"/>
  <c r="K47" i="5"/>
  <c r="M47" i="5"/>
  <c r="L48" i="5"/>
  <c r="K48" i="5"/>
  <c r="M48" i="5"/>
  <c r="L49" i="5"/>
  <c r="K49" i="5"/>
  <c r="M49" i="5"/>
  <c r="L50" i="5"/>
  <c r="K50" i="5"/>
  <c r="M50" i="5"/>
  <c r="L51" i="5"/>
  <c r="K51" i="5"/>
  <c r="M51" i="5"/>
  <c r="L52" i="5"/>
  <c r="K52" i="5"/>
  <c r="M52" i="5"/>
  <c r="L53" i="5"/>
  <c r="K53" i="5"/>
  <c r="M53" i="5"/>
  <c r="L54" i="5"/>
  <c r="K54" i="5"/>
  <c r="M54" i="5"/>
  <c r="L55" i="5"/>
  <c r="K55" i="5"/>
  <c r="M55" i="5"/>
  <c r="L56" i="5"/>
  <c r="K56" i="5"/>
  <c r="M56" i="5"/>
  <c r="L57" i="5"/>
  <c r="K57" i="5"/>
  <c r="M57" i="5"/>
  <c r="L58" i="5"/>
  <c r="K58" i="5"/>
  <c r="M58" i="5"/>
  <c r="L59" i="5"/>
  <c r="K59" i="5"/>
  <c r="M59" i="5"/>
  <c r="L60" i="5"/>
  <c r="K60" i="5"/>
  <c r="M60" i="5"/>
  <c r="L61" i="5"/>
  <c r="K61" i="5"/>
  <c r="M61" i="5"/>
  <c r="L62" i="5"/>
  <c r="K62" i="5"/>
  <c r="M62" i="5"/>
  <c r="L63" i="5"/>
  <c r="K63" i="5"/>
  <c r="M63" i="5"/>
  <c r="L64" i="5"/>
  <c r="K64" i="5"/>
  <c r="M64" i="5"/>
  <c r="L65" i="5"/>
  <c r="K65" i="5"/>
  <c r="M65" i="5"/>
  <c r="L66" i="5"/>
  <c r="K66" i="5"/>
  <c r="M66" i="5"/>
  <c r="L67" i="5"/>
  <c r="K67" i="5"/>
  <c r="M67" i="5"/>
  <c r="L68" i="5"/>
  <c r="K68" i="5"/>
  <c r="M68" i="5"/>
  <c r="L69" i="5"/>
  <c r="K69" i="5"/>
  <c r="M69" i="5"/>
  <c r="L70" i="5"/>
  <c r="K70" i="5"/>
  <c r="M70" i="5"/>
  <c r="L71" i="5"/>
  <c r="K71" i="5"/>
  <c r="M71" i="5"/>
  <c r="L72" i="5"/>
  <c r="K72" i="5"/>
  <c r="M72" i="5"/>
  <c r="L73" i="5"/>
  <c r="K73" i="5"/>
  <c r="M73" i="5"/>
  <c r="L74" i="5"/>
  <c r="K74" i="5"/>
  <c r="M74" i="5"/>
  <c r="L75" i="5"/>
  <c r="K75" i="5"/>
  <c r="M75" i="5"/>
  <c r="L76" i="5"/>
  <c r="K76" i="5"/>
  <c r="M76" i="5"/>
  <c r="L77" i="5"/>
  <c r="K77" i="5"/>
  <c r="M77" i="5"/>
  <c r="L78" i="5"/>
  <c r="K78" i="5"/>
  <c r="M78" i="5"/>
  <c r="L79" i="5"/>
  <c r="K79" i="5"/>
  <c r="M79" i="5"/>
  <c r="L80" i="5"/>
  <c r="K80" i="5"/>
  <c r="M80" i="5"/>
  <c r="L81" i="5"/>
  <c r="K81" i="5"/>
  <c r="M81" i="5"/>
  <c r="L82" i="5"/>
  <c r="K82" i="5"/>
  <c r="M82" i="5"/>
  <c r="L83" i="5"/>
  <c r="K83" i="5"/>
  <c r="M83" i="5"/>
  <c r="L84" i="5"/>
  <c r="K84" i="5"/>
  <c r="M84" i="5"/>
  <c r="L85" i="5"/>
  <c r="K85" i="5"/>
  <c r="M85" i="5"/>
  <c r="L86" i="5"/>
  <c r="K86" i="5"/>
  <c r="M86" i="5"/>
  <c r="L87" i="5"/>
  <c r="K87" i="5"/>
  <c r="M87" i="5"/>
  <c r="L88" i="5"/>
  <c r="K88" i="5"/>
  <c r="M88" i="5"/>
  <c r="L89" i="5"/>
  <c r="K89" i="5"/>
  <c r="M89" i="5"/>
  <c r="L90" i="5"/>
  <c r="K90" i="5"/>
  <c r="M90" i="5"/>
  <c r="L91" i="5"/>
  <c r="K91" i="5"/>
  <c r="M91" i="5"/>
  <c r="L92" i="5"/>
  <c r="K92" i="5"/>
  <c r="M92" i="5"/>
  <c r="L93" i="5"/>
  <c r="K93" i="5"/>
  <c r="M93" i="5"/>
  <c r="L94" i="5"/>
  <c r="K94" i="5"/>
  <c r="M94" i="5"/>
  <c r="L95" i="5"/>
  <c r="K95" i="5"/>
  <c r="M95" i="5"/>
  <c r="L96" i="5"/>
  <c r="K96" i="5"/>
  <c r="M96" i="5"/>
  <c r="L97" i="5"/>
  <c r="K97" i="5"/>
  <c r="M97" i="5"/>
  <c r="L98" i="5"/>
  <c r="K98" i="5"/>
  <c r="M98" i="5"/>
  <c r="L99" i="5"/>
  <c r="K99" i="5"/>
  <c r="M99" i="5"/>
  <c r="L100" i="5"/>
  <c r="F100" i="5"/>
  <c r="G100" i="5"/>
  <c r="H100" i="5"/>
  <c r="I100" i="5"/>
  <c r="J100" i="5"/>
  <c r="K100" i="5"/>
  <c r="M100" i="5"/>
  <c r="L101" i="5"/>
  <c r="K101" i="5"/>
  <c r="M101" i="5"/>
  <c r="L102" i="5"/>
  <c r="K102" i="5"/>
  <c r="M102" i="5"/>
  <c r="L103" i="5"/>
  <c r="K103" i="5"/>
  <c r="M103" i="5"/>
  <c r="L104" i="5"/>
  <c r="K104" i="5"/>
  <c r="M104" i="5"/>
  <c r="L105" i="5"/>
  <c r="K105" i="5"/>
  <c r="M105" i="5"/>
  <c r="L106" i="5"/>
  <c r="K106" i="5"/>
  <c r="M106" i="5"/>
  <c r="L107" i="5"/>
  <c r="K107" i="5"/>
  <c r="M107" i="5"/>
  <c r="L108" i="5"/>
  <c r="K108" i="5"/>
  <c r="M108" i="5"/>
  <c r="L109" i="5"/>
  <c r="K109" i="5"/>
  <c r="M109" i="5"/>
  <c r="L110" i="5"/>
  <c r="K110" i="5"/>
  <c r="M110" i="5"/>
  <c r="L111" i="5"/>
  <c r="K111" i="5"/>
  <c r="M111" i="5"/>
  <c r="L112" i="5"/>
  <c r="K112" i="5"/>
  <c r="M112" i="5"/>
  <c r="L113" i="5"/>
  <c r="K113" i="5"/>
  <c r="M113" i="5"/>
  <c r="L114" i="5"/>
  <c r="K114" i="5"/>
  <c r="M114" i="5"/>
  <c r="L115" i="5"/>
  <c r="K115" i="5"/>
  <c r="M115" i="5"/>
  <c r="L116" i="5"/>
  <c r="K116" i="5"/>
  <c r="M116" i="5"/>
  <c r="L117" i="5"/>
  <c r="K117" i="5"/>
  <c r="M117" i="5"/>
  <c r="L118" i="5"/>
  <c r="K118" i="5"/>
  <c r="M118" i="5"/>
  <c r="L119" i="5"/>
  <c r="K119" i="5"/>
  <c r="M119" i="5"/>
  <c r="L120" i="5"/>
  <c r="K120" i="5"/>
  <c r="M120" i="5"/>
  <c r="L121" i="5"/>
  <c r="K121" i="5"/>
  <c r="M121" i="5"/>
  <c r="L122" i="5"/>
  <c r="K122" i="5"/>
  <c r="M122" i="5"/>
  <c r="L123" i="5"/>
  <c r="K123" i="5"/>
  <c r="M123" i="5"/>
  <c r="L124" i="5"/>
  <c r="K124" i="5"/>
  <c r="M124" i="5"/>
  <c r="L125" i="5"/>
  <c r="K125" i="5"/>
  <c r="M125" i="5"/>
  <c r="L126" i="5"/>
  <c r="K126" i="5"/>
  <c r="M126" i="5"/>
  <c r="L127" i="5"/>
  <c r="K127" i="5"/>
  <c r="M127" i="5"/>
  <c r="L128" i="5"/>
  <c r="K128" i="5"/>
  <c r="M128" i="5"/>
  <c r="L129" i="5"/>
  <c r="F129" i="5"/>
  <c r="G129" i="5"/>
  <c r="H129" i="5"/>
  <c r="I129" i="5"/>
  <c r="J129" i="5"/>
  <c r="K129" i="5"/>
  <c r="M129" i="5"/>
  <c r="L130" i="5"/>
  <c r="K130" i="5"/>
  <c r="M130" i="5"/>
  <c r="L131" i="5"/>
  <c r="K131" i="5"/>
  <c r="M131" i="5"/>
  <c r="L132" i="5"/>
  <c r="K132" i="5"/>
  <c r="M132" i="5"/>
  <c r="L133" i="5"/>
  <c r="K133" i="5"/>
  <c r="M133" i="5"/>
  <c r="L134" i="5"/>
  <c r="K134" i="5"/>
  <c r="M134" i="5"/>
  <c r="L135" i="5"/>
  <c r="K135" i="5"/>
  <c r="M135" i="5"/>
  <c r="L136" i="5"/>
  <c r="F136" i="5"/>
  <c r="G136" i="5"/>
  <c r="H136" i="5"/>
  <c r="I136" i="5"/>
  <c r="J136" i="5"/>
  <c r="K136" i="5"/>
  <c r="M136" i="5"/>
  <c r="L137" i="5"/>
  <c r="K137" i="5"/>
  <c r="M137" i="5"/>
  <c r="L138" i="5"/>
  <c r="K138" i="5"/>
  <c r="M138" i="5"/>
  <c r="L139" i="5"/>
  <c r="K139" i="5"/>
  <c r="M139" i="5"/>
  <c r="L140" i="5"/>
  <c r="K140" i="5"/>
  <c r="M140" i="5"/>
  <c r="L142" i="5"/>
  <c r="K142" i="5"/>
  <c r="M142" i="5"/>
  <c r="L143" i="5"/>
  <c r="K143" i="5"/>
  <c r="M143" i="5"/>
  <c r="L144" i="5"/>
  <c r="K144" i="5"/>
  <c r="M144" i="5"/>
  <c r="L145" i="5"/>
  <c r="K145" i="5"/>
  <c r="M145" i="5"/>
  <c r="L146" i="5"/>
  <c r="K146" i="5"/>
  <c r="M146" i="5"/>
  <c r="L147" i="5"/>
  <c r="K147" i="5"/>
  <c r="M147" i="5"/>
  <c r="L148" i="5"/>
  <c r="K148" i="5"/>
  <c r="M148" i="5"/>
  <c r="L149" i="5"/>
  <c r="K149" i="5"/>
  <c r="M149" i="5"/>
  <c r="L150" i="5"/>
  <c r="K150" i="5"/>
  <c r="M150" i="5"/>
  <c r="L151" i="5"/>
  <c r="K151" i="5"/>
  <c r="M151" i="5"/>
  <c r="L152" i="5"/>
  <c r="K152" i="5"/>
  <c r="M152" i="5"/>
  <c r="L153" i="5"/>
  <c r="K153" i="5"/>
  <c r="M153" i="5"/>
  <c r="L154" i="5"/>
  <c r="K154" i="5"/>
  <c r="M154" i="5"/>
  <c r="L155" i="5"/>
  <c r="K155" i="5"/>
  <c r="M155" i="5"/>
  <c r="L156" i="5"/>
  <c r="K156" i="5"/>
  <c r="M156" i="5"/>
  <c r="L157" i="5"/>
  <c r="F157" i="5"/>
  <c r="G157" i="5"/>
  <c r="H157" i="5"/>
  <c r="I157" i="5"/>
  <c r="J157" i="5"/>
  <c r="K157" i="5"/>
  <c r="M157" i="5"/>
  <c r="L158" i="5"/>
  <c r="K158" i="5"/>
  <c r="M158" i="5"/>
  <c r="L159" i="5"/>
  <c r="K159" i="5"/>
  <c r="M159" i="5"/>
  <c r="L160" i="5"/>
  <c r="K160" i="5"/>
  <c r="M160" i="5"/>
  <c r="L161" i="5"/>
  <c r="K161" i="5"/>
  <c r="M161" i="5"/>
  <c r="L163" i="5"/>
  <c r="K163" i="5"/>
  <c r="M163" i="5"/>
  <c r="L164" i="5"/>
  <c r="K164" i="5"/>
  <c r="M164" i="5"/>
  <c r="L165" i="5"/>
  <c r="K165" i="5"/>
  <c r="M165" i="5"/>
  <c r="L166" i="5"/>
  <c r="K166" i="5"/>
  <c r="M166" i="5"/>
  <c r="L167" i="5"/>
  <c r="K167" i="5"/>
  <c r="M167" i="5"/>
  <c r="L168" i="5"/>
  <c r="K168" i="5"/>
  <c r="M168" i="5"/>
  <c r="L169" i="5"/>
  <c r="K169" i="5"/>
  <c r="M169" i="5"/>
  <c r="L170" i="5"/>
  <c r="K170" i="5"/>
  <c r="M170" i="5"/>
  <c r="L171" i="5"/>
  <c r="K171" i="5"/>
  <c r="M171" i="5"/>
  <c r="L172" i="5"/>
  <c r="K172" i="5"/>
  <c r="M172" i="5"/>
  <c r="L173" i="5"/>
  <c r="K173" i="5"/>
  <c r="M173" i="5"/>
  <c r="L174" i="5"/>
  <c r="K174" i="5"/>
  <c r="M174" i="5"/>
  <c r="L175" i="5"/>
  <c r="K175" i="5"/>
  <c r="M175" i="5"/>
  <c r="L176" i="5"/>
  <c r="K176" i="5"/>
  <c r="M176" i="5"/>
  <c r="L177" i="5"/>
  <c r="F177" i="5"/>
  <c r="G177" i="5"/>
  <c r="H177" i="5"/>
  <c r="I177" i="5"/>
  <c r="J177" i="5"/>
  <c r="K177" i="5"/>
  <c r="M177" i="5"/>
  <c r="L178" i="5"/>
  <c r="K178" i="5"/>
  <c r="M178" i="5"/>
  <c r="L179" i="5"/>
  <c r="K179" i="5"/>
  <c r="M179" i="5"/>
  <c r="L180" i="5"/>
  <c r="K180" i="5"/>
  <c r="M180" i="5"/>
  <c r="L181" i="5"/>
  <c r="F181" i="5"/>
  <c r="G181" i="5"/>
  <c r="H181" i="5"/>
  <c r="I181" i="5"/>
  <c r="J181" i="5"/>
  <c r="K181" i="5"/>
  <c r="M181" i="5"/>
  <c r="L182" i="5"/>
  <c r="F182" i="5"/>
  <c r="G182" i="5"/>
  <c r="H182" i="5"/>
  <c r="I182" i="5"/>
  <c r="J182" i="5"/>
  <c r="K182" i="5"/>
  <c r="M182" i="5"/>
  <c r="L183" i="5"/>
  <c r="F183" i="5"/>
  <c r="G183" i="5"/>
  <c r="H183" i="5"/>
  <c r="I183" i="5"/>
  <c r="J183" i="5"/>
  <c r="K183" i="5"/>
  <c r="M183" i="5"/>
  <c r="L184" i="5"/>
  <c r="F184" i="5"/>
  <c r="G184" i="5"/>
  <c r="H184" i="5"/>
  <c r="I184" i="5"/>
  <c r="J184" i="5"/>
  <c r="K184" i="5"/>
  <c r="M184" i="5"/>
  <c r="L185" i="5"/>
  <c r="F185" i="5"/>
  <c r="G185" i="5"/>
  <c r="H185" i="5"/>
  <c r="I185" i="5"/>
  <c r="J185" i="5"/>
  <c r="K185" i="5"/>
  <c r="M185" i="5"/>
  <c r="L186" i="5"/>
  <c r="K186" i="5"/>
  <c r="M186" i="5"/>
  <c r="L187" i="5"/>
  <c r="K187" i="5"/>
  <c r="M187" i="5"/>
  <c r="L188" i="5"/>
  <c r="K188" i="5"/>
  <c r="M188" i="5"/>
  <c r="L189" i="5"/>
  <c r="K189" i="5"/>
  <c r="M189" i="5"/>
  <c r="L190" i="5"/>
  <c r="K190" i="5"/>
  <c r="M190" i="5"/>
  <c r="L191" i="5"/>
  <c r="K191" i="5"/>
  <c r="M191" i="5"/>
  <c r="L192" i="5"/>
  <c r="K192" i="5"/>
  <c r="M192" i="5"/>
  <c r="L193" i="5"/>
  <c r="K193" i="5"/>
  <c r="M193" i="5"/>
  <c r="L194" i="5"/>
  <c r="K194" i="5"/>
  <c r="M194" i="5"/>
  <c r="L195" i="5"/>
  <c r="K195" i="5"/>
  <c r="M195" i="5"/>
  <c r="L196" i="5"/>
  <c r="K196" i="5"/>
  <c r="M196" i="5"/>
  <c r="L197" i="5"/>
  <c r="K197" i="5"/>
  <c r="M197" i="5"/>
  <c r="L198" i="5"/>
  <c r="K198" i="5"/>
  <c r="M198" i="5"/>
  <c r="L199" i="5"/>
  <c r="K199" i="5"/>
  <c r="M199" i="5"/>
  <c r="L200" i="5"/>
  <c r="K200" i="5"/>
  <c r="M200" i="5"/>
  <c r="L201" i="5"/>
  <c r="K201" i="5"/>
  <c r="M201" i="5"/>
  <c r="L202" i="5"/>
  <c r="K202" i="5"/>
  <c r="M202" i="5"/>
  <c r="L203" i="5"/>
  <c r="K203" i="5"/>
  <c r="M203" i="5"/>
  <c r="L204" i="5"/>
  <c r="K204" i="5"/>
  <c r="M204" i="5"/>
  <c r="L205" i="5"/>
  <c r="K205" i="5"/>
  <c r="M205" i="5"/>
  <c r="L206" i="5"/>
  <c r="K206" i="5"/>
  <c r="M206" i="5"/>
  <c r="L207" i="5"/>
  <c r="K207" i="5"/>
  <c r="M207" i="5"/>
  <c r="L208" i="5"/>
  <c r="K208" i="5"/>
  <c r="M208" i="5"/>
  <c r="L209" i="5"/>
  <c r="K209" i="5"/>
  <c r="M209" i="5"/>
  <c r="L210" i="5"/>
  <c r="K210" i="5"/>
  <c r="M210" i="5"/>
  <c r="L211" i="5"/>
  <c r="K211" i="5"/>
  <c r="M211" i="5"/>
  <c r="L212" i="5"/>
  <c r="K212" i="5"/>
  <c r="M212" i="5"/>
  <c r="L213" i="5"/>
  <c r="K213" i="5"/>
  <c r="M213" i="5"/>
  <c r="L214" i="5"/>
  <c r="K214" i="5"/>
  <c r="M214" i="5"/>
  <c r="L215" i="5"/>
  <c r="K215" i="5"/>
  <c r="M215" i="5"/>
  <c r="L216" i="5"/>
  <c r="K216" i="5"/>
  <c r="M216" i="5"/>
  <c r="L217" i="5"/>
  <c r="K217" i="5"/>
  <c r="M217" i="5"/>
  <c r="L218" i="5"/>
  <c r="K218" i="5"/>
  <c r="M218" i="5"/>
  <c r="L219" i="5"/>
  <c r="K219" i="5"/>
  <c r="M219" i="5"/>
  <c r="L220" i="5"/>
  <c r="K220" i="5"/>
  <c r="M220" i="5"/>
  <c r="L221" i="5"/>
  <c r="K221" i="5"/>
  <c r="M221" i="5"/>
  <c r="L222" i="5"/>
  <c r="K222" i="5"/>
  <c r="M222" i="5"/>
  <c r="L223" i="5"/>
  <c r="K223" i="5"/>
  <c r="M223" i="5"/>
  <c r="L224" i="5"/>
  <c r="K224" i="5"/>
  <c r="M224" i="5"/>
  <c r="L225" i="5"/>
  <c r="K225" i="5"/>
  <c r="M225" i="5"/>
  <c r="L226" i="5"/>
  <c r="K226" i="5"/>
  <c r="M226" i="5"/>
  <c r="L227" i="5"/>
  <c r="K227" i="5"/>
  <c r="M227" i="5"/>
  <c r="L228" i="5"/>
  <c r="K228" i="5"/>
  <c r="M228" i="5"/>
  <c r="L229" i="5"/>
  <c r="K229" i="5"/>
  <c r="M229" i="5"/>
  <c r="L230" i="5"/>
  <c r="K230" i="5"/>
  <c r="M230" i="5"/>
  <c r="L231" i="5"/>
  <c r="K231" i="5"/>
  <c r="M231" i="5"/>
  <c r="L232" i="5"/>
  <c r="K232" i="5"/>
  <c r="M232" i="5"/>
  <c r="L233" i="5"/>
  <c r="K233" i="5"/>
  <c r="M233" i="5"/>
  <c r="L234" i="5"/>
  <c r="K234" i="5"/>
  <c r="M234" i="5"/>
  <c r="L235" i="5"/>
  <c r="K235" i="5"/>
  <c r="M235" i="5"/>
  <c r="L236" i="5"/>
  <c r="K236" i="5"/>
  <c r="M236" i="5"/>
  <c r="L237" i="5"/>
  <c r="K237" i="5"/>
  <c r="M237" i="5"/>
  <c r="L238" i="5"/>
  <c r="K238" i="5"/>
  <c r="M238" i="5"/>
  <c r="L239" i="5"/>
  <c r="K239" i="5"/>
  <c r="M239" i="5"/>
  <c r="L240" i="5"/>
  <c r="K240" i="5"/>
  <c r="M240" i="5"/>
  <c r="L241" i="5"/>
  <c r="K241" i="5"/>
  <c r="M241" i="5"/>
  <c r="L242" i="5"/>
  <c r="K242" i="5"/>
  <c r="M242" i="5"/>
  <c r="L243" i="5"/>
  <c r="K243" i="5"/>
  <c r="M243" i="5"/>
  <c r="L244" i="5"/>
  <c r="K244" i="5"/>
  <c r="M244" i="5"/>
  <c r="L245" i="5"/>
  <c r="K245" i="5"/>
  <c r="M245" i="5"/>
  <c r="L246" i="5"/>
  <c r="K246" i="5"/>
  <c r="M246" i="5"/>
  <c r="L247" i="5"/>
  <c r="K247" i="5"/>
  <c r="M247" i="5"/>
  <c r="L248" i="5"/>
  <c r="K248" i="5"/>
  <c r="M248" i="5"/>
  <c r="L249" i="5"/>
  <c r="K249" i="5"/>
  <c r="M249" i="5"/>
  <c r="L250" i="5"/>
  <c r="K250" i="5"/>
  <c r="M250" i="5"/>
  <c r="L251" i="5"/>
  <c r="K251" i="5"/>
  <c r="M251" i="5"/>
  <c r="L252" i="5"/>
  <c r="K252" i="5"/>
  <c r="M252" i="5"/>
  <c r="L253" i="5"/>
  <c r="K253" i="5"/>
  <c r="M253" i="5"/>
  <c r="L254" i="5"/>
  <c r="K254" i="5"/>
  <c r="M254" i="5"/>
  <c r="L255" i="5"/>
  <c r="K255" i="5"/>
  <c r="M255" i="5"/>
  <c r="L256" i="5"/>
  <c r="K256" i="5"/>
  <c r="M256" i="5"/>
  <c r="L257" i="5"/>
  <c r="K257" i="5"/>
  <c r="M257" i="5"/>
  <c r="L258" i="5"/>
  <c r="K258" i="5"/>
  <c r="M258" i="5"/>
  <c r="L259" i="5"/>
  <c r="K259" i="5"/>
  <c r="M259" i="5"/>
  <c r="L260" i="5"/>
  <c r="K260" i="5"/>
  <c r="M260" i="5"/>
  <c r="L261" i="5"/>
  <c r="K261" i="5"/>
  <c r="M261" i="5"/>
  <c r="L262" i="5"/>
  <c r="K262" i="5"/>
  <c r="M262" i="5"/>
  <c r="L263" i="5"/>
  <c r="K263" i="5"/>
  <c r="M263" i="5"/>
  <c r="L264" i="5"/>
  <c r="K264" i="5"/>
  <c r="M264" i="5"/>
  <c r="L265" i="5"/>
  <c r="K265" i="5"/>
  <c r="M265" i="5"/>
  <c r="L266" i="5"/>
  <c r="K266" i="5"/>
  <c r="M266" i="5"/>
  <c r="L267" i="5"/>
  <c r="K267" i="5"/>
  <c r="M267" i="5"/>
  <c r="L268" i="5"/>
  <c r="K268" i="5"/>
  <c r="M268" i="5"/>
  <c r="L269" i="5"/>
  <c r="K269" i="5"/>
  <c r="M269" i="5"/>
  <c r="L270" i="5"/>
  <c r="K270" i="5"/>
  <c r="M270" i="5"/>
  <c r="L271" i="5"/>
  <c r="K271" i="5"/>
  <c r="M271" i="5"/>
  <c r="L272" i="5"/>
  <c r="K272" i="5"/>
  <c r="M272" i="5"/>
  <c r="L273" i="5"/>
  <c r="K273" i="5"/>
  <c r="M273" i="5"/>
  <c r="L274" i="5"/>
  <c r="K274" i="5"/>
  <c r="M274" i="5"/>
  <c r="L275" i="5"/>
  <c r="K275" i="5"/>
  <c r="M275" i="5"/>
  <c r="L276" i="5"/>
  <c r="K276" i="5"/>
  <c r="M276" i="5"/>
  <c r="L277" i="5"/>
  <c r="K277" i="5"/>
  <c r="M277" i="5"/>
  <c r="L278" i="5"/>
  <c r="K278" i="5"/>
  <c r="M278" i="5"/>
  <c r="L279" i="5"/>
  <c r="K279" i="5"/>
  <c r="M279" i="5"/>
  <c r="L280" i="5"/>
  <c r="K280" i="5"/>
  <c r="M280" i="5"/>
  <c r="L281" i="5"/>
  <c r="K281" i="5"/>
  <c r="M281" i="5"/>
  <c r="L282" i="5"/>
  <c r="K282" i="5"/>
  <c r="M282" i="5"/>
  <c r="L283" i="5"/>
  <c r="K283" i="5"/>
  <c r="M283" i="5"/>
  <c r="L284" i="5"/>
  <c r="K284" i="5"/>
  <c r="M284" i="5"/>
  <c r="L285" i="5"/>
  <c r="K285" i="5"/>
  <c r="M285" i="5"/>
  <c r="L286" i="5"/>
  <c r="K286" i="5"/>
  <c r="M286" i="5"/>
  <c r="L287" i="5"/>
  <c r="K287" i="5"/>
  <c r="M287" i="5"/>
  <c r="L288" i="5"/>
  <c r="K288" i="5"/>
  <c r="M288" i="5"/>
  <c r="L289" i="5"/>
  <c r="K289" i="5"/>
  <c r="M289" i="5"/>
  <c r="L290" i="5"/>
  <c r="K290" i="5"/>
  <c r="M290" i="5"/>
  <c r="L291" i="5"/>
  <c r="K291" i="5"/>
  <c r="M291" i="5"/>
  <c r="L292" i="5"/>
  <c r="K292" i="5"/>
  <c r="M292" i="5"/>
  <c r="L293" i="5"/>
  <c r="K293" i="5"/>
  <c r="M293" i="5"/>
  <c r="L294" i="5"/>
  <c r="K294" i="5"/>
  <c r="M294" i="5"/>
  <c r="L295" i="5"/>
  <c r="K295" i="5"/>
  <c r="M295" i="5"/>
  <c r="L296" i="5"/>
  <c r="K296" i="5"/>
  <c r="M296" i="5"/>
  <c r="L297" i="5"/>
  <c r="K297" i="5"/>
  <c r="M297" i="5"/>
  <c r="L298" i="5"/>
  <c r="K298" i="5"/>
  <c r="M298" i="5"/>
  <c r="L299" i="5"/>
  <c r="K299" i="5"/>
  <c r="M299" i="5"/>
  <c r="L300" i="5"/>
  <c r="K300" i="5"/>
  <c r="M300" i="5"/>
  <c r="L301" i="5"/>
  <c r="K301" i="5"/>
  <c r="M301" i="5"/>
  <c r="L302" i="5"/>
  <c r="K302" i="5"/>
  <c r="M302" i="5"/>
  <c r="L303" i="5"/>
  <c r="K303" i="5"/>
  <c r="M303" i="5"/>
  <c r="L304" i="5"/>
  <c r="K304" i="5"/>
  <c r="M304" i="5"/>
  <c r="L305" i="5"/>
  <c r="K305" i="5"/>
  <c r="M305" i="5"/>
  <c r="L306" i="5"/>
  <c r="K306" i="5"/>
  <c r="M306" i="5"/>
  <c r="L307" i="5"/>
  <c r="K307" i="5"/>
  <c r="M307" i="5"/>
  <c r="L308" i="5"/>
  <c r="K308" i="5"/>
  <c r="M308" i="5"/>
  <c r="L309" i="5"/>
  <c r="K309" i="5"/>
  <c r="M309" i="5"/>
  <c r="L310" i="5"/>
  <c r="K310" i="5"/>
  <c r="M310" i="5"/>
  <c r="L311" i="5"/>
  <c r="K311" i="5"/>
  <c r="M311" i="5"/>
  <c r="L312" i="5"/>
  <c r="K312" i="5"/>
  <c r="M312" i="5"/>
  <c r="L313" i="5"/>
  <c r="K313" i="5"/>
  <c r="M313" i="5"/>
  <c r="L314" i="5"/>
  <c r="K314" i="5"/>
  <c r="M314" i="5"/>
  <c r="L315" i="5"/>
  <c r="K315" i="5"/>
  <c r="M315" i="5"/>
  <c r="L316" i="5"/>
  <c r="K316" i="5"/>
  <c r="M316" i="5"/>
  <c r="L317" i="5"/>
  <c r="K317" i="5"/>
  <c r="M317" i="5"/>
  <c r="L318" i="5"/>
  <c r="K318" i="5"/>
  <c r="M318" i="5"/>
  <c r="L319" i="5"/>
  <c r="K319" i="5"/>
  <c r="M319" i="5"/>
  <c r="L320" i="5"/>
  <c r="K320" i="5"/>
  <c r="M320" i="5"/>
  <c r="L321" i="5"/>
  <c r="K321" i="5"/>
  <c r="M321" i="5"/>
  <c r="L322" i="5"/>
  <c r="K322" i="5"/>
  <c r="M322" i="5"/>
  <c r="L323" i="5"/>
  <c r="K323" i="5"/>
  <c r="M323" i="5"/>
  <c r="L324" i="5"/>
  <c r="K324" i="5"/>
  <c r="M324" i="5"/>
  <c r="L325" i="5"/>
  <c r="K325" i="5"/>
  <c r="M325" i="5"/>
  <c r="L326" i="5"/>
  <c r="K326" i="5"/>
  <c r="M326" i="5"/>
  <c r="L327" i="5"/>
  <c r="K327" i="5"/>
  <c r="M327" i="5"/>
  <c r="L328" i="5"/>
  <c r="K328" i="5"/>
  <c r="M328" i="5"/>
  <c r="L329" i="5"/>
  <c r="K329" i="5"/>
  <c r="M329" i="5"/>
  <c r="L330" i="5"/>
  <c r="K330" i="5"/>
  <c r="M330" i="5"/>
  <c r="L331" i="5"/>
  <c r="K331" i="5"/>
  <c r="M331" i="5"/>
  <c r="L332" i="5"/>
  <c r="K332" i="5"/>
  <c r="M332" i="5"/>
  <c r="L333" i="5"/>
  <c r="K333" i="5"/>
  <c r="M333" i="5"/>
  <c r="L334" i="5"/>
  <c r="K334" i="5"/>
  <c r="M334" i="5"/>
  <c r="L335" i="5"/>
  <c r="K335" i="5"/>
  <c r="M335" i="5"/>
  <c r="L336" i="5"/>
  <c r="K336" i="5"/>
  <c r="M336" i="5"/>
  <c r="L337" i="5"/>
  <c r="K337" i="5"/>
  <c r="M337" i="5"/>
  <c r="L338" i="5"/>
  <c r="K338" i="5"/>
  <c r="M338" i="5"/>
  <c r="L339" i="5"/>
  <c r="K339" i="5"/>
  <c r="M339" i="5"/>
  <c r="L340" i="5"/>
  <c r="K340" i="5"/>
  <c r="M340" i="5"/>
  <c r="L341" i="5"/>
  <c r="K341" i="5"/>
  <c r="M341" i="5"/>
  <c r="L342" i="5"/>
  <c r="K342" i="5"/>
  <c r="M342" i="5"/>
  <c r="L343" i="5"/>
  <c r="K343" i="5"/>
  <c r="M343" i="5"/>
  <c r="L344" i="5"/>
  <c r="K344" i="5"/>
  <c r="M344" i="5"/>
  <c r="L345" i="5"/>
  <c r="K345" i="5"/>
  <c r="M345" i="5"/>
  <c r="L346" i="5"/>
  <c r="K346" i="5"/>
  <c r="M346" i="5"/>
  <c r="L347" i="5"/>
  <c r="K347" i="5"/>
  <c r="M347" i="5"/>
  <c r="L348" i="5"/>
  <c r="K348" i="5"/>
  <c r="M348" i="5"/>
  <c r="L349" i="5"/>
  <c r="K349" i="5"/>
  <c r="M349" i="5"/>
  <c r="L350" i="5"/>
  <c r="K350" i="5"/>
  <c r="M350" i="5"/>
  <c r="L351" i="5"/>
  <c r="K351" i="5"/>
  <c r="M351" i="5"/>
  <c r="L352" i="5"/>
  <c r="K352" i="5"/>
  <c r="M352" i="5"/>
  <c r="L353" i="5"/>
  <c r="K353" i="5"/>
  <c r="M353" i="5"/>
  <c r="L354" i="5"/>
  <c r="K354" i="5"/>
  <c r="M354" i="5"/>
  <c r="L355" i="5"/>
  <c r="K355" i="5"/>
  <c r="M355" i="5"/>
  <c r="L356" i="5"/>
  <c r="K356" i="5"/>
  <c r="M356" i="5"/>
  <c r="L357" i="5"/>
  <c r="K357" i="5"/>
  <c r="M357" i="5"/>
  <c r="L358" i="5"/>
  <c r="K358" i="5"/>
  <c r="M358" i="5"/>
  <c r="L359" i="5"/>
  <c r="K359" i="5"/>
  <c r="M359" i="5"/>
  <c r="L360" i="5"/>
  <c r="K360" i="5"/>
  <c r="M360" i="5"/>
  <c r="L361" i="5"/>
  <c r="K361" i="5"/>
  <c r="M361" i="5"/>
  <c r="L362" i="5"/>
  <c r="K362" i="5"/>
  <c r="M362" i="5"/>
  <c r="L363" i="5"/>
  <c r="K363" i="5"/>
  <c r="M363" i="5"/>
  <c r="L364" i="5"/>
  <c r="K364" i="5"/>
  <c r="M364" i="5"/>
  <c r="L365" i="5"/>
  <c r="K365" i="5"/>
  <c r="M365" i="5"/>
  <c r="L366" i="5"/>
  <c r="K366" i="5"/>
  <c r="M366" i="5"/>
  <c r="L367" i="5"/>
  <c r="K367" i="5"/>
  <c r="M367" i="5"/>
  <c r="L368" i="5"/>
  <c r="K368" i="5"/>
  <c r="M368" i="5"/>
  <c r="L369" i="5"/>
  <c r="K369" i="5"/>
  <c r="M369" i="5"/>
  <c r="L370" i="5"/>
  <c r="K370" i="5"/>
  <c r="M370" i="5"/>
  <c r="L371" i="5"/>
  <c r="K371" i="5"/>
  <c r="M371" i="5"/>
  <c r="L372" i="5"/>
  <c r="K372" i="5"/>
  <c r="M372" i="5"/>
  <c r="L373" i="5"/>
  <c r="K373" i="5"/>
  <c r="M373" i="5"/>
  <c r="L374" i="5"/>
  <c r="K374" i="5"/>
  <c r="M374" i="5"/>
  <c r="L375" i="5"/>
  <c r="K375" i="5"/>
  <c r="M375" i="5"/>
  <c r="L376" i="5"/>
  <c r="K376" i="5"/>
  <c r="M376" i="5"/>
  <c r="L377" i="5"/>
  <c r="K377" i="5"/>
  <c r="M377" i="5"/>
  <c r="L378" i="5"/>
  <c r="K378" i="5"/>
  <c r="M378" i="5"/>
  <c r="L379" i="5"/>
  <c r="K379" i="5"/>
  <c r="M379" i="5"/>
  <c r="L380" i="5"/>
  <c r="K380" i="5"/>
  <c r="M380" i="5"/>
  <c r="L381" i="5"/>
  <c r="K381" i="5"/>
  <c r="M381" i="5"/>
  <c r="L382" i="5"/>
  <c r="K382" i="5"/>
  <c r="M382" i="5"/>
  <c r="L383" i="5"/>
  <c r="K383" i="5"/>
  <c r="M383" i="5"/>
  <c r="L384" i="5"/>
  <c r="K384" i="5"/>
  <c r="M384" i="5"/>
  <c r="L385" i="5"/>
  <c r="K385" i="5"/>
  <c r="M385" i="5"/>
  <c r="L386" i="5"/>
  <c r="K386" i="5"/>
  <c r="M386" i="5"/>
  <c r="L387" i="5"/>
  <c r="K387" i="5"/>
  <c r="M387" i="5"/>
  <c r="L388" i="5"/>
  <c r="K388" i="5"/>
  <c r="M388" i="5"/>
  <c r="L389" i="5"/>
  <c r="K389" i="5"/>
  <c r="M389" i="5"/>
  <c r="L390" i="5"/>
  <c r="K390" i="5"/>
  <c r="M390" i="5"/>
  <c r="L391" i="5"/>
  <c r="K391" i="5"/>
  <c r="M391" i="5"/>
  <c r="L392" i="5"/>
  <c r="K392" i="5"/>
  <c r="M392" i="5"/>
  <c r="L393" i="5"/>
  <c r="K393" i="5"/>
  <c r="M393" i="5"/>
  <c r="L394" i="5"/>
  <c r="K394" i="5"/>
  <c r="M394" i="5"/>
  <c r="L395" i="5"/>
  <c r="K395" i="5"/>
  <c r="M395" i="5"/>
  <c r="L396" i="5"/>
  <c r="K396" i="5"/>
  <c r="M396" i="5"/>
  <c r="L397" i="5"/>
  <c r="K397" i="5"/>
  <c r="M397" i="5"/>
  <c r="L398" i="5"/>
  <c r="K398" i="5"/>
  <c r="M398" i="5"/>
  <c r="L399" i="5"/>
  <c r="K399" i="5"/>
  <c r="M399" i="5"/>
  <c r="L400" i="5"/>
  <c r="K400" i="5"/>
  <c r="M400" i="5"/>
  <c r="L401" i="5"/>
  <c r="K401" i="5"/>
  <c r="M401" i="5"/>
  <c r="L402" i="5"/>
  <c r="K402" i="5"/>
  <c r="M402" i="5"/>
  <c r="L403" i="5"/>
  <c r="K403" i="5"/>
  <c r="M403" i="5"/>
  <c r="L404" i="5"/>
  <c r="K404" i="5"/>
  <c r="M404" i="5"/>
  <c r="L405" i="5"/>
  <c r="K405" i="5"/>
  <c r="M405" i="5"/>
  <c r="L406" i="5"/>
  <c r="K406" i="5"/>
  <c r="M406" i="5"/>
  <c r="L407" i="5"/>
  <c r="K407" i="5"/>
  <c r="M407" i="5"/>
  <c r="L408" i="5"/>
  <c r="K408" i="5"/>
  <c r="M408" i="5"/>
  <c r="L409" i="5"/>
  <c r="K409" i="5"/>
  <c r="M409" i="5"/>
  <c r="L410" i="5"/>
  <c r="K410" i="5"/>
  <c r="M410" i="5"/>
  <c r="L411" i="5"/>
  <c r="K411" i="5"/>
  <c r="M411" i="5"/>
  <c r="L412" i="5"/>
  <c r="K412" i="5"/>
  <c r="M412" i="5"/>
  <c r="L413" i="5"/>
  <c r="K413" i="5"/>
  <c r="M413" i="5"/>
  <c r="L414" i="5"/>
  <c r="K414" i="5"/>
  <c r="M414" i="5"/>
  <c r="L415" i="5"/>
  <c r="K415" i="5"/>
  <c r="M415" i="5"/>
  <c r="L416" i="5"/>
  <c r="K416" i="5"/>
  <c r="M416" i="5"/>
  <c r="L417" i="5"/>
  <c r="K417" i="5"/>
  <c r="M417" i="5"/>
  <c r="L418" i="5"/>
  <c r="K418" i="5"/>
  <c r="M418" i="5"/>
  <c r="L419" i="5"/>
  <c r="K419" i="5"/>
  <c r="M419" i="5"/>
  <c r="L420" i="5"/>
  <c r="K420" i="5"/>
  <c r="M420" i="5"/>
  <c r="L421" i="5"/>
  <c r="K421" i="5"/>
  <c r="M421" i="5"/>
  <c r="L422" i="5"/>
  <c r="K422" i="5"/>
  <c r="M422" i="5"/>
  <c r="L423" i="5"/>
  <c r="K423" i="5"/>
  <c r="M423" i="5"/>
  <c r="L424" i="5"/>
  <c r="K424" i="5"/>
  <c r="M424" i="5"/>
  <c r="L425" i="5"/>
  <c r="K425" i="5"/>
  <c r="M425" i="5"/>
  <c r="L426" i="5"/>
  <c r="K426" i="5"/>
  <c r="M426" i="5"/>
  <c r="L427" i="5"/>
  <c r="K427" i="5"/>
  <c r="M427" i="5"/>
  <c r="L428" i="5"/>
  <c r="K428" i="5"/>
  <c r="M428" i="5"/>
  <c r="L429" i="5"/>
  <c r="K429" i="5"/>
  <c r="M429" i="5"/>
  <c r="L430" i="5"/>
  <c r="K430" i="5"/>
  <c r="M430" i="5"/>
  <c r="L431" i="5"/>
  <c r="K431" i="5"/>
  <c r="M431" i="5"/>
  <c r="L432" i="5"/>
  <c r="K432" i="5"/>
  <c r="M432" i="5"/>
  <c r="L433" i="5"/>
  <c r="K433" i="5"/>
  <c r="M433" i="5"/>
  <c r="L434" i="5"/>
  <c r="K434" i="5"/>
  <c r="M434" i="5"/>
  <c r="L435" i="5"/>
  <c r="K435" i="5"/>
  <c r="M435" i="5"/>
  <c r="L436" i="5"/>
  <c r="K436" i="5"/>
  <c r="M436" i="5"/>
  <c r="L437" i="5"/>
  <c r="K437" i="5"/>
  <c r="M437" i="5"/>
  <c r="L438" i="5"/>
  <c r="K438" i="5"/>
  <c r="M438" i="5"/>
  <c r="L439" i="5"/>
  <c r="K439" i="5"/>
  <c r="M439" i="5"/>
  <c r="L440" i="5"/>
  <c r="K440" i="5"/>
  <c r="M440" i="5"/>
  <c r="L441" i="5"/>
  <c r="K441" i="5"/>
  <c r="M441" i="5"/>
  <c r="L442" i="5"/>
  <c r="K442" i="5"/>
  <c r="M442" i="5"/>
  <c r="L443" i="5"/>
  <c r="K443" i="5"/>
  <c r="M443" i="5"/>
  <c r="L444" i="5"/>
  <c r="K444" i="5"/>
  <c r="M444" i="5"/>
  <c r="L445" i="5"/>
  <c r="K445" i="5"/>
  <c r="M445" i="5"/>
  <c r="L446" i="5"/>
  <c r="K446" i="5"/>
  <c r="M446" i="5"/>
  <c r="L447" i="5"/>
  <c r="K447" i="5"/>
  <c r="M447" i="5"/>
  <c r="L448" i="5"/>
  <c r="K448" i="5"/>
  <c r="M448" i="5"/>
  <c r="L449" i="5"/>
  <c r="K449" i="5"/>
  <c r="M449" i="5"/>
  <c r="L450" i="5"/>
  <c r="K450" i="5"/>
  <c r="M450" i="5"/>
  <c r="L451" i="5"/>
  <c r="K451" i="5"/>
  <c r="M451" i="5"/>
  <c r="L452" i="5"/>
  <c r="K452" i="5"/>
  <c r="M452" i="5"/>
  <c r="L453" i="5"/>
  <c r="K453" i="5"/>
  <c r="M453" i="5"/>
  <c r="L454" i="5"/>
  <c r="K454" i="5"/>
  <c r="M454" i="5"/>
  <c r="L455" i="5"/>
  <c r="K455" i="5"/>
  <c r="M455" i="5"/>
  <c r="L456" i="5"/>
  <c r="K456" i="5"/>
  <c r="M456" i="5"/>
  <c r="L457" i="5"/>
  <c r="K457" i="5"/>
  <c r="M457" i="5"/>
  <c r="L458" i="5"/>
  <c r="K458" i="5"/>
  <c r="M458" i="5"/>
  <c r="L459" i="5"/>
  <c r="K459" i="5"/>
  <c r="M459" i="5"/>
  <c r="L460" i="5"/>
  <c r="K460" i="5"/>
  <c r="M460" i="5"/>
  <c r="L461" i="5"/>
  <c r="K461" i="5"/>
  <c r="M461" i="5"/>
  <c r="L462" i="5"/>
  <c r="K462" i="5"/>
  <c r="M462" i="5"/>
  <c r="L463" i="5"/>
  <c r="K463" i="5"/>
  <c r="M463" i="5"/>
  <c r="L464" i="5"/>
  <c r="K464" i="5"/>
  <c r="M464" i="5"/>
  <c r="L465" i="5"/>
  <c r="K465" i="5"/>
  <c r="M465" i="5"/>
  <c r="L466" i="5"/>
  <c r="K466" i="5"/>
  <c r="M466" i="5"/>
  <c r="L467" i="5"/>
  <c r="K467" i="5"/>
  <c r="M467" i="5"/>
  <c r="L468" i="5"/>
  <c r="K468" i="5"/>
  <c r="M468" i="5"/>
  <c r="L469" i="5"/>
  <c r="K469" i="5"/>
  <c r="M469" i="5"/>
  <c r="L470" i="5"/>
  <c r="K470" i="5"/>
  <c r="M470" i="5"/>
  <c r="L471" i="5"/>
  <c r="K471" i="5"/>
  <c r="M471" i="5"/>
  <c r="L472" i="5"/>
  <c r="K472" i="5"/>
  <c r="M472" i="5"/>
  <c r="L473" i="5"/>
  <c r="K473" i="5"/>
  <c r="M473" i="5"/>
  <c r="L474" i="5"/>
  <c r="K474" i="5"/>
  <c r="M474" i="5"/>
  <c r="L475" i="5"/>
  <c r="K475" i="5"/>
  <c r="M475" i="5"/>
  <c r="L476" i="5"/>
  <c r="K476" i="5"/>
  <c r="M476" i="5"/>
  <c r="L477" i="5"/>
  <c r="K477" i="5"/>
  <c r="M477" i="5"/>
  <c r="L478" i="5"/>
  <c r="K478" i="5"/>
  <c r="M478" i="5"/>
  <c r="L479" i="5"/>
  <c r="K479" i="5"/>
  <c r="M479" i="5"/>
  <c r="L480" i="5"/>
  <c r="K480" i="5"/>
  <c r="M480" i="5"/>
  <c r="L481" i="5"/>
  <c r="K481" i="5"/>
  <c r="M481" i="5"/>
  <c r="L482" i="5"/>
  <c r="K482" i="5"/>
  <c r="M482" i="5"/>
  <c r="L483" i="5"/>
  <c r="K483" i="5"/>
  <c r="M483" i="5"/>
  <c r="L484" i="5"/>
  <c r="K484" i="5"/>
  <c r="M484" i="5"/>
  <c r="L485" i="5"/>
  <c r="K485" i="5"/>
  <c r="M485" i="5"/>
  <c r="L486" i="5"/>
  <c r="K486" i="5"/>
  <c r="M486" i="5"/>
  <c r="L487" i="5"/>
  <c r="K487" i="5"/>
  <c r="M487" i="5"/>
  <c r="L488" i="5"/>
  <c r="K488" i="5"/>
  <c r="M488" i="5"/>
  <c r="L489" i="5"/>
  <c r="K489" i="5"/>
  <c r="M489" i="5"/>
  <c r="L490" i="5"/>
  <c r="K490" i="5"/>
  <c r="M490" i="5"/>
  <c r="L491" i="5"/>
  <c r="K491" i="5"/>
  <c r="M491" i="5"/>
  <c r="L492" i="5"/>
  <c r="K492" i="5"/>
  <c r="M492" i="5"/>
  <c r="L493" i="5"/>
  <c r="K493" i="5"/>
  <c r="M493" i="5"/>
  <c r="L494" i="5"/>
  <c r="K494" i="5"/>
  <c r="M494" i="5"/>
  <c r="L495" i="5"/>
  <c r="K495" i="5"/>
  <c r="M495" i="5"/>
  <c r="L496" i="5"/>
  <c r="K496" i="5"/>
  <c r="M496" i="5"/>
  <c r="L497" i="5"/>
  <c r="K497" i="5"/>
  <c r="M497" i="5"/>
  <c r="L498" i="5"/>
  <c r="K498" i="5"/>
  <c r="M498" i="5"/>
  <c r="K141" i="5"/>
  <c r="M141" i="5"/>
  <c r="K162" i="5"/>
  <c r="M162" i="5"/>
  <c r="M500" i="5"/>
  <c r="M501" i="5"/>
  <c r="M502" i="5"/>
  <c r="M503" i="5"/>
  <c r="M504" i="5"/>
  <c r="M505" i="5"/>
  <c r="M506" i="5"/>
  <c r="M507" i="5"/>
  <c r="M508" i="5"/>
  <c r="M509" i="5"/>
  <c r="M510" i="5"/>
  <c r="M511" i="5"/>
  <c r="M513" i="5"/>
  <c r="M514" i="5"/>
  <c r="M515" i="5"/>
  <c r="J500" i="5"/>
  <c r="J501" i="5"/>
  <c r="J502" i="5"/>
  <c r="J503" i="5"/>
  <c r="J504" i="5"/>
  <c r="J505" i="5"/>
  <c r="J507" i="5"/>
  <c r="J508" i="5"/>
  <c r="J509" i="5"/>
  <c r="J510" i="5"/>
  <c r="J511" i="5"/>
  <c r="J513" i="5"/>
  <c r="J514" i="5"/>
  <c r="J515" i="5"/>
  <c r="H500" i="5"/>
  <c r="I500" i="5"/>
  <c r="K500" i="5"/>
  <c r="H501" i="5"/>
  <c r="I501" i="5"/>
  <c r="K501" i="5"/>
  <c r="H502" i="5"/>
  <c r="I502" i="5"/>
  <c r="K502" i="5"/>
  <c r="H503" i="5"/>
  <c r="I503" i="5"/>
  <c r="K503" i="5"/>
  <c r="H504" i="5"/>
  <c r="I504" i="5"/>
  <c r="K504" i="5"/>
  <c r="H505" i="5"/>
  <c r="I505" i="5"/>
  <c r="K505" i="5"/>
  <c r="H507" i="5"/>
  <c r="I507" i="5"/>
  <c r="K507" i="5"/>
  <c r="H508" i="5"/>
  <c r="I508" i="5"/>
  <c r="K508" i="5"/>
  <c r="H509" i="5"/>
  <c r="I509" i="5"/>
  <c r="K509" i="5"/>
  <c r="H510" i="5"/>
  <c r="I510" i="5"/>
  <c r="K510" i="5"/>
  <c r="H511" i="5"/>
  <c r="I511" i="5"/>
  <c r="K511" i="5"/>
  <c r="H513" i="5"/>
  <c r="I513" i="5"/>
  <c r="K513" i="5"/>
  <c r="H514" i="5"/>
  <c r="I514" i="5"/>
  <c r="K514" i="5"/>
  <c r="K515" i="5"/>
  <c r="C532" i="5"/>
  <c r="C513" i="5"/>
  <c r="C533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4" i="5"/>
  <c r="C185" i="5"/>
  <c r="C184" i="5"/>
  <c r="C183" i="5"/>
  <c r="C182" i="5"/>
  <c r="C181" i="5"/>
  <c r="C180" i="5"/>
  <c r="B7" i="1"/>
  <c r="F539" i="21"/>
  <c r="C500" i="21"/>
  <c r="F540" i="21"/>
  <c r="C501" i="21"/>
  <c r="F541" i="21"/>
  <c r="C502" i="21"/>
  <c r="F542" i="21"/>
  <c r="C503" i="21"/>
  <c r="F543" i="21"/>
  <c r="C504" i="21"/>
  <c r="F544" i="21"/>
  <c r="C505" i="21"/>
  <c r="F545" i="21"/>
  <c r="C506" i="21"/>
  <c r="F546" i="21"/>
  <c r="C507" i="21"/>
  <c r="F547" i="21"/>
  <c r="C508" i="21"/>
  <c r="F548" i="21"/>
  <c r="C509" i="21"/>
  <c r="F549" i="21"/>
  <c r="C510" i="21"/>
  <c r="F550" i="21"/>
  <c r="C511" i="21"/>
  <c r="F551" i="21"/>
  <c r="C512" i="21"/>
  <c r="F552" i="21"/>
  <c r="C513" i="21"/>
  <c r="F553" i="21"/>
  <c r="C514" i="21"/>
  <c r="G42" i="15"/>
  <c r="G43" i="15"/>
  <c r="G53" i="15"/>
  <c r="G54" i="15"/>
  <c r="G55" i="15"/>
  <c r="G56" i="15"/>
  <c r="E85" i="15"/>
  <c r="E86" i="15"/>
  <c r="E87" i="15"/>
  <c r="E88" i="15"/>
  <c r="E89" i="15"/>
  <c r="E90" i="15"/>
  <c r="E91" i="15"/>
  <c r="E92" i="15"/>
  <c r="E93" i="15"/>
  <c r="E94" i="15"/>
  <c r="E95" i="15"/>
  <c r="E96" i="15"/>
  <c r="E97" i="15"/>
  <c r="E98" i="15"/>
  <c r="E99" i="15"/>
  <c r="E100" i="15"/>
  <c r="I14" i="15"/>
  <c r="H502" i="21"/>
  <c r="I502" i="21"/>
  <c r="J502" i="21"/>
  <c r="K502" i="21"/>
  <c r="I60" i="15"/>
  <c r="I61" i="15"/>
  <c r="I62" i="15"/>
  <c r="I63" i="15"/>
  <c r="I64" i="15"/>
  <c r="I65" i="15"/>
  <c r="I66" i="15"/>
  <c r="B8" i="1"/>
  <c r="F539" i="22"/>
  <c r="C500" i="22"/>
  <c r="F540" i="22"/>
  <c r="C501" i="22"/>
  <c r="F541" i="22"/>
  <c r="C502" i="22"/>
  <c r="F542" i="22"/>
  <c r="C503" i="22"/>
  <c r="F543" i="22"/>
  <c r="C504" i="22"/>
  <c r="F544" i="22"/>
  <c r="C505" i="22"/>
  <c r="F545" i="22"/>
  <c r="C506" i="22"/>
  <c r="F546" i="22"/>
  <c r="C507" i="22"/>
  <c r="F547" i="22"/>
  <c r="C508" i="22"/>
  <c r="F548" i="22"/>
  <c r="C509" i="22"/>
  <c r="F549" i="22"/>
  <c r="C510" i="22"/>
  <c r="F550" i="22"/>
  <c r="C511" i="22"/>
  <c r="F551" i="22"/>
  <c r="C512" i="22"/>
  <c r="F552" i="22"/>
  <c r="C513" i="22"/>
  <c r="F553" i="22"/>
  <c r="C514" i="22"/>
  <c r="G42" i="16"/>
  <c r="G43" i="16"/>
  <c r="G53" i="16"/>
  <c r="G54" i="16"/>
  <c r="G55" i="16"/>
  <c r="G56" i="16"/>
  <c r="E85" i="16"/>
  <c r="E86" i="16"/>
  <c r="E87" i="16"/>
  <c r="E88" i="16"/>
  <c r="E89" i="16"/>
  <c r="E90" i="16"/>
  <c r="E91" i="16"/>
  <c r="E92" i="16"/>
  <c r="E93" i="16"/>
  <c r="E94" i="16"/>
  <c r="E95" i="16"/>
  <c r="E96" i="16"/>
  <c r="E97" i="16"/>
  <c r="E98" i="16"/>
  <c r="E99" i="16"/>
  <c r="E100" i="16"/>
  <c r="I14" i="16"/>
  <c r="H502" i="22"/>
  <c r="I502" i="22"/>
  <c r="J502" i="22"/>
  <c r="K502" i="22"/>
  <c r="I60" i="16"/>
  <c r="I61" i="16"/>
  <c r="I62" i="16"/>
  <c r="I63" i="16"/>
  <c r="I64" i="16"/>
  <c r="I65" i="16"/>
  <c r="I66" i="16"/>
  <c r="B9" i="1"/>
  <c r="F539" i="23"/>
  <c r="C500" i="23"/>
  <c r="F540" i="23"/>
  <c r="C501" i="23"/>
  <c r="F541" i="23"/>
  <c r="C502" i="23"/>
  <c r="F542" i="23"/>
  <c r="C503" i="23"/>
  <c r="F543" i="23"/>
  <c r="C504" i="23"/>
  <c r="F544" i="23"/>
  <c r="C505" i="23"/>
  <c r="F545" i="23"/>
  <c r="C506" i="23"/>
  <c r="F546" i="23"/>
  <c r="C507" i="23"/>
  <c r="F547" i="23"/>
  <c r="C508" i="23"/>
  <c r="F548" i="23"/>
  <c r="C509" i="23"/>
  <c r="F549" i="23"/>
  <c r="C510" i="23"/>
  <c r="F550" i="23"/>
  <c r="C511" i="23"/>
  <c r="F551" i="23"/>
  <c r="C512" i="23"/>
  <c r="F552" i="23"/>
  <c r="C513" i="23"/>
  <c r="F553" i="23"/>
  <c r="C514" i="23"/>
  <c r="G42" i="17"/>
  <c r="G43" i="17"/>
  <c r="G53" i="17"/>
  <c r="G54" i="17"/>
  <c r="G55" i="17"/>
  <c r="G56" i="17"/>
  <c r="E85" i="17"/>
  <c r="E86" i="17"/>
  <c r="E87" i="17"/>
  <c r="E88" i="17"/>
  <c r="E89" i="17"/>
  <c r="E90" i="17"/>
  <c r="E91" i="17"/>
  <c r="E92" i="17"/>
  <c r="E93" i="17"/>
  <c r="E94" i="17"/>
  <c r="E95" i="17"/>
  <c r="E96" i="17"/>
  <c r="E97" i="17"/>
  <c r="E98" i="17"/>
  <c r="E99" i="17"/>
  <c r="E100" i="17"/>
  <c r="I14" i="17"/>
  <c r="H502" i="23"/>
  <c r="I502" i="23"/>
  <c r="J502" i="23"/>
  <c r="K502" i="23"/>
  <c r="I60" i="17"/>
  <c r="I61" i="17"/>
  <c r="I62" i="17"/>
  <c r="I63" i="17"/>
  <c r="I64" i="17"/>
  <c r="I65" i="17"/>
  <c r="I66" i="17"/>
  <c r="B10" i="1"/>
  <c r="F539" i="24"/>
  <c r="C500" i="24"/>
  <c r="F540" i="24"/>
  <c r="C501" i="24"/>
  <c r="F541" i="24"/>
  <c r="C502" i="24"/>
  <c r="F542" i="24"/>
  <c r="C503" i="24"/>
  <c r="F543" i="24"/>
  <c r="C504" i="24"/>
  <c r="F544" i="24"/>
  <c r="C505" i="24"/>
  <c r="F545" i="24"/>
  <c r="C506" i="24"/>
  <c r="F546" i="24"/>
  <c r="C507" i="24"/>
  <c r="F547" i="24"/>
  <c r="C508" i="24"/>
  <c r="F548" i="24"/>
  <c r="C509" i="24"/>
  <c r="F549" i="24"/>
  <c r="C510" i="24"/>
  <c r="F550" i="24"/>
  <c r="C511" i="24"/>
  <c r="F551" i="24"/>
  <c r="C512" i="24"/>
  <c r="F552" i="24"/>
  <c r="C513" i="24"/>
  <c r="F553" i="24"/>
  <c r="C514" i="24"/>
  <c r="G42" i="18"/>
  <c r="G43" i="18"/>
  <c r="G53" i="18"/>
  <c r="G54" i="18"/>
  <c r="G55" i="18"/>
  <c r="G56" i="18"/>
  <c r="E85" i="18"/>
  <c r="E86" i="18"/>
  <c r="E87" i="18"/>
  <c r="E88" i="18"/>
  <c r="E89" i="18"/>
  <c r="E90" i="18"/>
  <c r="E91" i="18"/>
  <c r="E92" i="18"/>
  <c r="E93" i="18"/>
  <c r="E94" i="18"/>
  <c r="E95" i="18"/>
  <c r="E96" i="18"/>
  <c r="E97" i="18"/>
  <c r="E98" i="18"/>
  <c r="E99" i="18"/>
  <c r="E100" i="18"/>
  <c r="I14" i="18"/>
  <c r="H502" i="24"/>
  <c r="I502" i="24"/>
  <c r="J502" i="24"/>
  <c r="K502" i="24"/>
  <c r="I60" i="18"/>
  <c r="I61" i="18"/>
  <c r="I62" i="18"/>
  <c r="I63" i="18"/>
  <c r="I64" i="18"/>
  <c r="I65" i="18"/>
  <c r="I66" i="18"/>
  <c r="B11" i="1"/>
  <c r="F539" i="25"/>
  <c r="C500" i="25"/>
  <c r="F540" i="25"/>
  <c r="C501" i="25"/>
  <c r="F541" i="25"/>
  <c r="C502" i="25"/>
  <c r="F542" i="25"/>
  <c r="C503" i="25"/>
  <c r="F543" i="25"/>
  <c r="C504" i="25"/>
  <c r="F544" i="25"/>
  <c r="C505" i="25"/>
  <c r="F545" i="25"/>
  <c r="C506" i="25"/>
  <c r="F546" i="25"/>
  <c r="C507" i="25"/>
  <c r="F547" i="25"/>
  <c r="C508" i="25"/>
  <c r="F548" i="25"/>
  <c r="C509" i="25"/>
  <c r="F549" i="25"/>
  <c r="C510" i="25"/>
  <c r="F550" i="25"/>
  <c r="C511" i="25"/>
  <c r="F551" i="25"/>
  <c r="C512" i="25"/>
  <c r="F552" i="25"/>
  <c r="C513" i="25"/>
  <c r="F553" i="25"/>
  <c r="C514" i="25"/>
  <c r="G42" i="19"/>
  <c r="G43" i="19"/>
  <c r="G53" i="19"/>
  <c r="G54" i="19"/>
  <c r="G55" i="19"/>
  <c r="G56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I14" i="19"/>
  <c r="H502" i="25"/>
  <c r="I502" i="25"/>
  <c r="J502" i="25"/>
  <c r="K502" i="25"/>
  <c r="I60" i="19"/>
  <c r="I61" i="19"/>
  <c r="I62" i="19"/>
  <c r="I63" i="19"/>
  <c r="I64" i="19"/>
  <c r="I65" i="19"/>
  <c r="I66" i="19"/>
  <c r="B12" i="1"/>
  <c r="F539" i="27"/>
  <c r="C500" i="27"/>
  <c r="G500" i="27"/>
  <c r="F540" i="27"/>
  <c r="C501" i="27"/>
  <c r="G501" i="27"/>
  <c r="F541" i="27"/>
  <c r="C502" i="27"/>
  <c r="G502" i="27"/>
  <c r="F542" i="27"/>
  <c r="C503" i="27"/>
  <c r="G503" i="27"/>
  <c r="F543" i="27"/>
  <c r="C504" i="27"/>
  <c r="G504" i="27"/>
  <c r="F544" i="27"/>
  <c r="C505" i="27"/>
  <c r="G505" i="27"/>
  <c r="F545" i="27"/>
  <c r="C506" i="27"/>
  <c r="G506" i="27"/>
  <c r="F546" i="27"/>
  <c r="C507" i="27"/>
  <c r="G507" i="27"/>
  <c r="F547" i="27"/>
  <c r="C508" i="27"/>
  <c r="G508" i="27"/>
  <c r="F548" i="27"/>
  <c r="C509" i="27"/>
  <c r="G509" i="27"/>
  <c r="F549" i="27"/>
  <c r="C510" i="27"/>
  <c r="G510" i="27"/>
  <c r="F550" i="27"/>
  <c r="C511" i="27"/>
  <c r="G511" i="27"/>
  <c r="F551" i="27"/>
  <c r="C512" i="27"/>
  <c r="G512" i="27"/>
  <c r="F552" i="27"/>
  <c r="C513" i="27"/>
  <c r="G513" i="27"/>
  <c r="F553" i="27"/>
  <c r="C514" i="27"/>
  <c r="G514" i="27"/>
  <c r="G515" i="27"/>
  <c r="F500" i="27"/>
  <c r="F501" i="27"/>
  <c r="F502" i="27"/>
  <c r="F503" i="27"/>
  <c r="F504" i="27"/>
  <c r="F505" i="27"/>
  <c r="F506" i="27"/>
  <c r="F507" i="27"/>
  <c r="F508" i="27"/>
  <c r="F509" i="27"/>
  <c r="F510" i="27"/>
  <c r="F511" i="27"/>
  <c r="F512" i="27"/>
  <c r="F513" i="27"/>
  <c r="F514" i="27"/>
  <c r="F515" i="27"/>
  <c r="G42" i="26"/>
  <c r="G43" i="26"/>
  <c r="G53" i="26"/>
  <c r="G54" i="26"/>
  <c r="G55" i="26"/>
  <c r="G56" i="26"/>
  <c r="E85" i="26"/>
  <c r="E86" i="26"/>
  <c r="E87" i="26"/>
  <c r="E88" i="26"/>
  <c r="E89" i="26"/>
  <c r="E90" i="26"/>
  <c r="E91" i="26"/>
  <c r="E92" i="26"/>
  <c r="E93" i="26"/>
  <c r="E94" i="26"/>
  <c r="E95" i="26"/>
  <c r="E96" i="26"/>
  <c r="E97" i="26"/>
  <c r="E98" i="26"/>
  <c r="E99" i="26"/>
  <c r="E100" i="26"/>
  <c r="I14" i="26"/>
  <c r="H502" i="27"/>
  <c r="I502" i="27"/>
  <c r="J502" i="27"/>
  <c r="K502" i="27"/>
  <c r="H506" i="27"/>
  <c r="I506" i="27"/>
  <c r="J506" i="27"/>
  <c r="K506" i="27"/>
  <c r="CT12" i="1"/>
  <c r="AH12" i="1"/>
  <c r="I60" i="26"/>
  <c r="I61" i="26"/>
  <c r="I62" i="26"/>
  <c r="I63" i="26"/>
  <c r="I64" i="26"/>
  <c r="I65" i="26"/>
  <c r="I66" i="26"/>
  <c r="B13" i="1"/>
  <c r="F539" i="29"/>
  <c r="C500" i="29"/>
  <c r="G500" i="29"/>
  <c r="F540" i="29"/>
  <c r="C501" i="29"/>
  <c r="G501" i="29"/>
  <c r="F541" i="29"/>
  <c r="C502" i="29"/>
  <c r="G502" i="29"/>
  <c r="F542" i="29"/>
  <c r="C503" i="29"/>
  <c r="G503" i="29"/>
  <c r="F543" i="29"/>
  <c r="C504" i="29"/>
  <c r="G504" i="29"/>
  <c r="F544" i="29"/>
  <c r="C505" i="29"/>
  <c r="G505" i="29"/>
  <c r="F545" i="29"/>
  <c r="C506" i="29"/>
  <c r="G506" i="29"/>
  <c r="F546" i="29"/>
  <c r="C507" i="29"/>
  <c r="G507" i="29"/>
  <c r="F547" i="29"/>
  <c r="C508" i="29"/>
  <c r="G508" i="29"/>
  <c r="F548" i="29"/>
  <c r="C509" i="29"/>
  <c r="G509" i="29"/>
  <c r="F549" i="29"/>
  <c r="C510" i="29"/>
  <c r="G510" i="29"/>
  <c r="F550" i="29"/>
  <c r="C511" i="29"/>
  <c r="G511" i="29"/>
  <c r="F551" i="29"/>
  <c r="C512" i="29"/>
  <c r="G512" i="29"/>
  <c r="F552" i="29"/>
  <c r="C513" i="29"/>
  <c r="G513" i="29"/>
  <c r="F553" i="29"/>
  <c r="C514" i="29"/>
  <c r="G514" i="29"/>
  <c r="G515" i="29"/>
  <c r="F500" i="29"/>
  <c r="F501" i="29"/>
  <c r="F502" i="29"/>
  <c r="F503" i="29"/>
  <c r="F504" i="29"/>
  <c r="F505" i="29"/>
  <c r="F506" i="29"/>
  <c r="F507" i="29"/>
  <c r="F508" i="29"/>
  <c r="F509" i="29"/>
  <c r="F510" i="29"/>
  <c r="F511" i="29"/>
  <c r="F512" i="29"/>
  <c r="F513" i="29"/>
  <c r="F514" i="29"/>
  <c r="F515" i="29"/>
  <c r="G42" i="28"/>
  <c r="G43" i="28"/>
  <c r="G53" i="28"/>
  <c r="G54" i="28"/>
  <c r="G55" i="28"/>
  <c r="G56" i="28"/>
  <c r="E85" i="28"/>
  <c r="E86" i="28"/>
  <c r="E87" i="28"/>
  <c r="E88" i="28"/>
  <c r="E89" i="28"/>
  <c r="E90" i="28"/>
  <c r="E91" i="28"/>
  <c r="E92" i="28"/>
  <c r="E93" i="28"/>
  <c r="E94" i="28"/>
  <c r="E95" i="28"/>
  <c r="E96" i="28"/>
  <c r="E97" i="28"/>
  <c r="E98" i="28"/>
  <c r="E99" i="28"/>
  <c r="E100" i="28"/>
  <c r="I14" i="28"/>
  <c r="H502" i="29"/>
  <c r="I502" i="29"/>
  <c r="J502" i="29"/>
  <c r="K502" i="29"/>
  <c r="H506" i="29"/>
  <c r="I506" i="29"/>
  <c r="J506" i="29"/>
  <c r="K506" i="29"/>
  <c r="CT13" i="1"/>
  <c r="AH13" i="1"/>
  <c r="I60" i="28"/>
  <c r="I61" i="28"/>
  <c r="I62" i="28"/>
  <c r="I63" i="28"/>
  <c r="I64" i="28"/>
  <c r="I65" i="28"/>
  <c r="I66" i="28"/>
  <c r="B14" i="1"/>
  <c r="F539" i="31"/>
  <c r="C500" i="31"/>
  <c r="G500" i="31"/>
  <c r="F540" i="31"/>
  <c r="C501" i="31"/>
  <c r="G501" i="31"/>
  <c r="F541" i="31"/>
  <c r="C502" i="31"/>
  <c r="G502" i="31"/>
  <c r="F542" i="31"/>
  <c r="C503" i="31"/>
  <c r="G503" i="31"/>
  <c r="F543" i="31"/>
  <c r="C504" i="31"/>
  <c r="G504" i="31"/>
  <c r="F544" i="31"/>
  <c r="C505" i="31"/>
  <c r="G505" i="31"/>
  <c r="F545" i="31"/>
  <c r="C506" i="31"/>
  <c r="G506" i="31"/>
  <c r="F546" i="31"/>
  <c r="C507" i="31"/>
  <c r="G507" i="31"/>
  <c r="F547" i="31"/>
  <c r="C508" i="31"/>
  <c r="G508" i="31"/>
  <c r="F548" i="31"/>
  <c r="C509" i="31"/>
  <c r="G509" i="31"/>
  <c r="F549" i="31"/>
  <c r="C510" i="31"/>
  <c r="G510" i="31"/>
  <c r="F550" i="31"/>
  <c r="C511" i="31"/>
  <c r="G511" i="31"/>
  <c r="F551" i="31"/>
  <c r="C512" i="31"/>
  <c r="G512" i="31"/>
  <c r="F552" i="31"/>
  <c r="C513" i="31"/>
  <c r="G513" i="31"/>
  <c r="F553" i="31"/>
  <c r="C514" i="31"/>
  <c r="G514" i="31"/>
  <c r="G515" i="31"/>
  <c r="F500" i="31"/>
  <c r="F501" i="31"/>
  <c r="F502" i="31"/>
  <c r="F503" i="31"/>
  <c r="F504" i="31"/>
  <c r="F505" i="31"/>
  <c r="F506" i="31"/>
  <c r="F507" i="31"/>
  <c r="F508" i="31"/>
  <c r="F509" i="31"/>
  <c r="F510" i="31"/>
  <c r="F511" i="31"/>
  <c r="F512" i="31"/>
  <c r="F513" i="31"/>
  <c r="F514" i="31"/>
  <c r="F515" i="31"/>
  <c r="G42" i="30"/>
  <c r="G43" i="30"/>
  <c r="G53" i="30"/>
  <c r="G54" i="30"/>
  <c r="G55" i="30"/>
  <c r="G56" i="30"/>
  <c r="E85" i="30"/>
  <c r="E86" i="30"/>
  <c r="E87" i="30"/>
  <c r="E88" i="30"/>
  <c r="E89" i="30"/>
  <c r="E90" i="30"/>
  <c r="E91" i="30"/>
  <c r="E92" i="30"/>
  <c r="E93" i="30"/>
  <c r="E94" i="30"/>
  <c r="E95" i="30"/>
  <c r="E96" i="30"/>
  <c r="E97" i="30"/>
  <c r="E98" i="30"/>
  <c r="E99" i="30"/>
  <c r="E100" i="30"/>
  <c r="I14" i="30"/>
  <c r="H502" i="31"/>
  <c r="I502" i="31"/>
  <c r="J502" i="31"/>
  <c r="K502" i="31"/>
  <c r="H506" i="31"/>
  <c r="I506" i="31"/>
  <c r="J506" i="31"/>
  <c r="K506" i="31"/>
  <c r="CT14" i="1"/>
  <c r="AH14" i="1"/>
  <c r="I60" i="30"/>
  <c r="I61" i="30"/>
  <c r="I62" i="30"/>
  <c r="I63" i="30"/>
  <c r="I64" i="30"/>
  <c r="I65" i="30"/>
  <c r="I66" i="30"/>
  <c r="B15" i="1"/>
  <c r="F539" i="33"/>
  <c r="C500" i="33"/>
  <c r="G500" i="33"/>
  <c r="F540" i="33"/>
  <c r="C501" i="33"/>
  <c r="G501" i="33"/>
  <c r="F541" i="33"/>
  <c r="C502" i="33"/>
  <c r="G502" i="33"/>
  <c r="F542" i="33"/>
  <c r="C503" i="33"/>
  <c r="G503" i="33"/>
  <c r="F543" i="33"/>
  <c r="C504" i="33"/>
  <c r="G504" i="33"/>
  <c r="F544" i="33"/>
  <c r="C505" i="33"/>
  <c r="G505" i="33"/>
  <c r="F545" i="33"/>
  <c r="C506" i="33"/>
  <c r="G506" i="33"/>
  <c r="F546" i="33"/>
  <c r="C507" i="33"/>
  <c r="G507" i="33"/>
  <c r="F547" i="33"/>
  <c r="C508" i="33"/>
  <c r="G508" i="33"/>
  <c r="F548" i="33"/>
  <c r="C509" i="33"/>
  <c r="G509" i="33"/>
  <c r="F549" i="33"/>
  <c r="C510" i="33"/>
  <c r="G510" i="33"/>
  <c r="F550" i="33"/>
  <c r="C511" i="33"/>
  <c r="G511" i="33"/>
  <c r="F551" i="33"/>
  <c r="C512" i="33"/>
  <c r="G512" i="33"/>
  <c r="F552" i="33"/>
  <c r="C513" i="33"/>
  <c r="G513" i="33"/>
  <c r="F553" i="33"/>
  <c r="C514" i="33"/>
  <c r="G514" i="33"/>
  <c r="G515" i="33"/>
  <c r="DA15" i="1"/>
  <c r="E36" i="32"/>
  <c r="G36" i="32"/>
  <c r="H36" i="32"/>
  <c r="I36" i="32"/>
  <c r="DB15" i="1"/>
  <c r="E37" i="32"/>
  <c r="G37" i="32"/>
  <c r="H37" i="32"/>
  <c r="I37" i="32"/>
  <c r="DC15" i="1"/>
  <c r="E38" i="32"/>
  <c r="G38" i="32"/>
  <c r="H38" i="32"/>
  <c r="I38" i="32"/>
  <c r="F500" i="33"/>
  <c r="F501" i="33"/>
  <c r="F502" i="33"/>
  <c r="F503" i="33"/>
  <c r="F504" i="33"/>
  <c r="F505" i="33"/>
  <c r="F506" i="33"/>
  <c r="F507" i="33"/>
  <c r="F508" i="33"/>
  <c r="F509" i="33"/>
  <c r="F510" i="33"/>
  <c r="F511" i="33"/>
  <c r="F512" i="33"/>
  <c r="F513" i="33"/>
  <c r="F514" i="33"/>
  <c r="F515" i="33"/>
  <c r="DD15" i="1"/>
  <c r="E39" i="32"/>
  <c r="G39" i="32"/>
  <c r="H39" i="32"/>
  <c r="I39" i="32"/>
  <c r="H40" i="32"/>
  <c r="E40" i="32"/>
  <c r="G40" i="32"/>
  <c r="I40" i="32"/>
  <c r="H41" i="32"/>
  <c r="G41" i="32"/>
  <c r="I41" i="32"/>
  <c r="H42" i="32"/>
  <c r="G42" i="32"/>
  <c r="I42" i="32"/>
  <c r="H43" i="32"/>
  <c r="G43" i="32"/>
  <c r="I43" i="32"/>
  <c r="I44" i="32"/>
  <c r="CV15" i="1"/>
  <c r="E47" i="32"/>
  <c r="G47" i="32"/>
  <c r="H47" i="32"/>
  <c r="I47" i="32"/>
  <c r="CU15" i="1"/>
  <c r="E48" i="32"/>
  <c r="G48" i="32"/>
  <c r="H48" i="32"/>
  <c r="I48" i="32"/>
  <c r="CW15" i="1"/>
  <c r="E49" i="32"/>
  <c r="G49" i="32"/>
  <c r="H49" i="32"/>
  <c r="I49" i="32"/>
  <c r="CX15" i="1"/>
  <c r="E50" i="32"/>
  <c r="G50" i="32"/>
  <c r="H50" i="32"/>
  <c r="I50" i="32"/>
  <c r="CY15" i="1"/>
  <c r="E51" i="32"/>
  <c r="G51" i="32"/>
  <c r="H51" i="32"/>
  <c r="I51" i="32"/>
  <c r="CZ15" i="1"/>
  <c r="E52" i="32"/>
  <c r="G52" i="32"/>
  <c r="H52" i="32"/>
  <c r="I52" i="32"/>
  <c r="H53" i="32"/>
  <c r="G53" i="32"/>
  <c r="I53" i="32"/>
  <c r="H54" i="32"/>
  <c r="G54" i="32"/>
  <c r="I54" i="32"/>
  <c r="H55" i="32"/>
  <c r="G55" i="32"/>
  <c r="I55" i="32"/>
  <c r="H56" i="32"/>
  <c r="G56" i="32"/>
  <c r="I56" i="32"/>
  <c r="I57" i="32"/>
  <c r="E85" i="32"/>
  <c r="E86" i="32"/>
  <c r="E87" i="32"/>
  <c r="E88" i="32"/>
  <c r="E89" i="32"/>
  <c r="E90" i="32"/>
  <c r="E91" i="32"/>
  <c r="E92" i="32"/>
  <c r="E93" i="32"/>
  <c r="E94" i="32"/>
  <c r="E95" i="32"/>
  <c r="E96" i="32"/>
  <c r="E97" i="32"/>
  <c r="E98" i="32"/>
  <c r="E99" i="32"/>
  <c r="E100" i="32"/>
  <c r="I14" i="32"/>
  <c r="H22" i="32"/>
  <c r="H502" i="33"/>
  <c r="I502" i="33"/>
  <c r="J502" i="33"/>
  <c r="K502" i="33"/>
  <c r="H506" i="33"/>
  <c r="I506" i="33"/>
  <c r="J506" i="33"/>
  <c r="K506" i="33"/>
  <c r="CT15" i="1"/>
  <c r="AH15" i="1"/>
  <c r="E22" i="32"/>
  <c r="G22" i="32"/>
  <c r="I22" i="32"/>
  <c r="H23" i="32"/>
  <c r="E23" i="32"/>
  <c r="G23" i="32"/>
  <c r="I23" i="32"/>
  <c r="H24" i="32"/>
  <c r="E24" i="32"/>
  <c r="G24" i="32"/>
  <c r="I24" i="32"/>
  <c r="H25" i="32"/>
  <c r="E25" i="32"/>
  <c r="G25" i="32"/>
  <c r="I25" i="32"/>
  <c r="H26" i="32"/>
  <c r="E26" i="32"/>
  <c r="G26" i="32"/>
  <c r="I26" i="32"/>
  <c r="H27" i="32"/>
  <c r="E27" i="32"/>
  <c r="G27" i="32"/>
  <c r="I27" i="32"/>
  <c r="H28" i="32"/>
  <c r="E28" i="32"/>
  <c r="G28" i="32"/>
  <c r="I28" i="32"/>
  <c r="H29" i="32"/>
  <c r="E29" i="32"/>
  <c r="G29" i="32"/>
  <c r="I29" i="32"/>
  <c r="H30" i="32"/>
  <c r="E30" i="32"/>
  <c r="G30" i="32"/>
  <c r="I30" i="32"/>
  <c r="H31" i="32"/>
  <c r="E31" i="32"/>
  <c r="G31" i="32"/>
  <c r="I31" i="32"/>
  <c r="H32" i="32"/>
  <c r="E32" i="32"/>
  <c r="G32" i="32"/>
  <c r="I32" i="32"/>
  <c r="I33" i="32"/>
  <c r="I60" i="32"/>
  <c r="I61" i="32"/>
  <c r="I62" i="32"/>
  <c r="I63" i="32"/>
  <c r="I64" i="32"/>
  <c r="I65" i="32"/>
  <c r="I66" i="32"/>
  <c r="I76" i="32"/>
  <c r="B16" i="1"/>
  <c r="F539" i="35"/>
  <c r="C500" i="35"/>
  <c r="G500" i="35"/>
  <c r="F540" i="35"/>
  <c r="C501" i="35"/>
  <c r="G501" i="35"/>
  <c r="F541" i="35"/>
  <c r="C502" i="35"/>
  <c r="G502" i="35"/>
  <c r="F542" i="35"/>
  <c r="C503" i="35"/>
  <c r="G503" i="35"/>
  <c r="F543" i="35"/>
  <c r="C504" i="35"/>
  <c r="G504" i="35"/>
  <c r="F544" i="35"/>
  <c r="C505" i="35"/>
  <c r="G505" i="35"/>
  <c r="F545" i="35"/>
  <c r="C506" i="35"/>
  <c r="G506" i="35"/>
  <c r="F546" i="35"/>
  <c r="C507" i="35"/>
  <c r="G507" i="35"/>
  <c r="F547" i="35"/>
  <c r="C508" i="35"/>
  <c r="G508" i="35"/>
  <c r="F548" i="35"/>
  <c r="C509" i="35"/>
  <c r="G509" i="35"/>
  <c r="F549" i="35"/>
  <c r="C510" i="35"/>
  <c r="G510" i="35"/>
  <c r="F550" i="35"/>
  <c r="C511" i="35"/>
  <c r="G511" i="35"/>
  <c r="F551" i="35"/>
  <c r="C512" i="35"/>
  <c r="G512" i="35"/>
  <c r="F552" i="35"/>
  <c r="C513" i="35"/>
  <c r="G513" i="35"/>
  <c r="F553" i="35"/>
  <c r="C514" i="35"/>
  <c r="G514" i="35"/>
  <c r="G515" i="35"/>
  <c r="DA16" i="1"/>
  <c r="E36" i="34"/>
  <c r="G36" i="34"/>
  <c r="H36" i="34"/>
  <c r="I36" i="34"/>
  <c r="DB16" i="1"/>
  <c r="E37" i="34"/>
  <c r="G37" i="34"/>
  <c r="H37" i="34"/>
  <c r="I37" i="34"/>
  <c r="DC16" i="1"/>
  <c r="E38" i="34"/>
  <c r="G38" i="34"/>
  <c r="H38" i="34"/>
  <c r="I38" i="34"/>
  <c r="F500" i="35"/>
  <c r="F501" i="35"/>
  <c r="F502" i="35"/>
  <c r="F503" i="35"/>
  <c r="F504" i="35"/>
  <c r="F505" i="35"/>
  <c r="F506" i="35"/>
  <c r="F507" i="35"/>
  <c r="F508" i="35"/>
  <c r="F509" i="35"/>
  <c r="F510" i="35"/>
  <c r="F511" i="35"/>
  <c r="F512" i="35"/>
  <c r="F513" i="35"/>
  <c r="F514" i="35"/>
  <c r="F515" i="35"/>
  <c r="DD16" i="1"/>
  <c r="E39" i="34"/>
  <c r="G39" i="34"/>
  <c r="H39" i="34"/>
  <c r="I39" i="34"/>
  <c r="H40" i="34"/>
  <c r="E40" i="34"/>
  <c r="G40" i="34"/>
  <c r="I40" i="34"/>
  <c r="H41" i="34"/>
  <c r="G41" i="34"/>
  <c r="I41" i="34"/>
  <c r="H42" i="34"/>
  <c r="G42" i="34"/>
  <c r="I42" i="34"/>
  <c r="H43" i="34"/>
  <c r="G43" i="34"/>
  <c r="I43" i="34"/>
  <c r="I44" i="34"/>
  <c r="CV16" i="1"/>
  <c r="E47" i="34"/>
  <c r="G47" i="34"/>
  <c r="H47" i="34"/>
  <c r="I47" i="34"/>
  <c r="CU16" i="1"/>
  <c r="E48" i="34"/>
  <c r="G48" i="34"/>
  <c r="H48" i="34"/>
  <c r="I48" i="34"/>
  <c r="CW16" i="1"/>
  <c r="E49" i="34"/>
  <c r="G49" i="34"/>
  <c r="H49" i="34"/>
  <c r="I49" i="34"/>
  <c r="CX16" i="1"/>
  <c r="E50" i="34"/>
  <c r="G50" i="34"/>
  <c r="H50" i="34"/>
  <c r="I50" i="34"/>
  <c r="CY16" i="1"/>
  <c r="E51" i="34"/>
  <c r="G51" i="34"/>
  <c r="H51" i="34"/>
  <c r="I51" i="34"/>
  <c r="CZ16" i="1"/>
  <c r="E52" i="34"/>
  <c r="G52" i="34"/>
  <c r="H52" i="34"/>
  <c r="I52" i="34"/>
  <c r="H53" i="34"/>
  <c r="G53" i="34"/>
  <c r="I53" i="34"/>
  <c r="H54" i="34"/>
  <c r="G54" i="34"/>
  <c r="I54" i="34"/>
  <c r="H55" i="34"/>
  <c r="G55" i="34"/>
  <c r="I55" i="34"/>
  <c r="H56" i="34"/>
  <c r="G56" i="34"/>
  <c r="I56" i="34"/>
  <c r="I57" i="34"/>
  <c r="E85" i="34"/>
  <c r="E86" i="34"/>
  <c r="E87" i="34"/>
  <c r="E88" i="34"/>
  <c r="E89" i="34"/>
  <c r="E90" i="34"/>
  <c r="E91" i="34"/>
  <c r="E92" i="34"/>
  <c r="E93" i="34"/>
  <c r="E94" i="34"/>
  <c r="E95" i="34"/>
  <c r="E96" i="34"/>
  <c r="E97" i="34"/>
  <c r="E98" i="34"/>
  <c r="E99" i="34"/>
  <c r="E100" i="34"/>
  <c r="I14" i="34"/>
  <c r="H22" i="34"/>
  <c r="H502" i="35"/>
  <c r="I502" i="35"/>
  <c r="J502" i="35"/>
  <c r="K502" i="35"/>
  <c r="H506" i="35"/>
  <c r="I506" i="35"/>
  <c r="J506" i="35"/>
  <c r="K506" i="35"/>
  <c r="CT16" i="1"/>
  <c r="AH16" i="1"/>
  <c r="E22" i="34"/>
  <c r="G22" i="34"/>
  <c r="I22" i="34"/>
  <c r="H23" i="34"/>
  <c r="E23" i="34"/>
  <c r="G23" i="34"/>
  <c r="I23" i="34"/>
  <c r="H24" i="34"/>
  <c r="E24" i="34"/>
  <c r="G24" i="34"/>
  <c r="I24" i="34"/>
  <c r="H25" i="34"/>
  <c r="E25" i="34"/>
  <c r="G25" i="34"/>
  <c r="I25" i="34"/>
  <c r="H26" i="34"/>
  <c r="E26" i="34"/>
  <c r="G26" i="34"/>
  <c r="I26" i="34"/>
  <c r="H27" i="34"/>
  <c r="E27" i="34"/>
  <c r="G27" i="34"/>
  <c r="I27" i="34"/>
  <c r="H28" i="34"/>
  <c r="E28" i="34"/>
  <c r="G28" i="34"/>
  <c r="I28" i="34"/>
  <c r="H29" i="34"/>
  <c r="E29" i="34"/>
  <c r="G29" i="34"/>
  <c r="I29" i="34"/>
  <c r="H30" i="34"/>
  <c r="E30" i="34"/>
  <c r="G30" i="34"/>
  <c r="I30" i="34"/>
  <c r="H31" i="34"/>
  <c r="E31" i="34"/>
  <c r="G31" i="34"/>
  <c r="I31" i="34"/>
  <c r="H32" i="34"/>
  <c r="E32" i="34"/>
  <c r="G32" i="34"/>
  <c r="I32" i="34"/>
  <c r="I33" i="34"/>
  <c r="I60" i="34"/>
  <c r="I61" i="34"/>
  <c r="I62" i="34"/>
  <c r="I63" i="34"/>
  <c r="I64" i="34"/>
  <c r="I65" i="34"/>
  <c r="I66" i="34"/>
  <c r="I76" i="34"/>
  <c r="B17" i="1"/>
  <c r="F539" i="37"/>
  <c r="C500" i="37"/>
  <c r="G500" i="37"/>
  <c r="F540" i="37"/>
  <c r="C501" i="37"/>
  <c r="G501" i="37"/>
  <c r="F541" i="37"/>
  <c r="C502" i="37"/>
  <c r="G502" i="37"/>
  <c r="F542" i="37"/>
  <c r="C503" i="37"/>
  <c r="G503" i="37"/>
  <c r="F543" i="37"/>
  <c r="C504" i="37"/>
  <c r="G504" i="37"/>
  <c r="F544" i="37"/>
  <c r="C505" i="37"/>
  <c r="G505" i="37"/>
  <c r="F545" i="37"/>
  <c r="C506" i="37"/>
  <c r="G506" i="37"/>
  <c r="F546" i="37"/>
  <c r="C507" i="37"/>
  <c r="G507" i="37"/>
  <c r="F547" i="37"/>
  <c r="C508" i="37"/>
  <c r="G508" i="37"/>
  <c r="F548" i="37"/>
  <c r="C509" i="37"/>
  <c r="G509" i="37"/>
  <c r="F549" i="37"/>
  <c r="C510" i="37"/>
  <c r="G510" i="37"/>
  <c r="F550" i="37"/>
  <c r="C511" i="37"/>
  <c r="G511" i="37"/>
  <c r="F551" i="37"/>
  <c r="C512" i="37"/>
  <c r="G512" i="37"/>
  <c r="F552" i="37"/>
  <c r="C513" i="37"/>
  <c r="G513" i="37"/>
  <c r="F553" i="37"/>
  <c r="C514" i="37"/>
  <c r="G514" i="37"/>
  <c r="G515" i="37"/>
  <c r="DA17" i="1"/>
  <c r="E36" i="36"/>
  <c r="G36" i="36"/>
  <c r="H36" i="36"/>
  <c r="I36" i="36"/>
  <c r="DB17" i="1"/>
  <c r="E37" i="36"/>
  <c r="G37" i="36"/>
  <c r="H37" i="36"/>
  <c r="I37" i="36"/>
  <c r="DC17" i="1"/>
  <c r="E38" i="36"/>
  <c r="G38" i="36"/>
  <c r="H38" i="36"/>
  <c r="I38" i="36"/>
  <c r="F500" i="37"/>
  <c r="F501" i="37"/>
  <c r="F502" i="37"/>
  <c r="F503" i="37"/>
  <c r="F504" i="37"/>
  <c r="F505" i="37"/>
  <c r="F506" i="37"/>
  <c r="F507" i="37"/>
  <c r="F508" i="37"/>
  <c r="F509" i="37"/>
  <c r="F510" i="37"/>
  <c r="F511" i="37"/>
  <c r="F512" i="37"/>
  <c r="F513" i="37"/>
  <c r="F514" i="37"/>
  <c r="F515" i="37"/>
  <c r="DD17" i="1"/>
  <c r="E39" i="36"/>
  <c r="G39" i="36"/>
  <c r="H39" i="36"/>
  <c r="I39" i="36"/>
  <c r="H40" i="36"/>
  <c r="E40" i="36"/>
  <c r="G40" i="36"/>
  <c r="I40" i="36"/>
  <c r="H41" i="36"/>
  <c r="G41" i="36"/>
  <c r="I41" i="36"/>
  <c r="H42" i="36"/>
  <c r="G42" i="36"/>
  <c r="I42" i="36"/>
  <c r="H43" i="36"/>
  <c r="G43" i="36"/>
  <c r="I43" i="36"/>
  <c r="I44" i="36"/>
  <c r="CV17" i="1"/>
  <c r="E47" i="36"/>
  <c r="G47" i="36"/>
  <c r="H47" i="36"/>
  <c r="I47" i="36"/>
  <c r="CU17" i="1"/>
  <c r="E48" i="36"/>
  <c r="G48" i="36"/>
  <c r="H48" i="36"/>
  <c r="I48" i="36"/>
  <c r="CW17" i="1"/>
  <c r="E49" i="36"/>
  <c r="G49" i="36"/>
  <c r="H49" i="36"/>
  <c r="I49" i="36"/>
  <c r="CX17" i="1"/>
  <c r="E50" i="36"/>
  <c r="G50" i="36"/>
  <c r="H50" i="36"/>
  <c r="I50" i="36"/>
  <c r="CY17" i="1"/>
  <c r="E51" i="36"/>
  <c r="G51" i="36"/>
  <c r="H51" i="36"/>
  <c r="I51" i="36"/>
  <c r="CZ17" i="1"/>
  <c r="E52" i="36"/>
  <c r="G52" i="36"/>
  <c r="H52" i="36"/>
  <c r="I52" i="36"/>
  <c r="H53" i="36"/>
  <c r="G53" i="36"/>
  <c r="I53" i="36"/>
  <c r="H54" i="36"/>
  <c r="G54" i="36"/>
  <c r="I54" i="36"/>
  <c r="H55" i="36"/>
  <c r="G55" i="36"/>
  <c r="I55" i="36"/>
  <c r="H56" i="36"/>
  <c r="G56" i="36"/>
  <c r="I56" i="36"/>
  <c r="I57" i="36"/>
  <c r="E85" i="36"/>
  <c r="E86" i="36"/>
  <c r="E87" i="36"/>
  <c r="E88" i="36"/>
  <c r="E89" i="36"/>
  <c r="E90" i="36"/>
  <c r="E91" i="36"/>
  <c r="E92" i="36"/>
  <c r="E93" i="36"/>
  <c r="E94" i="36"/>
  <c r="E95" i="36"/>
  <c r="E96" i="36"/>
  <c r="E97" i="36"/>
  <c r="E98" i="36"/>
  <c r="E99" i="36"/>
  <c r="E100" i="36"/>
  <c r="I14" i="36"/>
  <c r="H22" i="36"/>
  <c r="H502" i="37"/>
  <c r="I502" i="37"/>
  <c r="J502" i="37"/>
  <c r="K502" i="37"/>
  <c r="H506" i="37"/>
  <c r="I506" i="37"/>
  <c r="J506" i="37"/>
  <c r="K506" i="37"/>
  <c r="CT17" i="1"/>
  <c r="AH17" i="1"/>
  <c r="E22" i="36"/>
  <c r="G22" i="36"/>
  <c r="I22" i="36"/>
  <c r="H23" i="36"/>
  <c r="E23" i="36"/>
  <c r="G23" i="36"/>
  <c r="I23" i="36"/>
  <c r="H24" i="36"/>
  <c r="E24" i="36"/>
  <c r="G24" i="36"/>
  <c r="I24" i="36"/>
  <c r="H25" i="36"/>
  <c r="E25" i="36"/>
  <c r="G25" i="36"/>
  <c r="I25" i="36"/>
  <c r="H26" i="36"/>
  <c r="E26" i="36"/>
  <c r="G26" i="36"/>
  <c r="I26" i="36"/>
  <c r="H27" i="36"/>
  <c r="E27" i="36"/>
  <c r="G27" i="36"/>
  <c r="I27" i="36"/>
  <c r="H28" i="36"/>
  <c r="E28" i="36"/>
  <c r="G28" i="36"/>
  <c r="I28" i="36"/>
  <c r="H29" i="36"/>
  <c r="E29" i="36"/>
  <c r="G29" i="36"/>
  <c r="I29" i="36"/>
  <c r="H30" i="36"/>
  <c r="E30" i="36"/>
  <c r="G30" i="36"/>
  <c r="I30" i="36"/>
  <c r="H31" i="36"/>
  <c r="E31" i="36"/>
  <c r="G31" i="36"/>
  <c r="I31" i="36"/>
  <c r="H32" i="36"/>
  <c r="E32" i="36"/>
  <c r="G32" i="36"/>
  <c r="I32" i="36"/>
  <c r="I33" i="36"/>
  <c r="I60" i="36"/>
  <c r="I61" i="36"/>
  <c r="I62" i="36"/>
  <c r="I63" i="36"/>
  <c r="I64" i="36"/>
  <c r="I65" i="36"/>
  <c r="I66" i="36"/>
  <c r="I76" i="36"/>
  <c r="B18" i="1"/>
  <c r="F539" i="39"/>
  <c r="C500" i="39"/>
  <c r="G500" i="39"/>
  <c r="F540" i="39"/>
  <c r="C501" i="39"/>
  <c r="G501" i="39"/>
  <c r="F541" i="39"/>
  <c r="C502" i="39"/>
  <c r="G502" i="39"/>
  <c r="F542" i="39"/>
  <c r="C503" i="39"/>
  <c r="G503" i="39"/>
  <c r="F543" i="39"/>
  <c r="C504" i="39"/>
  <c r="G504" i="39"/>
  <c r="F544" i="39"/>
  <c r="C505" i="39"/>
  <c r="G505" i="39"/>
  <c r="F545" i="39"/>
  <c r="C506" i="39"/>
  <c r="G506" i="39"/>
  <c r="F546" i="39"/>
  <c r="C507" i="39"/>
  <c r="G507" i="39"/>
  <c r="F547" i="39"/>
  <c r="C508" i="39"/>
  <c r="G508" i="39"/>
  <c r="F548" i="39"/>
  <c r="C509" i="39"/>
  <c r="G509" i="39"/>
  <c r="F549" i="39"/>
  <c r="C510" i="39"/>
  <c r="G510" i="39"/>
  <c r="F550" i="39"/>
  <c r="C511" i="39"/>
  <c r="G511" i="39"/>
  <c r="F551" i="39"/>
  <c r="C512" i="39"/>
  <c r="G512" i="39"/>
  <c r="F552" i="39"/>
  <c r="C513" i="39"/>
  <c r="G513" i="39"/>
  <c r="F553" i="39"/>
  <c r="C514" i="39"/>
  <c r="G514" i="39"/>
  <c r="G515" i="39"/>
  <c r="DA18" i="1"/>
  <c r="E36" i="38"/>
  <c r="G36" i="38"/>
  <c r="H36" i="38"/>
  <c r="I36" i="38"/>
  <c r="DB18" i="1"/>
  <c r="E37" i="38"/>
  <c r="G37" i="38"/>
  <c r="H37" i="38"/>
  <c r="I37" i="38"/>
  <c r="DC18" i="1"/>
  <c r="E38" i="38"/>
  <c r="G38" i="38"/>
  <c r="H38" i="38"/>
  <c r="I38" i="38"/>
  <c r="F500" i="39"/>
  <c r="F501" i="39"/>
  <c r="F502" i="39"/>
  <c r="F503" i="39"/>
  <c r="F504" i="39"/>
  <c r="F505" i="39"/>
  <c r="F506" i="39"/>
  <c r="F507" i="39"/>
  <c r="F508" i="39"/>
  <c r="F509" i="39"/>
  <c r="F510" i="39"/>
  <c r="F511" i="39"/>
  <c r="F512" i="39"/>
  <c r="F513" i="39"/>
  <c r="F514" i="39"/>
  <c r="F515" i="39"/>
  <c r="DD18" i="1"/>
  <c r="E39" i="38"/>
  <c r="G39" i="38"/>
  <c r="H39" i="38"/>
  <c r="I39" i="38"/>
  <c r="H40" i="38"/>
  <c r="E40" i="38"/>
  <c r="G40" i="38"/>
  <c r="I40" i="38"/>
  <c r="H41" i="38"/>
  <c r="G41" i="38"/>
  <c r="I41" i="38"/>
  <c r="H42" i="38"/>
  <c r="G42" i="38"/>
  <c r="I42" i="38"/>
  <c r="H43" i="38"/>
  <c r="G43" i="38"/>
  <c r="I43" i="38"/>
  <c r="I44" i="38"/>
  <c r="CV18" i="1"/>
  <c r="E47" i="38"/>
  <c r="G47" i="38"/>
  <c r="H47" i="38"/>
  <c r="I47" i="38"/>
  <c r="CU18" i="1"/>
  <c r="E48" i="38"/>
  <c r="G48" i="38"/>
  <c r="H48" i="38"/>
  <c r="I48" i="38"/>
  <c r="CW18" i="1"/>
  <c r="E49" i="38"/>
  <c r="G49" i="38"/>
  <c r="H49" i="38"/>
  <c r="I49" i="38"/>
  <c r="CX18" i="1"/>
  <c r="E50" i="38"/>
  <c r="G50" i="38"/>
  <c r="H50" i="38"/>
  <c r="I50" i="38"/>
  <c r="CY18" i="1"/>
  <c r="E51" i="38"/>
  <c r="G51" i="38"/>
  <c r="H51" i="38"/>
  <c r="I51" i="38"/>
  <c r="CZ18" i="1"/>
  <c r="E52" i="38"/>
  <c r="G52" i="38"/>
  <c r="H52" i="38"/>
  <c r="I52" i="38"/>
  <c r="H53" i="38"/>
  <c r="G53" i="38"/>
  <c r="I53" i="38"/>
  <c r="H54" i="38"/>
  <c r="G54" i="38"/>
  <c r="I54" i="38"/>
  <c r="H55" i="38"/>
  <c r="G55" i="38"/>
  <c r="I55" i="38"/>
  <c r="H56" i="38"/>
  <c r="G56" i="38"/>
  <c r="I56" i="38"/>
  <c r="I57" i="38"/>
  <c r="E85" i="38"/>
  <c r="E86" i="38"/>
  <c r="E87" i="38"/>
  <c r="E88" i="38"/>
  <c r="E89" i="38"/>
  <c r="E90" i="38"/>
  <c r="E91" i="38"/>
  <c r="E92" i="38"/>
  <c r="E93" i="38"/>
  <c r="E94" i="38"/>
  <c r="E95" i="38"/>
  <c r="E96" i="38"/>
  <c r="E97" i="38"/>
  <c r="E98" i="38"/>
  <c r="E99" i="38"/>
  <c r="E100" i="38"/>
  <c r="I14" i="38"/>
  <c r="H22" i="38"/>
  <c r="H502" i="39"/>
  <c r="I502" i="39"/>
  <c r="J502" i="39"/>
  <c r="K502" i="39"/>
  <c r="H506" i="39"/>
  <c r="I506" i="39"/>
  <c r="J506" i="39"/>
  <c r="K506" i="39"/>
  <c r="CT18" i="1"/>
  <c r="AH18" i="1"/>
  <c r="E22" i="38"/>
  <c r="G22" i="38"/>
  <c r="I22" i="38"/>
  <c r="H23" i="38"/>
  <c r="E23" i="38"/>
  <c r="G23" i="38"/>
  <c r="I23" i="38"/>
  <c r="H24" i="38"/>
  <c r="E24" i="38"/>
  <c r="G24" i="38"/>
  <c r="I24" i="38"/>
  <c r="H25" i="38"/>
  <c r="E25" i="38"/>
  <c r="G25" i="38"/>
  <c r="I25" i="38"/>
  <c r="H26" i="38"/>
  <c r="E26" i="38"/>
  <c r="G26" i="38"/>
  <c r="I26" i="38"/>
  <c r="H27" i="38"/>
  <c r="E27" i="38"/>
  <c r="G27" i="38"/>
  <c r="I27" i="38"/>
  <c r="H28" i="38"/>
  <c r="E28" i="38"/>
  <c r="G28" i="38"/>
  <c r="I28" i="38"/>
  <c r="H29" i="38"/>
  <c r="E29" i="38"/>
  <c r="G29" i="38"/>
  <c r="I29" i="38"/>
  <c r="H30" i="38"/>
  <c r="E30" i="38"/>
  <c r="G30" i="38"/>
  <c r="I30" i="38"/>
  <c r="H31" i="38"/>
  <c r="E31" i="38"/>
  <c r="G31" i="38"/>
  <c r="I31" i="38"/>
  <c r="H32" i="38"/>
  <c r="E32" i="38"/>
  <c r="G32" i="38"/>
  <c r="I32" i="38"/>
  <c r="I33" i="38"/>
  <c r="I60" i="38"/>
  <c r="I61" i="38"/>
  <c r="I62" i="38"/>
  <c r="I63" i="38"/>
  <c r="I64" i="38"/>
  <c r="I65" i="38"/>
  <c r="I66" i="38"/>
  <c r="I76" i="38"/>
  <c r="B19" i="1"/>
  <c r="F539" i="41"/>
  <c r="C500" i="41"/>
  <c r="G500" i="41"/>
  <c r="F540" i="41"/>
  <c r="C501" i="41"/>
  <c r="G501" i="41"/>
  <c r="F541" i="41"/>
  <c r="C502" i="41"/>
  <c r="G502" i="41"/>
  <c r="F542" i="41"/>
  <c r="C503" i="41"/>
  <c r="G503" i="41"/>
  <c r="F543" i="41"/>
  <c r="C504" i="41"/>
  <c r="G504" i="41"/>
  <c r="F544" i="41"/>
  <c r="C505" i="41"/>
  <c r="G505" i="41"/>
  <c r="F545" i="41"/>
  <c r="C506" i="41"/>
  <c r="G506" i="41"/>
  <c r="F546" i="41"/>
  <c r="C507" i="41"/>
  <c r="G507" i="41"/>
  <c r="F547" i="41"/>
  <c r="C508" i="41"/>
  <c r="G508" i="41"/>
  <c r="F548" i="41"/>
  <c r="C509" i="41"/>
  <c r="G509" i="41"/>
  <c r="F549" i="41"/>
  <c r="C510" i="41"/>
  <c r="G510" i="41"/>
  <c r="F550" i="41"/>
  <c r="C511" i="41"/>
  <c r="G511" i="41"/>
  <c r="F551" i="41"/>
  <c r="C512" i="41"/>
  <c r="G512" i="41"/>
  <c r="F552" i="41"/>
  <c r="C513" i="41"/>
  <c r="G513" i="41"/>
  <c r="F553" i="41"/>
  <c r="C514" i="41"/>
  <c r="G514" i="41"/>
  <c r="G515" i="41"/>
  <c r="DA19" i="1"/>
  <c r="E36" i="40"/>
  <c r="G36" i="40"/>
  <c r="H36" i="40"/>
  <c r="I36" i="40"/>
  <c r="DB19" i="1"/>
  <c r="E37" i="40"/>
  <c r="G37" i="40"/>
  <c r="H37" i="40"/>
  <c r="I37" i="40"/>
  <c r="DC19" i="1"/>
  <c r="E38" i="40"/>
  <c r="G38" i="40"/>
  <c r="H38" i="40"/>
  <c r="I38" i="40"/>
  <c r="F500" i="41"/>
  <c r="F501" i="41"/>
  <c r="F502" i="41"/>
  <c r="F503" i="41"/>
  <c r="F504" i="41"/>
  <c r="F505" i="41"/>
  <c r="F506" i="41"/>
  <c r="F507" i="41"/>
  <c r="F508" i="41"/>
  <c r="F509" i="41"/>
  <c r="F510" i="41"/>
  <c r="F511" i="41"/>
  <c r="F512" i="41"/>
  <c r="F513" i="41"/>
  <c r="F514" i="41"/>
  <c r="F515" i="41"/>
  <c r="DD19" i="1"/>
  <c r="E39" i="40"/>
  <c r="G39" i="40"/>
  <c r="H39" i="40"/>
  <c r="I39" i="40"/>
  <c r="H40" i="40"/>
  <c r="E40" i="40"/>
  <c r="G40" i="40"/>
  <c r="I40" i="40"/>
  <c r="H41" i="40"/>
  <c r="G41" i="40"/>
  <c r="I41" i="40"/>
  <c r="H42" i="40"/>
  <c r="G42" i="40"/>
  <c r="I42" i="40"/>
  <c r="H43" i="40"/>
  <c r="G43" i="40"/>
  <c r="I43" i="40"/>
  <c r="I44" i="40"/>
  <c r="CV19" i="1"/>
  <c r="E47" i="40"/>
  <c r="G47" i="40"/>
  <c r="H47" i="40"/>
  <c r="I47" i="40"/>
  <c r="CU19" i="1"/>
  <c r="E48" i="40"/>
  <c r="G48" i="40"/>
  <c r="H48" i="40"/>
  <c r="I48" i="40"/>
  <c r="CW19" i="1"/>
  <c r="E49" i="40"/>
  <c r="G49" i="40"/>
  <c r="H49" i="40"/>
  <c r="I49" i="40"/>
  <c r="CX19" i="1"/>
  <c r="E50" i="40"/>
  <c r="G50" i="40"/>
  <c r="H50" i="40"/>
  <c r="I50" i="40"/>
  <c r="CY19" i="1"/>
  <c r="E51" i="40"/>
  <c r="G51" i="40"/>
  <c r="H51" i="40"/>
  <c r="I51" i="40"/>
  <c r="CZ19" i="1"/>
  <c r="E52" i="40"/>
  <c r="G52" i="40"/>
  <c r="H52" i="40"/>
  <c r="I52" i="40"/>
  <c r="H53" i="40"/>
  <c r="G53" i="40"/>
  <c r="I53" i="40"/>
  <c r="H54" i="40"/>
  <c r="G54" i="40"/>
  <c r="I54" i="40"/>
  <c r="H55" i="40"/>
  <c r="G55" i="40"/>
  <c r="I55" i="40"/>
  <c r="H56" i="40"/>
  <c r="G56" i="40"/>
  <c r="I56" i="40"/>
  <c r="I57" i="40"/>
  <c r="E85" i="40"/>
  <c r="E86" i="40"/>
  <c r="E87" i="40"/>
  <c r="E88" i="40"/>
  <c r="E89" i="40"/>
  <c r="E90" i="40"/>
  <c r="E91" i="40"/>
  <c r="E92" i="40"/>
  <c r="E93" i="40"/>
  <c r="E94" i="40"/>
  <c r="E95" i="40"/>
  <c r="E96" i="40"/>
  <c r="E97" i="40"/>
  <c r="E98" i="40"/>
  <c r="E99" i="40"/>
  <c r="E100" i="40"/>
  <c r="I14" i="40"/>
  <c r="H22" i="40"/>
  <c r="H502" i="41"/>
  <c r="I502" i="41"/>
  <c r="J502" i="41"/>
  <c r="K502" i="41"/>
  <c r="H506" i="41"/>
  <c r="I506" i="41"/>
  <c r="J506" i="41"/>
  <c r="K506" i="41"/>
  <c r="CT19" i="1"/>
  <c r="AH19" i="1"/>
  <c r="E22" i="40"/>
  <c r="G22" i="40"/>
  <c r="I22" i="40"/>
  <c r="H23" i="40"/>
  <c r="E23" i="40"/>
  <c r="G23" i="40"/>
  <c r="I23" i="40"/>
  <c r="H24" i="40"/>
  <c r="E24" i="40"/>
  <c r="G24" i="40"/>
  <c r="I24" i="40"/>
  <c r="H25" i="40"/>
  <c r="E25" i="40"/>
  <c r="G25" i="40"/>
  <c r="I25" i="40"/>
  <c r="H26" i="40"/>
  <c r="E26" i="40"/>
  <c r="G26" i="40"/>
  <c r="I26" i="40"/>
  <c r="H27" i="40"/>
  <c r="E27" i="40"/>
  <c r="G27" i="40"/>
  <c r="I27" i="40"/>
  <c r="H28" i="40"/>
  <c r="E28" i="40"/>
  <c r="G28" i="40"/>
  <c r="I28" i="40"/>
  <c r="H29" i="40"/>
  <c r="E29" i="40"/>
  <c r="G29" i="40"/>
  <c r="I29" i="40"/>
  <c r="H30" i="40"/>
  <c r="E30" i="40"/>
  <c r="G30" i="40"/>
  <c r="I30" i="40"/>
  <c r="H31" i="40"/>
  <c r="E31" i="40"/>
  <c r="G31" i="40"/>
  <c r="I31" i="40"/>
  <c r="H32" i="40"/>
  <c r="E32" i="40"/>
  <c r="G32" i="40"/>
  <c r="I32" i="40"/>
  <c r="I33" i="40"/>
  <c r="I60" i="40"/>
  <c r="I61" i="40"/>
  <c r="I62" i="40"/>
  <c r="I63" i="40"/>
  <c r="I64" i="40"/>
  <c r="I65" i="40"/>
  <c r="I66" i="40"/>
  <c r="I76" i="40"/>
  <c r="B20" i="1"/>
  <c r="F539" i="43"/>
  <c r="C500" i="43"/>
  <c r="G500" i="43"/>
  <c r="F540" i="43"/>
  <c r="C501" i="43"/>
  <c r="G501" i="43"/>
  <c r="F541" i="43"/>
  <c r="C502" i="43"/>
  <c r="G502" i="43"/>
  <c r="F542" i="43"/>
  <c r="C503" i="43"/>
  <c r="G503" i="43"/>
  <c r="F543" i="43"/>
  <c r="C504" i="43"/>
  <c r="G504" i="43"/>
  <c r="F544" i="43"/>
  <c r="C505" i="43"/>
  <c r="G505" i="43"/>
  <c r="F545" i="43"/>
  <c r="C506" i="43"/>
  <c r="G506" i="43"/>
  <c r="F546" i="43"/>
  <c r="C507" i="43"/>
  <c r="G507" i="43"/>
  <c r="F547" i="43"/>
  <c r="C508" i="43"/>
  <c r="G508" i="43"/>
  <c r="F548" i="43"/>
  <c r="C509" i="43"/>
  <c r="G509" i="43"/>
  <c r="F549" i="43"/>
  <c r="C510" i="43"/>
  <c r="G510" i="43"/>
  <c r="F550" i="43"/>
  <c r="C511" i="43"/>
  <c r="G511" i="43"/>
  <c r="F551" i="43"/>
  <c r="C512" i="43"/>
  <c r="G512" i="43"/>
  <c r="F552" i="43"/>
  <c r="C513" i="43"/>
  <c r="G513" i="43"/>
  <c r="F553" i="43"/>
  <c r="C514" i="43"/>
  <c r="G514" i="43"/>
  <c r="G515" i="43"/>
  <c r="DA20" i="1"/>
  <c r="E36" i="42"/>
  <c r="G36" i="42"/>
  <c r="H36" i="42"/>
  <c r="I36" i="42"/>
  <c r="DB20" i="1"/>
  <c r="E37" i="42"/>
  <c r="G37" i="42"/>
  <c r="H37" i="42"/>
  <c r="I37" i="42"/>
  <c r="DC20" i="1"/>
  <c r="E38" i="42"/>
  <c r="G38" i="42"/>
  <c r="H38" i="42"/>
  <c r="I38" i="42"/>
  <c r="F500" i="43"/>
  <c r="F501" i="43"/>
  <c r="F502" i="43"/>
  <c r="F503" i="43"/>
  <c r="F504" i="43"/>
  <c r="F505" i="43"/>
  <c r="F506" i="43"/>
  <c r="F507" i="43"/>
  <c r="F508" i="43"/>
  <c r="F509" i="43"/>
  <c r="F510" i="43"/>
  <c r="F511" i="43"/>
  <c r="F512" i="43"/>
  <c r="F513" i="43"/>
  <c r="F514" i="43"/>
  <c r="F515" i="43"/>
  <c r="DD20" i="1"/>
  <c r="E39" i="42"/>
  <c r="G39" i="42"/>
  <c r="H39" i="42"/>
  <c r="I39" i="42"/>
  <c r="H40" i="42"/>
  <c r="E40" i="42"/>
  <c r="G40" i="42"/>
  <c r="I40" i="42"/>
  <c r="H41" i="42"/>
  <c r="G41" i="42"/>
  <c r="I41" i="42"/>
  <c r="H42" i="42"/>
  <c r="G42" i="42"/>
  <c r="I42" i="42"/>
  <c r="H43" i="42"/>
  <c r="G43" i="42"/>
  <c r="I43" i="42"/>
  <c r="I44" i="42"/>
  <c r="CV20" i="1"/>
  <c r="E47" i="42"/>
  <c r="G47" i="42"/>
  <c r="H47" i="42"/>
  <c r="I47" i="42"/>
  <c r="CU20" i="1"/>
  <c r="E48" i="42"/>
  <c r="G48" i="42"/>
  <c r="H48" i="42"/>
  <c r="I48" i="42"/>
  <c r="CW20" i="1"/>
  <c r="E49" i="42"/>
  <c r="G49" i="42"/>
  <c r="H49" i="42"/>
  <c r="I49" i="42"/>
  <c r="CX20" i="1"/>
  <c r="E50" i="42"/>
  <c r="G50" i="42"/>
  <c r="H50" i="42"/>
  <c r="I50" i="42"/>
  <c r="CY20" i="1"/>
  <c r="E51" i="42"/>
  <c r="G51" i="42"/>
  <c r="H51" i="42"/>
  <c r="I51" i="42"/>
  <c r="CZ20" i="1"/>
  <c r="E52" i="42"/>
  <c r="G52" i="42"/>
  <c r="H52" i="42"/>
  <c r="I52" i="42"/>
  <c r="H53" i="42"/>
  <c r="G53" i="42"/>
  <c r="I53" i="42"/>
  <c r="H54" i="42"/>
  <c r="G54" i="42"/>
  <c r="I54" i="42"/>
  <c r="H55" i="42"/>
  <c r="G55" i="42"/>
  <c r="I55" i="42"/>
  <c r="H56" i="42"/>
  <c r="G56" i="42"/>
  <c r="I56" i="42"/>
  <c r="I57" i="42"/>
  <c r="E85" i="42"/>
  <c r="E86" i="42"/>
  <c r="E87" i="42"/>
  <c r="E88" i="42"/>
  <c r="E89" i="42"/>
  <c r="E90" i="42"/>
  <c r="E91" i="42"/>
  <c r="E92" i="42"/>
  <c r="E93" i="42"/>
  <c r="E94" i="42"/>
  <c r="E95" i="42"/>
  <c r="E96" i="42"/>
  <c r="E97" i="42"/>
  <c r="E98" i="42"/>
  <c r="E99" i="42"/>
  <c r="E100" i="42"/>
  <c r="I14" i="42"/>
  <c r="H22" i="42"/>
  <c r="H502" i="43"/>
  <c r="I502" i="43"/>
  <c r="J502" i="43"/>
  <c r="K502" i="43"/>
  <c r="H506" i="43"/>
  <c r="I506" i="43"/>
  <c r="J506" i="43"/>
  <c r="K506" i="43"/>
  <c r="CT20" i="1"/>
  <c r="AH20" i="1"/>
  <c r="E22" i="42"/>
  <c r="G22" i="42"/>
  <c r="I22" i="42"/>
  <c r="H23" i="42"/>
  <c r="E23" i="42"/>
  <c r="G23" i="42"/>
  <c r="I23" i="42"/>
  <c r="H24" i="42"/>
  <c r="E24" i="42"/>
  <c r="G24" i="42"/>
  <c r="I24" i="42"/>
  <c r="H25" i="42"/>
  <c r="E25" i="42"/>
  <c r="G25" i="42"/>
  <c r="I25" i="42"/>
  <c r="H26" i="42"/>
  <c r="E26" i="42"/>
  <c r="G26" i="42"/>
  <c r="I26" i="42"/>
  <c r="H27" i="42"/>
  <c r="E27" i="42"/>
  <c r="G27" i="42"/>
  <c r="I27" i="42"/>
  <c r="H28" i="42"/>
  <c r="E28" i="42"/>
  <c r="G28" i="42"/>
  <c r="I28" i="42"/>
  <c r="H29" i="42"/>
  <c r="E29" i="42"/>
  <c r="G29" i="42"/>
  <c r="I29" i="42"/>
  <c r="H30" i="42"/>
  <c r="E30" i="42"/>
  <c r="G30" i="42"/>
  <c r="I30" i="42"/>
  <c r="H31" i="42"/>
  <c r="E31" i="42"/>
  <c r="G31" i="42"/>
  <c r="I31" i="42"/>
  <c r="H32" i="42"/>
  <c r="E32" i="42"/>
  <c r="G32" i="42"/>
  <c r="I32" i="42"/>
  <c r="I33" i="42"/>
  <c r="I60" i="42"/>
  <c r="I61" i="42"/>
  <c r="I62" i="42"/>
  <c r="I63" i="42"/>
  <c r="I64" i="42"/>
  <c r="I65" i="42"/>
  <c r="I66" i="42"/>
  <c r="I76" i="42"/>
  <c r="B21" i="1"/>
  <c r="F539" i="45"/>
  <c r="C500" i="45"/>
  <c r="G500" i="45"/>
  <c r="F540" i="45"/>
  <c r="C501" i="45"/>
  <c r="G501" i="45"/>
  <c r="F541" i="45"/>
  <c r="C502" i="45"/>
  <c r="G502" i="45"/>
  <c r="F542" i="45"/>
  <c r="C503" i="45"/>
  <c r="G503" i="45"/>
  <c r="F543" i="45"/>
  <c r="C504" i="45"/>
  <c r="G504" i="45"/>
  <c r="F544" i="45"/>
  <c r="C505" i="45"/>
  <c r="G505" i="45"/>
  <c r="F545" i="45"/>
  <c r="C506" i="45"/>
  <c r="G506" i="45"/>
  <c r="F546" i="45"/>
  <c r="C507" i="45"/>
  <c r="G507" i="45"/>
  <c r="F547" i="45"/>
  <c r="C508" i="45"/>
  <c r="G508" i="45"/>
  <c r="F548" i="45"/>
  <c r="C509" i="45"/>
  <c r="G509" i="45"/>
  <c r="F549" i="45"/>
  <c r="C510" i="45"/>
  <c r="G510" i="45"/>
  <c r="F550" i="45"/>
  <c r="C511" i="45"/>
  <c r="G511" i="45"/>
  <c r="F551" i="45"/>
  <c r="C512" i="45"/>
  <c r="G512" i="45"/>
  <c r="F552" i="45"/>
  <c r="C513" i="45"/>
  <c r="G513" i="45"/>
  <c r="F553" i="45"/>
  <c r="C514" i="45"/>
  <c r="G514" i="45"/>
  <c r="G515" i="45"/>
  <c r="DA21" i="1"/>
  <c r="E36" i="44"/>
  <c r="G36" i="44"/>
  <c r="H36" i="44"/>
  <c r="I36" i="44"/>
  <c r="DB21" i="1"/>
  <c r="E37" i="44"/>
  <c r="G37" i="44"/>
  <c r="H37" i="44"/>
  <c r="I37" i="44"/>
  <c r="DC21" i="1"/>
  <c r="E38" i="44"/>
  <c r="G38" i="44"/>
  <c r="H38" i="44"/>
  <c r="I38" i="44"/>
  <c r="F500" i="45"/>
  <c r="F501" i="45"/>
  <c r="F502" i="45"/>
  <c r="F503" i="45"/>
  <c r="F504" i="45"/>
  <c r="F505" i="45"/>
  <c r="F506" i="45"/>
  <c r="F507" i="45"/>
  <c r="F508" i="45"/>
  <c r="F509" i="45"/>
  <c r="F510" i="45"/>
  <c r="F511" i="45"/>
  <c r="F512" i="45"/>
  <c r="F513" i="45"/>
  <c r="F514" i="45"/>
  <c r="F515" i="45"/>
  <c r="DD21" i="1"/>
  <c r="E39" i="44"/>
  <c r="G39" i="44"/>
  <c r="H39" i="44"/>
  <c r="I39" i="44"/>
  <c r="H40" i="44"/>
  <c r="E40" i="44"/>
  <c r="G40" i="44"/>
  <c r="I40" i="44"/>
  <c r="H41" i="44"/>
  <c r="G41" i="44"/>
  <c r="I41" i="44"/>
  <c r="H42" i="44"/>
  <c r="G42" i="44"/>
  <c r="I42" i="44"/>
  <c r="H43" i="44"/>
  <c r="G43" i="44"/>
  <c r="I43" i="44"/>
  <c r="I44" i="44"/>
  <c r="CV21" i="1"/>
  <c r="E47" i="44"/>
  <c r="G47" i="44"/>
  <c r="H47" i="44"/>
  <c r="I47" i="44"/>
  <c r="CU21" i="1"/>
  <c r="E48" i="44"/>
  <c r="G48" i="44"/>
  <c r="H48" i="44"/>
  <c r="I48" i="44"/>
  <c r="CW21" i="1"/>
  <c r="E49" i="44"/>
  <c r="G49" i="44"/>
  <c r="H49" i="44"/>
  <c r="I49" i="44"/>
  <c r="CX21" i="1"/>
  <c r="E50" i="44"/>
  <c r="G50" i="44"/>
  <c r="H50" i="44"/>
  <c r="I50" i="44"/>
  <c r="CY21" i="1"/>
  <c r="E51" i="44"/>
  <c r="G51" i="44"/>
  <c r="H51" i="44"/>
  <c r="I51" i="44"/>
  <c r="CZ21" i="1"/>
  <c r="E52" i="44"/>
  <c r="G52" i="44"/>
  <c r="H52" i="44"/>
  <c r="I52" i="44"/>
  <c r="H53" i="44"/>
  <c r="G53" i="44"/>
  <c r="I53" i="44"/>
  <c r="H54" i="44"/>
  <c r="G54" i="44"/>
  <c r="I54" i="44"/>
  <c r="H55" i="44"/>
  <c r="G55" i="44"/>
  <c r="I55" i="44"/>
  <c r="H56" i="44"/>
  <c r="G56" i="44"/>
  <c r="I56" i="44"/>
  <c r="I57" i="44"/>
  <c r="E85" i="44"/>
  <c r="E86" i="44"/>
  <c r="E87" i="44"/>
  <c r="E88" i="44"/>
  <c r="E89" i="44"/>
  <c r="E90" i="44"/>
  <c r="E91" i="44"/>
  <c r="E92" i="44"/>
  <c r="E93" i="44"/>
  <c r="E94" i="44"/>
  <c r="E95" i="44"/>
  <c r="E96" i="44"/>
  <c r="E97" i="44"/>
  <c r="E98" i="44"/>
  <c r="E99" i="44"/>
  <c r="E100" i="44"/>
  <c r="I14" i="44"/>
  <c r="H22" i="44"/>
  <c r="H502" i="45"/>
  <c r="I502" i="45"/>
  <c r="J502" i="45"/>
  <c r="K502" i="45"/>
  <c r="H506" i="45"/>
  <c r="I506" i="45"/>
  <c r="J506" i="45"/>
  <c r="K506" i="45"/>
  <c r="CT21" i="1"/>
  <c r="AH21" i="1"/>
  <c r="E22" i="44"/>
  <c r="G22" i="44"/>
  <c r="I22" i="44"/>
  <c r="H23" i="44"/>
  <c r="E23" i="44"/>
  <c r="G23" i="44"/>
  <c r="I23" i="44"/>
  <c r="H24" i="44"/>
  <c r="E24" i="44"/>
  <c r="G24" i="44"/>
  <c r="I24" i="44"/>
  <c r="H25" i="44"/>
  <c r="E25" i="44"/>
  <c r="G25" i="44"/>
  <c r="I25" i="44"/>
  <c r="H26" i="44"/>
  <c r="E26" i="44"/>
  <c r="G26" i="44"/>
  <c r="I26" i="44"/>
  <c r="H27" i="44"/>
  <c r="E27" i="44"/>
  <c r="G27" i="44"/>
  <c r="I27" i="44"/>
  <c r="H28" i="44"/>
  <c r="E28" i="44"/>
  <c r="G28" i="44"/>
  <c r="I28" i="44"/>
  <c r="H29" i="44"/>
  <c r="E29" i="44"/>
  <c r="G29" i="44"/>
  <c r="I29" i="44"/>
  <c r="H30" i="44"/>
  <c r="E30" i="44"/>
  <c r="G30" i="44"/>
  <c r="I30" i="44"/>
  <c r="H31" i="44"/>
  <c r="E31" i="44"/>
  <c r="G31" i="44"/>
  <c r="I31" i="44"/>
  <c r="H32" i="44"/>
  <c r="E32" i="44"/>
  <c r="G32" i="44"/>
  <c r="I32" i="44"/>
  <c r="I33" i="44"/>
  <c r="I60" i="44"/>
  <c r="I61" i="44"/>
  <c r="I62" i="44"/>
  <c r="I63" i="44"/>
  <c r="I64" i="44"/>
  <c r="I65" i="44"/>
  <c r="I66" i="44"/>
  <c r="I76" i="44"/>
  <c r="B22" i="1"/>
  <c r="F539" i="47"/>
  <c r="C500" i="47"/>
  <c r="G500" i="47"/>
  <c r="F540" i="47"/>
  <c r="C501" i="47"/>
  <c r="G501" i="47"/>
  <c r="F541" i="47"/>
  <c r="C502" i="47"/>
  <c r="G502" i="47"/>
  <c r="F542" i="47"/>
  <c r="C503" i="47"/>
  <c r="G503" i="47"/>
  <c r="F543" i="47"/>
  <c r="C504" i="47"/>
  <c r="G504" i="47"/>
  <c r="F544" i="47"/>
  <c r="C505" i="47"/>
  <c r="G505" i="47"/>
  <c r="F545" i="47"/>
  <c r="C506" i="47"/>
  <c r="G506" i="47"/>
  <c r="F546" i="47"/>
  <c r="C507" i="47"/>
  <c r="G507" i="47"/>
  <c r="F547" i="47"/>
  <c r="C508" i="47"/>
  <c r="G508" i="47"/>
  <c r="F548" i="47"/>
  <c r="C509" i="47"/>
  <c r="G509" i="47"/>
  <c r="F549" i="47"/>
  <c r="C510" i="47"/>
  <c r="G510" i="47"/>
  <c r="F550" i="47"/>
  <c r="C511" i="47"/>
  <c r="G511" i="47"/>
  <c r="F551" i="47"/>
  <c r="C512" i="47"/>
  <c r="G512" i="47"/>
  <c r="F552" i="47"/>
  <c r="C513" i="47"/>
  <c r="G513" i="47"/>
  <c r="F553" i="47"/>
  <c r="C514" i="47"/>
  <c r="G514" i="47"/>
  <c r="G515" i="47"/>
  <c r="DA22" i="1"/>
  <c r="E36" i="46"/>
  <c r="G36" i="46"/>
  <c r="H36" i="46"/>
  <c r="I36" i="46"/>
  <c r="DB22" i="1"/>
  <c r="E37" i="46"/>
  <c r="G37" i="46"/>
  <c r="H37" i="46"/>
  <c r="I37" i="46"/>
  <c r="DC22" i="1"/>
  <c r="E38" i="46"/>
  <c r="G38" i="46"/>
  <c r="H38" i="46"/>
  <c r="I38" i="46"/>
  <c r="F500" i="47"/>
  <c r="F501" i="47"/>
  <c r="F502" i="47"/>
  <c r="F503" i="47"/>
  <c r="F504" i="47"/>
  <c r="F505" i="47"/>
  <c r="F506" i="47"/>
  <c r="F507" i="47"/>
  <c r="F508" i="47"/>
  <c r="F509" i="47"/>
  <c r="F510" i="47"/>
  <c r="F511" i="47"/>
  <c r="F512" i="47"/>
  <c r="F513" i="47"/>
  <c r="F514" i="47"/>
  <c r="F515" i="47"/>
  <c r="DD22" i="1"/>
  <c r="E39" i="46"/>
  <c r="G39" i="46"/>
  <c r="H39" i="46"/>
  <c r="I39" i="46"/>
  <c r="H40" i="46"/>
  <c r="E40" i="46"/>
  <c r="G40" i="46"/>
  <c r="I40" i="46"/>
  <c r="H41" i="46"/>
  <c r="G41" i="46"/>
  <c r="I41" i="46"/>
  <c r="H42" i="46"/>
  <c r="G42" i="46"/>
  <c r="I42" i="46"/>
  <c r="H43" i="46"/>
  <c r="G43" i="46"/>
  <c r="I43" i="46"/>
  <c r="I44" i="46"/>
  <c r="CV22" i="1"/>
  <c r="E47" i="46"/>
  <c r="G47" i="46"/>
  <c r="H47" i="46"/>
  <c r="I47" i="46"/>
  <c r="CU22" i="1"/>
  <c r="E48" i="46"/>
  <c r="G48" i="46"/>
  <c r="H48" i="46"/>
  <c r="I48" i="46"/>
  <c r="CW22" i="1"/>
  <c r="E49" i="46"/>
  <c r="G49" i="46"/>
  <c r="H49" i="46"/>
  <c r="I49" i="46"/>
  <c r="CX22" i="1"/>
  <c r="E50" i="46"/>
  <c r="G50" i="46"/>
  <c r="H50" i="46"/>
  <c r="I50" i="46"/>
  <c r="CY22" i="1"/>
  <c r="E51" i="46"/>
  <c r="G51" i="46"/>
  <c r="H51" i="46"/>
  <c r="I51" i="46"/>
  <c r="CZ22" i="1"/>
  <c r="E52" i="46"/>
  <c r="G52" i="46"/>
  <c r="H52" i="46"/>
  <c r="I52" i="46"/>
  <c r="H53" i="46"/>
  <c r="G53" i="46"/>
  <c r="I53" i="46"/>
  <c r="H54" i="46"/>
  <c r="G54" i="46"/>
  <c r="I54" i="46"/>
  <c r="H55" i="46"/>
  <c r="G55" i="46"/>
  <c r="I55" i="46"/>
  <c r="H56" i="46"/>
  <c r="G56" i="46"/>
  <c r="I56" i="46"/>
  <c r="I57" i="46"/>
  <c r="E85" i="46"/>
  <c r="E86" i="46"/>
  <c r="E87" i="46"/>
  <c r="E88" i="46"/>
  <c r="E89" i="46"/>
  <c r="E90" i="46"/>
  <c r="E91" i="46"/>
  <c r="E92" i="46"/>
  <c r="E93" i="46"/>
  <c r="E94" i="46"/>
  <c r="E95" i="46"/>
  <c r="E96" i="46"/>
  <c r="E97" i="46"/>
  <c r="E98" i="46"/>
  <c r="E99" i="46"/>
  <c r="E100" i="46"/>
  <c r="I14" i="46"/>
  <c r="H22" i="46"/>
  <c r="H502" i="47"/>
  <c r="I502" i="47"/>
  <c r="J502" i="47"/>
  <c r="K502" i="47"/>
  <c r="H506" i="47"/>
  <c r="I506" i="47"/>
  <c r="J506" i="47"/>
  <c r="K506" i="47"/>
  <c r="CT22" i="1"/>
  <c r="AH22" i="1"/>
  <c r="E22" i="46"/>
  <c r="G22" i="46"/>
  <c r="I22" i="46"/>
  <c r="H23" i="46"/>
  <c r="E23" i="46"/>
  <c r="G23" i="46"/>
  <c r="I23" i="46"/>
  <c r="H24" i="46"/>
  <c r="E24" i="46"/>
  <c r="G24" i="46"/>
  <c r="I24" i="46"/>
  <c r="H25" i="46"/>
  <c r="E25" i="46"/>
  <c r="G25" i="46"/>
  <c r="I25" i="46"/>
  <c r="H26" i="46"/>
  <c r="E26" i="46"/>
  <c r="G26" i="46"/>
  <c r="I26" i="46"/>
  <c r="H27" i="46"/>
  <c r="E27" i="46"/>
  <c r="G27" i="46"/>
  <c r="I27" i="46"/>
  <c r="H28" i="46"/>
  <c r="E28" i="46"/>
  <c r="G28" i="46"/>
  <c r="I28" i="46"/>
  <c r="H29" i="46"/>
  <c r="E29" i="46"/>
  <c r="G29" i="46"/>
  <c r="I29" i="46"/>
  <c r="H30" i="46"/>
  <c r="E30" i="46"/>
  <c r="G30" i="46"/>
  <c r="I30" i="46"/>
  <c r="H31" i="46"/>
  <c r="E31" i="46"/>
  <c r="G31" i="46"/>
  <c r="I31" i="46"/>
  <c r="H32" i="46"/>
  <c r="E32" i="46"/>
  <c r="G32" i="46"/>
  <c r="I32" i="46"/>
  <c r="I33" i="46"/>
  <c r="I60" i="46"/>
  <c r="I61" i="46"/>
  <c r="I62" i="46"/>
  <c r="I63" i="46"/>
  <c r="I64" i="46"/>
  <c r="I65" i="46"/>
  <c r="I66" i="46"/>
  <c r="I76" i="46"/>
  <c r="B23" i="1"/>
  <c r="F539" i="49"/>
  <c r="C500" i="49"/>
  <c r="G500" i="49"/>
  <c r="F540" i="49"/>
  <c r="C501" i="49"/>
  <c r="G501" i="49"/>
  <c r="F541" i="49"/>
  <c r="C502" i="49"/>
  <c r="G502" i="49"/>
  <c r="F542" i="49"/>
  <c r="C503" i="49"/>
  <c r="G503" i="49"/>
  <c r="F543" i="49"/>
  <c r="C504" i="49"/>
  <c r="G504" i="49"/>
  <c r="F544" i="49"/>
  <c r="C505" i="49"/>
  <c r="G505" i="49"/>
  <c r="F545" i="49"/>
  <c r="C506" i="49"/>
  <c r="G506" i="49"/>
  <c r="F546" i="49"/>
  <c r="C507" i="49"/>
  <c r="G507" i="49"/>
  <c r="F547" i="49"/>
  <c r="C508" i="49"/>
  <c r="G508" i="49"/>
  <c r="F548" i="49"/>
  <c r="C509" i="49"/>
  <c r="G509" i="49"/>
  <c r="F549" i="49"/>
  <c r="C510" i="49"/>
  <c r="G510" i="49"/>
  <c r="F550" i="49"/>
  <c r="C511" i="49"/>
  <c r="G511" i="49"/>
  <c r="F551" i="49"/>
  <c r="C512" i="49"/>
  <c r="G512" i="49"/>
  <c r="F552" i="49"/>
  <c r="C513" i="49"/>
  <c r="G513" i="49"/>
  <c r="F553" i="49"/>
  <c r="C514" i="49"/>
  <c r="G514" i="49"/>
  <c r="G515" i="49"/>
  <c r="DA23" i="1"/>
  <c r="E36" i="48"/>
  <c r="G36" i="48"/>
  <c r="H36" i="48"/>
  <c r="I36" i="48"/>
  <c r="DB23" i="1"/>
  <c r="E37" i="48"/>
  <c r="G37" i="48"/>
  <c r="H37" i="48"/>
  <c r="I37" i="48"/>
  <c r="DC23" i="1"/>
  <c r="E38" i="48"/>
  <c r="G38" i="48"/>
  <c r="H38" i="48"/>
  <c r="I38" i="48"/>
  <c r="F500" i="49"/>
  <c r="F501" i="49"/>
  <c r="F502" i="49"/>
  <c r="F503" i="49"/>
  <c r="F504" i="49"/>
  <c r="F505" i="49"/>
  <c r="F506" i="49"/>
  <c r="F507" i="49"/>
  <c r="F508" i="49"/>
  <c r="F509" i="49"/>
  <c r="F510" i="49"/>
  <c r="F511" i="49"/>
  <c r="F512" i="49"/>
  <c r="F513" i="49"/>
  <c r="F514" i="49"/>
  <c r="F515" i="49"/>
  <c r="DD23" i="1"/>
  <c r="E39" i="48"/>
  <c r="G39" i="48"/>
  <c r="H39" i="48"/>
  <c r="I39" i="48"/>
  <c r="H40" i="48"/>
  <c r="E40" i="48"/>
  <c r="G40" i="48"/>
  <c r="I40" i="48"/>
  <c r="H41" i="48"/>
  <c r="G41" i="48"/>
  <c r="I41" i="48"/>
  <c r="H42" i="48"/>
  <c r="G42" i="48"/>
  <c r="I42" i="48"/>
  <c r="H43" i="48"/>
  <c r="G43" i="48"/>
  <c r="I43" i="48"/>
  <c r="I44" i="48"/>
  <c r="CV23" i="1"/>
  <c r="E47" i="48"/>
  <c r="G47" i="48"/>
  <c r="H47" i="48"/>
  <c r="I47" i="48"/>
  <c r="CU23" i="1"/>
  <c r="E48" i="48"/>
  <c r="G48" i="48"/>
  <c r="H48" i="48"/>
  <c r="I48" i="48"/>
  <c r="CW23" i="1"/>
  <c r="E49" i="48"/>
  <c r="G49" i="48"/>
  <c r="H49" i="48"/>
  <c r="I49" i="48"/>
  <c r="CX23" i="1"/>
  <c r="E50" i="48"/>
  <c r="G50" i="48"/>
  <c r="H50" i="48"/>
  <c r="I50" i="48"/>
  <c r="CY23" i="1"/>
  <c r="E51" i="48"/>
  <c r="G51" i="48"/>
  <c r="H51" i="48"/>
  <c r="I51" i="48"/>
  <c r="CZ23" i="1"/>
  <c r="E52" i="48"/>
  <c r="G52" i="48"/>
  <c r="H52" i="48"/>
  <c r="I52" i="48"/>
  <c r="H53" i="48"/>
  <c r="G53" i="48"/>
  <c r="I53" i="48"/>
  <c r="H54" i="48"/>
  <c r="G54" i="48"/>
  <c r="I54" i="48"/>
  <c r="H55" i="48"/>
  <c r="G55" i="48"/>
  <c r="I55" i="48"/>
  <c r="H56" i="48"/>
  <c r="G56" i="48"/>
  <c r="I56" i="48"/>
  <c r="I57" i="48"/>
  <c r="E85" i="48"/>
  <c r="E86" i="48"/>
  <c r="E87" i="48"/>
  <c r="E88" i="48"/>
  <c r="E89" i="48"/>
  <c r="E90" i="48"/>
  <c r="E91" i="48"/>
  <c r="E92" i="48"/>
  <c r="E93" i="48"/>
  <c r="E94" i="48"/>
  <c r="E95" i="48"/>
  <c r="E96" i="48"/>
  <c r="E97" i="48"/>
  <c r="E98" i="48"/>
  <c r="E99" i="48"/>
  <c r="E100" i="48"/>
  <c r="I14" i="48"/>
  <c r="H22" i="48"/>
  <c r="H502" i="49"/>
  <c r="I502" i="49"/>
  <c r="J502" i="49"/>
  <c r="K502" i="49"/>
  <c r="H506" i="49"/>
  <c r="I506" i="49"/>
  <c r="J506" i="49"/>
  <c r="K506" i="49"/>
  <c r="CT23" i="1"/>
  <c r="AH23" i="1"/>
  <c r="E22" i="48"/>
  <c r="G22" i="48"/>
  <c r="I22" i="48"/>
  <c r="H23" i="48"/>
  <c r="E23" i="48"/>
  <c r="G23" i="48"/>
  <c r="I23" i="48"/>
  <c r="H24" i="48"/>
  <c r="E24" i="48"/>
  <c r="G24" i="48"/>
  <c r="I24" i="48"/>
  <c r="H25" i="48"/>
  <c r="E25" i="48"/>
  <c r="G25" i="48"/>
  <c r="I25" i="48"/>
  <c r="H26" i="48"/>
  <c r="E26" i="48"/>
  <c r="G26" i="48"/>
  <c r="I26" i="48"/>
  <c r="H27" i="48"/>
  <c r="E27" i="48"/>
  <c r="G27" i="48"/>
  <c r="I27" i="48"/>
  <c r="H28" i="48"/>
  <c r="E28" i="48"/>
  <c r="G28" i="48"/>
  <c r="I28" i="48"/>
  <c r="H29" i="48"/>
  <c r="E29" i="48"/>
  <c r="G29" i="48"/>
  <c r="I29" i="48"/>
  <c r="H30" i="48"/>
  <c r="E30" i="48"/>
  <c r="G30" i="48"/>
  <c r="I30" i="48"/>
  <c r="H31" i="48"/>
  <c r="E31" i="48"/>
  <c r="G31" i="48"/>
  <c r="I31" i="48"/>
  <c r="H32" i="48"/>
  <c r="E32" i="48"/>
  <c r="G32" i="48"/>
  <c r="I32" i="48"/>
  <c r="I33" i="48"/>
  <c r="I60" i="48"/>
  <c r="I61" i="48"/>
  <c r="I62" i="48"/>
  <c r="I63" i="48"/>
  <c r="I64" i="48"/>
  <c r="I65" i="48"/>
  <c r="I66" i="48"/>
  <c r="I76" i="48"/>
  <c r="B24" i="1"/>
  <c r="F539" i="51"/>
  <c r="C500" i="51"/>
  <c r="G500" i="51"/>
  <c r="F540" i="51"/>
  <c r="C501" i="51"/>
  <c r="G501" i="51"/>
  <c r="F541" i="51"/>
  <c r="C502" i="51"/>
  <c r="G502" i="51"/>
  <c r="F542" i="51"/>
  <c r="C503" i="51"/>
  <c r="G503" i="51"/>
  <c r="F543" i="51"/>
  <c r="C504" i="51"/>
  <c r="G504" i="51"/>
  <c r="F544" i="51"/>
  <c r="C505" i="51"/>
  <c r="G505" i="51"/>
  <c r="F545" i="51"/>
  <c r="C506" i="51"/>
  <c r="G506" i="51"/>
  <c r="F546" i="51"/>
  <c r="C507" i="51"/>
  <c r="G507" i="51"/>
  <c r="F547" i="51"/>
  <c r="C508" i="51"/>
  <c r="G508" i="51"/>
  <c r="F548" i="51"/>
  <c r="C509" i="51"/>
  <c r="G509" i="51"/>
  <c r="F549" i="51"/>
  <c r="C510" i="51"/>
  <c r="G510" i="51"/>
  <c r="F550" i="51"/>
  <c r="C511" i="51"/>
  <c r="G511" i="51"/>
  <c r="F551" i="51"/>
  <c r="C512" i="51"/>
  <c r="G512" i="51"/>
  <c r="F552" i="51"/>
  <c r="C513" i="51"/>
  <c r="G513" i="51"/>
  <c r="F553" i="51"/>
  <c r="C514" i="51"/>
  <c r="G514" i="51"/>
  <c r="G515" i="51"/>
  <c r="DA24" i="1"/>
  <c r="E36" i="50"/>
  <c r="G36" i="50"/>
  <c r="H36" i="50"/>
  <c r="I36" i="50"/>
  <c r="DB24" i="1"/>
  <c r="E37" i="50"/>
  <c r="G37" i="50"/>
  <c r="H37" i="50"/>
  <c r="I37" i="50"/>
  <c r="DC24" i="1"/>
  <c r="E38" i="50"/>
  <c r="G38" i="50"/>
  <c r="H38" i="50"/>
  <c r="I38" i="50"/>
  <c r="F500" i="51"/>
  <c r="F501" i="51"/>
  <c r="F502" i="51"/>
  <c r="F503" i="51"/>
  <c r="F504" i="51"/>
  <c r="F505" i="51"/>
  <c r="F506" i="51"/>
  <c r="F507" i="51"/>
  <c r="F508" i="51"/>
  <c r="F509" i="51"/>
  <c r="F510" i="51"/>
  <c r="F511" i="51"/>
  <c r="F512" i="51"/>
  <c r="F513" i="51"/>
  <c r="F514" i="51"/>
  <c r="F515" i="51"/>
  <c r="DD24" i="1"/>
  <c r="E39" i="50"/>
  <c r="G39" i="50"/>
  <c r="H39" i="50"/>
  <c r="I39" i="50"/>
  <c r="H40" i="50"/>
  <c r="E40" i="50"/>
  <c r="G40" i="50"/>
  <c r="I40" i="50"/>
  <c r="H41" i="50"/>
  <c r="G41" i="50"/>
  <c r="I41" i="50"/>
  <c r="H42" i="50"/>
  <c r="G42" i="50"/>
  <c r="I42" i="50"/>
  <c r="H43" i="50"/>
  <c r="G43" i="50"/>
  <c r="I43" i="50"/>
  <c r="I44" i="50"/>
  <c r="CV24" i="1"/>
  <c r="E47" i="50"/>
  <c r="G47" i="50"/>
  <c r="H47" i="50"/>
  <c r="I47" i="50"/>
  <c r="CU24" i="1"/>
  <c r="E48" i="50"/>
  <c r="G48" i="50"/>
  <c r="H48" i="50"/>
  <c r="I48" i="50"/>
  <c r="CW24" i="1"/>
  <c r="E49" i="50"/>
  <c r="G49" i="50"/>
  <c r="H49" i="50"/>
  <c r="I49" i="50"/>
  <c r="CX24" i="1"/>
  <c r="E50" i="50"/>
  <c r="G50" i="50"/>
  <c r="H50" i="50"/>
  <c r="I50" i="50"/>
  <c r="CY24" i="1"/>
  <c r="E51" i="50"/>
  <c r="G51" i="50"/>
  <c r="H51" i="50"/>
  <c r="I51" i="50"/>
  <c r="CZ24" i="1"/>
  <c r="E52" i="50"/>
  <c r="G52" i="50"/>
  <c r="H52" i="50"/>
  <c r="I52" i="50"/>
  <c r="H53" i="50"/>
  <c r="G53" i="50"/>
  <c r="I53" i="50"/>
  <c r="H54" i="50"/>
  <c r="G54" i="50"/>
  <c r="I54" i="50"/>
  <c r="H55" i="50"/>
  <c r="G55" i="50"/>
  <c r="I55" i="50"/>
  <c r="H56" i="50"/>
  <c r="G56" i="50"/>
  <c r="I56" i="50"/>
  <c r="I57" i="50"/>
  <c r="E85" i="50"/>
  <c r="E86" i="50"/>
  <c r="E87" i="50"/>
  <c r="E88" i="50"/>
  <c r="E89" i="50"/>
  <c r="E90" i="50"/>
  <c r="E91" i="50"/>
  <c r="E92" i="50"/>
  <c r="E93" i="50"/>
  <c r="E94" i="50"/>
  <c r="E95" i="50"/>
  <c r="E96" i="50"/>
  <c r="E97" i="50"/>
  <c r="E98" i="50"/>
  <c r="E99" i="50"/>
  <c r="E100" i="50"/>
  <c r="I14" i="50"/>
  <c r="H22" i="50"/>
  <c r="H502" i="51"/>
  <c r="I502" i="51"/>
  <c r="J502" i="51"/>
  <c r="K502" i="51"/>
  <c r="H506" i="51"/>
  <c r="I506" i="51"/>
  <c r="J506" i="51"/>
  <c r="K506" i="51"/>
  <c r="CT24" i="1"/>
  <c r="AH24" i="1"/>
  <c r="E22" i="50"/>
  <c r="G22" i="50"/>
  <c r="I22" i="50"/>
  <c r="H23" i="50"/>
  <c r="E23" i="50"/>
  <c r="G23" i="50"/>
  <c r="I23" i="50"/>
  <c r="H24" i="50"/>
  <c r="E24" i="50"/>
  <c r="G24" i="50"/>
  <c r="I24" i="50"/>
  <c r="H25" i="50"/>
  <c r="E25" i="50"/>
  <c r="G25" i="50"/>
  <c r="I25" i="50"/>
  <c r="H26" i="50"/>
  <c r="E26" i="50"/>
  <c r="G26" i="50"/>
  <c r="I26" i="50"/>
  <c r="H27" i="50"/>
  <c r="E27" i="50"/>
  <c r="G27" i="50"/>
  <c r="I27" i="50"/>
  <c r="H28" i="50"/>
  <c r="E28" i="50"/>
  <c r="G28" i="50"/>
  <c r="I28" i="50"/>
  <c r="H29" i="50"/>
  <c r="E29" i="50"/>
  <c r="G29" i="50"/>
  <c r="I29" i="50"/>
  <c r="H30" i="50"/>
  <c r="E30" i="50"/>
  <c r="G30" i="50"/>
  <c r="I30" i="50"/>
  <c r="H31" i="50"/>
  <c r="E31" i="50"/>
  <c r="G31" i="50"/>
  <c r="I31" i="50"/>
  <c r="H32" i="50"/>
  <c r="E32" i="50"/>
  <c r="G32" i="50"/>
  <c r="I32" i="50"/>
  <c r="I33" i="50"/>
  <c r="I60" i="50"/>
  <c r="I61" i="50"/>
  <c r="I62" i="50"/>
  <c r="I63" i="50"/>
  <c r="I64" i="50"/>
  <c r="I65" i="50"/>
  <c r="I66" i="50"/>
  <c r="I76" i="50"/>
  <c r="B25" i="1"/>
  <c r="F539" i="53"/>
  <c r="C500" i="53"/>
  <c r="G500" i="53"/>
  <c r="F540" i="53"/>
  <c r="C501" i="53"/>
  <c r="G501" i="53"/>
  <c r="F541" i="53"/>
  <c r="C502" i="53"/>
  <c r="G502" i="53"/>
  <c r="F542" i="53"/>
  <c r="C503" i="53"/>
  <c r="G503" i="53"/>
  <c r="F543" i="53"/>
  <c r="C504" i="53"/>
  <c r="G504" i="53"/>
  <c r="F544" i="53"/>
  <c r="C505" i="53"/>
  <c r="G505" i="53"/>
  <c r="F545" i="53"/>
  <c r="C506" i="53"/>
  <c r="G506" i="53"/>
  <c r="F546" i="53"/>
  <c r="C507" i="53"/>
  <c r="G507" i="53"/>
  <c r="F547" i="53"/>
  <c r="C508" i="53"/>
  <c r="G508" i="53"/>
  <c r="F548" i="53"/>
  <c r="C509" i="53"/>
  <c r="G509" i="53"/>
  <c r="F549" i="53"/>
  <c r="C510" i="53"/>
  <c r="G510" i="53"/>
  <c r="F550" i="53"/>
  <c r="C511" i="53"/>
  <c r="G511" i="53"/>
  <c r="F551" i="53"/>
  <c r="C512" i="53"/>
  <c r="G512" i="53"/>
  <c r="F552" i="53"/>
  <c r="C513" i="53"/>
  <c r="G513" i="53"/>
  <c r="F553" i="53"/>
  <c r="C514" i="53"/>
  <c r="G514" i="53"/>
  <c r="G515" i="53"/>
  <c r="DA25" i="1"/>
  <c r="E36" i="52"/>
  <c r="G36" i="52"/>
  <c r="H36" i="52"/>
  <c r="I36" i="52"/>
  <c r="DB25" i="1"/>
  <c r="E37" i="52"/>
  <c r="G37" i="52"/>
  <c r="H37" i="52"/>
  <c r="I37" i="52"/>
  <c r="DC25" i="1"/>
  <c r="E38" i="52"/>
  <c r="G38" i="52"/>
  <c r="H38" i="52"/>
  <c r="I38" i="52"/>
  <c r="F500" i="53"/>
  <c r="F501" i="53"/>
  <c r="F502" i="53"/>
  <c r="F503" i="53"/>
  <c r="F504" i="53"/>
  <c r="F505" i="53"/>
  <c r="F506" i="53"/>
  <c r="F507" i="53"/>
  <c r="F508" i="53"/>
  <c r="F509" i="53"/>
  <c r="F510" i="53"/>
  <c r="F511" i="53"/>
  <c r="F512" i="53"/>
  <c r="F513" i="53"/>
  <c r="F514" i="53"/>
  <c r="F515" i="53"/>
  <c r="DD25" i="1"/>
  <c r="E39" i="52"/>
  <c r="G39" i="52"/>
  <c r="H39" i="52"/>
  <c r="I39" i="52"/>
  <c r="H40" i="52"/>
  <c r="E40" i="52"/>
  <c r="G40" i="52"/>
  <c r="I40" i="52"/>
  <c r="H41" i="52"/>
  <c r="G41" i="52"/>
  <c r="I41" i="52"/>
  <c r="H42" i="52"/>
  <c r="G42" i="52"/>
  <c r="I42" i="52"/>
  <c r="H43" i="52"/>
  <c r="G43" i="52"/>
  <c r="I43" i="52"/>
  <c r="I44" i="52"/>
  <c r="CV25" i="1"/>
  <c r="E47" i="52"/>
  <c r="G47" i="52"/>
  <c r="H47" i="52"/>
  <c r="I47" i="52"/>
  <c r="CU25" i="1"/>
  <c r="E48" i="52"/>
  <c r="G48" i="52"/>
  <c r="H48" i="52"/>
  <c r="I48" i="52"/>
  <c r="CW25" i="1"/>
  <c r="E49" i="52"/>
  <c r="G49" i="52"/>
  <c r="H49" i="52"/>
  <c r="I49" i="52"/>
  <c r="CX25" i="1"/>
  <c r="E50" i="52"/>
  <c r="G50" i="52"/>
  <c r="H50" i="52"/>
  <c r="I50" i="52"/>
  <c r="CY25" i="1"/>
  <c r="E51" i="52"/>
  <c r="G51" i="52"/>
  <c r="H51" i="52"/>
  <c r="I51" i="52"/>
  <c r="CZ25" i="1"/>
  <c r="E52" i="52"/>
  <c r="G52" i="52"/>
  <c r="H52" i="52"/>
  <c r="I52" i="52"/>
  <c r="H53" i="52"/>
  <c r="G53" i="52"/>
  <c r="I53" i="52"/>
  <c r="H54" i="52"/>
  <c r="G54" i="52"/>
  <c r="I54" i="52"/>
  <c r="H55" i="52"/>
  <c r="G55" i="52"/>
  <c r="I55" i="52"/>
  <c r="H56" i="52"/>
  <c r="G56" i="52"/>
  <c r="I56" i="52"/>
  <c r="I57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I14" i="52"/>
  <c r="H22" i="52"/>
  <c r="H502" i="53"/>
  <c r="I502" i="53"/>
  <c r="J502" i="53"/>
  <c r="K502" i="53"/>
  <c r="H506" i="53"/>
  <c r="I506" i="53"/>
  <c r="J506" i="53"/>
  <c r="K506" i="53"/>
  <c r="CT25" i="1"/>
  <c r="AH25" i="1"/>
  <c r="E22" i="52"/>
  <c r="G22" i="52"/>
  <c r="I22" i="52"/>
  <c r="H23" i="52"/>
  <c r="E23" i="52"/>
  <c r="G23" i="52"/>
  <c r="I23" i="52"/>
  <c r="H24" i="52"/>
  <c r="E24" i="52"/>
  <c r="G24" i="52"/>
  <c r="I24" i="52"/>
  <c r="H25" i="52"/>
  <c r="E25" i="52"/>
  <c r="G25" i="52"/>
  <c r="I25" i="52"/>
  <c r="H26" i="52"/>
  <c r="E26" i="52"/>
  <c r="G26" i="52"/>
  <c r="I26" i="52"/>
  <c r="H27" i="52"/>
  <c r="E27" i="52"/>
  <c r="G27" i="52"/>
  <c r="I27" i="52"/>
  <c r="H28" i="52"/>
  <c r="E28" i="52"/>
  <c r="G28" i="52"/>
  <c r="I28" i="52"/>
  <c r="H29" i="52"/>
  <c r="E29" i="52"/>
  <c r="G29" i="52"/>
  <c r="I29" i="52"/>
  <c r="H30" i="52"/>
  <c r="E30" i="52"/>
  <c r="G30" i="52"/>
  <c r="I30" i="52"/>
  <c r="H31" i="52"/>
  <c r="E31" i="52"/>
  <c r="G31" i="52"/>
  <c r="I31" i="52"/>
  <c r="H32" i="52"/>
  <c r="E32" i="52"/>
  <c r="G32" i="52"/>
  <c r="I32" i="52"/>
  <c r="I33" i="52"/>
  <c r="I60" i="52"/>
  <c r="I61" i="52"/>
  <c r="I62" i="52"/>
  <c r="I63" i="52"/>
  <c r="I64" i="52"/>
  <c r="I65" i="52"/>
  <c r="I66" i="52"/>
  <c r="I76" i="52"/>
  <c r="B26" i="1"/>
  <c r="F539" i="55"/>
  <c r="C500" i="55"/>
  <c r="G500" i="55"/>
  <c r="F540" i="55"/>
  <c r="C501" i="55"/>
  <c r="G501" i="55"/>
  <c r="F541" i="55"/>
  <c r="C502" i="55"/>
  <c r="G502" i="55"/>
  <c r="F542" i="55"/>
  <c r="C503" i="55"/>
  <c r="G503" i="55"/>
  <c r="F543" i="55"/>
  <c r="C504" i="55"/>
  <c r="G504" i="55"/>
  <c r="F544" i="55"/>
  <c r="C505" i="55"/>
  <c r="G505" i="55"/>
  <c r="F545" i="55"/>
  <c r="C506" i="55"/>
  <c r="G506" i="55"/>
  <c r="F546" i="55"/>
  <c r="C507" i="55"/>
  <c r="G507" i="55"/>
  <c r="F547" i="55"/>
  <c r="C508" i="55"/>
  <c r="G508" i="55"/>
  <c r="F548" i="55"/>
  <c r="C509" i="55"/>
  <c r="G509" i="55"/>
  <c r="F549" i="55"/>
  <c r="C510" i="55"/>
  <c r="G510" i="55"/>
  <c r="F550" i="55"/>
  <c r="C511" i="55"/>
  <c r="G511" i="55"/>
  <c r="F551" i="55"/>
  <c r="C512" i="55"/>
  <c r="G512" i="55"/>
  <c r="F552" i="55"/>
  <c r="C513" i="55"/>
  <c r="G513" i="55"/>
  <c r="F553" i="55"/>
  <c r="C514" i="55"/>
  <c r="G514" i="55"/>
  <c r="G515" i="55"/>
  <c r="DA26" i="1"/>
  <c r="E36" i="54"/>
  <c r="G36" i="54"/>
  <c r="H36" i="54"/>
  <c r="I36" i="54"/>
  <c r="DB26" i="1"/>
  <c r="E37" i="54"/>
  <c r="G37" i="54"/>
  <c r="H37" i="54"/>
  <c r="I37" i="54"/>
  <c r="DC26" i="1"/>
  <c r="E38" i="54"/>
  <c r="G38" i="54"/>
  <c r="H38" i="54"/>
  <c r="I38" i="54"/>
  <c r="F500" i="55"/>
  <c r="F501" i="55"/>
  <c r="F502" i="55"/>
  <c r="F503" i="55"/>
  <c r="F504" i="55"/>
  <c r="F505" i="55"/>
  <c r="F506" i="55"/>
  <c r="F507" i="55"/>
  <c r="F508" i="55"/>
  <c r="F509" i="55"/>
  <c r="F510" i="55"/>
  <c r="F511" i="55"/>
  <c r="F512" i="55"/>
  <c r="F513" i="55"/>
  <c r="F514" i="55"/>
  <c r="F515" i="55"/>
  <c r="DD26" i="1"/>
  <c r="E39" i="54"/>
  <c r="G39" i="54"/>
  <c r="H39" i="54"/>
  <c r="I39" i="54"/>
  <c r="H40" i="54"/>
  <c r="E40" i="54"/>
  <c r="G40" i="54"/>
  <c r="I40" i="54"/>
  <c r="H41" i="54"/>
  <c r="G41" i="54"/>
  <c r="I41" i="54"/>
  <c r="H42" i="54"/>
  <c r="G42" i="54"/>
  <c r="I42" i="54"/>
  <c r="H43" i="54"/>
  <c r="G43" i="54"/>
  <c r="I43" i="54"/>
  <c r="I44" i="54"/>
  <c r="CV26" i="1"/>
  <c r="E47" i="54"/>
  <c r="G47" i="54"/>
  <c r="H47" i="54"/>
  <c r="I47" i="54"/>
  <c r="CU26" i="1"/>
  <c r="E48" i="54"/>
  <c r="G48" i="54"/>
  <c r="H48" i="54"/>
  <c r="I48" i="54"/>
  <c r="CW26" i="1"/>
  <c r="E49" i="54"/>
  <c r="G49" i="54"/>
  <c r="H49" i="54"/>
  <c r="I49" i="54"/>
  <c r="CX26" i="1"/>
  <c r="E50" i="54"/>
  <c r="G50" i="54"/>
  <c r="H50" i="54"/>
  <c r="I50" i="54"/>
  <c r="CY26" i="1"/>
  <c r="E51" i="54"/>
  <c r="G51" i="54"/>
  <c r="H51" i="54"/>
  <c r="I51" i="54"/>
  <c r="CZ26" i="1"/>
  <c r="E52" i="54"/>
  <c r="G52" i="54"/>
  <c r="H52" i="54"/>
  <c r="I52" i="54"/>
  <c r="H53" i="54"/>
  <c r="G53" i="54"/>
  <c r="I53" i="54"/>
  <c r="H54" i="54"/>
  <c r="G54" i="54"/>
  <c r="I54" i="54"/>
  <c r="H55" i="54"/>
  <c r="G55" i="54"/>
  <c r="I55" i="54"/>
  <c r="H56" i="54"/>
  <c r="G56" i="54"/>
  <c r="I56" i="54"/>
  <c r="I57" i="54"/>
  <c r="E85" i="54"/>
  <c r="E86" i="54"/>
  <c r="E87" i="54"/>
  <c r="E88" i="54"/>
  <c r="E89" i="54"/>
  <c r="E90" i="54"/>
  <c r="E91" i="54"/>
  <c r="E92" i="54"/>
  <c r="E93" i="54"/>
  <c r="E94" i="54"/>
  <c r="E95" i="54"/>
  <c r="E96" i="54"/>
  <c r="E97" i="54"/>
  <c r="E98" i="54"/>
  <c r="E99" i="54"/>
  <c r="E100" i="54"/>
  <c r="I14" i="54"/>
  <c r="H22" i="54"/>
  <c r="H502" i="55"/>
  <c r="I502" i="55"/>
  <c r="J502" i="55"/>
  <c r="K502" i="55"/>
  <c r="H506" i="55"/>
  <c r="I506" i="55"/>
  <c r="J506" i="55"/>
  <c r="K506" i="55"/>
  <c r="CT26" i="1"/>
  <c r="AH26" i="1"/>
  <c r="E22" i="54"/>
  <c r="G22" i="54"/>
  <c r="I22" i="54"/>
  <c r="H23" i="54"/>
  <c r="E23" i="54"/>
  <c r="G23" i="54"/>
  <c r="I23" i="54"/>
  <c r="H24" i="54"/>
  <c r="E24" i="54"/>
  <c r="G24" i="54"/>
  <c r="I24" i="54"/>
  <c r="H25" i="54"/>
  <c r="E25" i="54"/>
  <c r="G25" i="54"/>
  <c r="I25" i="54"/>
  <c r="H26" i="54"/>
  <c r="E26" i="54"/>
  <c r="G26" i="54"/>
  <c r="I26" i="54"/>
  <c r="H27" i="54"/>
  <c r="E27" i="54"/>
  <c r="G27" i="54"/>
  <c r="I27" i="54"/>
  <c r="H28" i="54"/>
  <c r="E28" i="54"/>
  <c r="G28" i="54"/>
  <c r="I28" i="54"/>
  <c r="H29" i="54"/>
  <c r="E29" i="54"/>
  <c r="G29" i="54"/>
  <c r="I29" i="54"/>
  <c r="H30" i="54"/>
  <c r="E30" i="54"/>
  <c r="G30" i="54"/>
  <c r="I30" i="54"/>
  <c r="H31" i="54"/>
  <c r="E31" i="54"/>
  <c r="G31" i="54"/>
  <c r="I31" i="54"/>
  <c r="H32" i="54"/>
  <c r="E32" i="54"/>
  <c r="G32" i="54"/>
  <c r="I32" i="54"/>
  <c r="I33" i="54"/>
  <c r="I60" i="54"/>
  <c r="I61" i="54"/>
  <c r="I62" i="54"/>
  <c r="I63" i="54"/>
  <c r="I64" i="54"/>
  <c r="I65" i="54"/>
  <c r="I66" i="54"/>
  <c r="I76" i="54"/>
  <c r="B27" i="1"/>
  <c r="F539" i="57"/>
  <c r="C500" i="57"/>
  <c r="G500" i="57"/>
  <c r="F540" i="57"/>
  <c r="C501" i="57"/>
  <c r="G501" i="57"/>
  <c r="F541" i="57"/>
  <c r="C502" i="57"/>
  <c r="G502" i="57"/>
  <c r="F542" i="57"/>
  <c r="C503" i="57"/>
  <c r="G503" i="57"/>
  <c r="F543" i="57"/>
  <c r="C504" i="57"/>
  <c r="G504" i="57"/>
  <c r="F544" i="57"/>
  <c r="C505" i="57"/>
  <c r="G505" i="57"/>
  <c r="F545" i="57"/>
  <c r="C506" i="57"/>
  <c r="G506" i="57"/>
  <c r="F546" i="57"/>
  <c r="C507" i="57"/>
  <c r="G507" i="57"/>
  <c r="F547" i="57"/>
  <c r="C508" i="57"/>
  <c r="G508" i="57"/>
  <c r="F548" i="57"/>
  <c r="C509" i="57"/>
  <c r="G509" i="57"/>
  <c r="F549" i="57"/>
  <c r="C510" i="57"/>
  <c r="G510" i="57"/>
  <c r="F550" i="57"/>
  <c r="C511" i="57"/>
  <c r="G511" i="57"/>
  <c r="F551" i="57"/>
  <c r="C512" i="57"/>
  <c r="G512" i="57"/>
  <c r="F552" i="57"/>
  <c r="C513" i="57"/>
  <c r="G513" i="57"/>
  <c r="F553" i="57"/>
  <c r="C514" i="57"/>
  <c r="G514" i="57"/>
  <c r="G515" i="57"/>
  <c r="DA27" i="1"/>
  <c r="E36" i="56"/>
  <c r="G36" i="56"/>
  <c r="H36" i="56"/>
  <c r="I36" i="56"/>
  <c r="DB27" i="1"/>
  <c r="E37" i="56"/>
  <c r="G37" i="56"/>
  <c r="H37" i="56"/>
  <c r="I37" i="56"/>
  <c r="DC27" i="1"/>
  <c r="E38" i="56"/>
  <c r="G38" i="56"/>
  <c r="H38" i="56"/>
  <c r="I38" i="56"/>
  <c r="F500" i="57"/>
  <c r="F501" i="57"/>
  <c r="F502" i="57"/>
  <c r="F503" i="57"/>
  <c r="F504" i="57"/>
  <c r="F505" i="57"/>
  <c r="F506" i="57"/>
  <c r="F507" i="57"/>
  <c r="F508" i="57"/>
  <c r="F509" i="57"/>
  <c r="F510" i="57"/>
  <c r="F511" i="57"/>
  <c r="F512" i="57"/>
  <c r="F513" i="57"/>
  <c r="F514" i="57"/>
  <c r="F515" i="57"/>
  <c r="DD27" i="1"/>
  <c r="E39" i="56"/>
  <c r="G39" i="56"/>
  <c r="H39" i="56"/>
  <c r="I39" i="56"/>
  <c r="H40" i="56"/>
  <c r="E40" i="56"/>
  <c r="G40" i="56"/>
  <c r="I40" i="56"/>
  <c r="H41" i="56"/>
  <c r="G41" i="56"/>
  <c r="I41" i="56"/>
  <c r="H42" i="56"/>
  <c r="G42" i="56"/>
  <c r="I42" i="56"/>
  <c r="H43" i="56"/>
  <c r="G43" i="56"/>
  <c r="I43" i="56"/>
  <c r="I44" i="56"/>
  <c r="CV27" i="1"/>
  <c r="E47" i="56"/>
  <c r="G47" i="56"/>
  <c r="H47" i="56"/>
  <c r="I47" i="56"/>
  <c r="CU27" i="1"/>
  <c r="E48" i="56"/>
  <c r="G48" i="56"/>
  <c r="H48" i="56"/>
  <c r="I48" i="56"/>
  <c r="CW27" i="1"/>
  <c r="E49" i="56"/>
  <c r="G49" i="56"/>
  <c r="H49" i="56"/>
  <c r="I49" i="56"/>
  <c r="CX27" i="1"/>
  <c r="E50" i="56"/>
  <c r="G50" i="56"/>
  <c r="H50" i="56"/>
  <c r="I50" i="56"/>
  <c r="CY27" i="1"/>
  <c r="E51" i="56"/>
  <c r="G51" i="56"/>
  <c r="H51" i="56"/>
  <c r="I51" i="56"/>
  <c r="CZ27" i="1"/>
  <c r="E52" i="56"/>
  <c r="G52" i="56"/>
  <c r="H52" i="56"/>
  <c r="I52" i="56"/>
  <c r="H53" i="56"/>
  <c r="G53" i="56"/>
  <c r="I53" i="56"/>
  <c r="H54" i="56"/>
  <c r="G54" i="56"/>
  <c r="I54" i="56"/>
  <c r="H55" i="56"/>
  <c r="G55" i="56"/>
  <c r="I55" i="56"/>
  <c r="H56" i="56"/>
  <c r="G56" i="56"/>
  <c r="I56" i="56"/>
  <c r="I57" i="56"/>
  <c r="E85" i="56"/>
  <c r="E86" i="56"/>
  <c r="E87" i="56"/>
  <c r="E88" i="56"/>
  <c r="E89" i="56"/>
  <c r="E90" i="56"/>
  <c r="E91" i="56"/>
  <c r="E92" i="56"/>
  <c r="E93" i="56"/>
  <c r="E94" i="56"/>
  <c r="E95" i="56"/>
  <c r="E96" i="56"/>
  <c r="E97" i="56"/>
  <c r="E98" i="56"/>
  <c r="E99" i="56"/>
  <c r="E100" i="56"/>
  <c r="I14" i="56"/>
  <c r="H22" i="56"/>
  <c r="H502" i="57"/>
  <c r="I502" i="57"/>
  <c r="J502" i="57"/>
  <c r="K502" i="57"/>
  <c r="H506" i="57"/>
  <c r="I506" i="57"/>
  <c r="J506" i="57"/>
  <c r="K506" i="57"/>
  <c r="CT27" i="1"/>
  <c r="AH27" i="1"/>
  <c r="E22" i="56"/>
  <c r="G22" i="56"/>
  <c r="I22" i="56"/>
  <c r="H23" i="56"/>
  <c r="E23" i="56"/>
  <c r="G23" i="56"/>
  <c r="I23" i="56"/>
  <c r="H24" i="56"/>
  <c r="E24" i="56"/>
  <c r="G24" i="56"/>
  <c r="I24" i="56"/>
  <c r="H25" i="56"/>
  <c r="E25" i="56"/>
  <c r="G25" i="56"/>
  <c r="I25" i="56"/>
  <c r="H26" i="56"/>
  <c r="E26" i="56"/>
  <c r="G26" i="56"/>
  <c r="I26" i="56"/>
  <c r="H27" i="56"/>
  <c r="E27" i="56"/>
  <c r="G27" i="56"/>
  <c r="I27" i="56"/>
  <c r="H28" i="56"/>
  <c r="E28" i="56"/>
  <c r="G28" i="56"/>
  <c r="I28" i="56"/>
  <c r="H29" i="56"/>
  <c r="E29" i="56"/>
  <c r="G29" i="56"/>
  <c r="I29" i="56"/>
  <c r="H30" i="56"/>
  <c r="E30" i="56"/>
  <c r="G30" i="56"/>
  <c r="I30" i="56"/>
  <c r="H31" i="56"/>
  <c r="E31" i="56"/>
  <c r="G31" i="56"/>
  <c r="I31" i="56"/>
  <c r="H32" i="56"/>
  <c r="E32" i="56"/>
  <c r="G32" i="56"/>
  <c r="I32" i="56"/>
  <c r="I33" i="56"/>
  <c r="I60" i="56"/>
  <c r="I61" i="56"/>
  <c r="I62" i="56"/>
  <c r="I63" i="56"/>
  <c r="I64" i="56"/>
  <c r="I65" i="56"/>
  <c r="I66" i="56"/>
  <c r="I76" i="56"/>
  <c r="B28" i="1"/>
  <c r="F539" i="59"/>
  <c r="C500" i="59"/>
  <c r="G500" i="59"/>
  <c r="F540" i="59"/>
  <c r="C501" i="59"/>
  <c r="G501" i="59"/>
  <c r="F541" i="59"/>
  <c r="C502" i="59"/>
  <c r="G502" i="59"/>
  <c r="F542" i="59"/>
  <c r="C503" i="59"/>
  <c r="G503" i="59"/>
  <c r="F543" i="59"/>
  <c r="C504" i="59"/>
  <c r="G504" i="59"/>
  <c r="F544" i="59"/>
  <c r="C505" i="59"/>
  <c r="G505" i="59"/>
  <c r="F545" i="59"/>
  <c r="C506" i="59"/>
  <c r="G506" i="59"/>
  <c r="F546" i="59"/>
  <c r="C507" i="59"/>
  <c r="G507" i="59"/>
  <c r="F547" i="59"/>
  <c r="C508" i="59"/>
  <c r="G508" i="59"/>
  <c r="F548" i="59"/>
  <c r="C509" i="59"/>
  <c r="G509" i="59"/>
  <c r="F549" i="59"/>
  <c r="C510" i="59"/>
  <c r="G510" i="59"/>
  <c r="F550" i="59"/>
  <c r="C511" i="59"/>
  <c r="G511" i="59"/>
  <c r="F551" i="59"/>
  <c r="C512" i="59"/>
  <c r="G512" i="59"/>
  <c r="F552" i="59"/>
  <c r="C513" i="59"/>
  <c r="G513" i="59"/>
  <c r="F553" i="59"/>
  <c r="C514" i="59"/>
  <c r="G514" i="59"/>
  <c r="G515" i="59"/>
  <c r="DA28" i="1"/>
  <c r="E36" i="58"/>
  <c r="G36" i="58"/>
  <c r="H36" i="58"/>
  <c r="I36" i="58"/>
  <c r="DB28" i="1"/>
  <c r="E37" i="58"/>
  <c r="G37" i="58"/>
  <c r="H37" i="58"/>
  <c r="I37" i="58"/>
  <c r="DC28" i="1"/>
  <c r="E38" i="58"/>
  <c r="G38" i="58"/>
  <c r="H38" i="58"/>
  <c r="I38" i="58"/>
  <c r="F500" i="59"/>
  <c r="F501" i="59"/>
  <c r="F502" i="59"/>
  <c r="F503" i="59"/>
  <c r="F504" i="59"/>
  <c r="F505" i="59"/>
  <c r="F506" i="59"/>
  <c r="F507" i="59"/>
  <c r="F508" i="59"/>
  <c r="F509" i="59"/>
  <c r="F510" i="59"/>
  <c r="F511" i="59"/>
  <c r="F512" i="59"/>
  <c r="F513" i="59"/>
  <c r="F514" i="59"/>
  <c r="F515" i="59"/>
  <c r="DD28" i="1"/>
  <c r="E39" i="58"/>
  <c r="G39" i="58"/>
  <c r="H39" i="58"/>
  <c r="I39" i="58"/>
  <c r="H40" i="58"/>
  <c r="E40" i="58"/>
  <c r="G40" i="58"/>
  <c r="I40" i="58"/>
  <c r="H41" i="58"/>
  <c r="G41" i="58"/>
  <c r="I41" i="58"/>
  <c r="H42" i="58"/>
  <c r="G42" i="58"/>
  <c r="I42" i="58"/>
  <c r="H43" i="58"/>
  <c r="G43" i="58"/>
  <c r="I43" i="58"/>
  <c r="I44" i="58"/>
  <c r="CV28" i="1"/>
  <c r="E47" i="58"/>
  <c r="G47" i="58"/>
  <c r="H47" i="58"/>
  <c r="I47" i="58"/>
  <c r="CU28" i="1"/>
  <c r="E48" i="58"/>
  <c r="G48" i="58"/>
  <c r="H48" i="58"/>
  <c r="I48" i="58"/>
  <c r="CW28" i="1"/>
  <c r="E49" i="58"/>
  <c r="G49" i="58"/>
  <c r="H49" i="58"/>
  <c r="I49" i="58"/>
  <c r="CX28" i="1"/>
  <c r="E50" i="58"/>
  <c r="G50" i="58"/>
  <c r="H50" i="58"/>
  <c r="I50" i="58"/>
  <c r="CY28" i="1"/>
  <c r="E51" i="58"/>
  <c r="G51" i="58"/>
  <c r="H51" i="58"/>
  <c r="I51" i="58"/>
  <c r="CZ28" i="1"/>
  <c r="E52" i="58"/>
  <c r="G52" i="58"/>
  <c r="H52" i="58"/>
  <c r="I52" i="58"/>
  <c r="H53" i="58"/>
  <c r="G53" i="58"/>
  <c r="I53" i="58"/>
  <c r="H54" i="58"/>
  <c r="G54" i="58"/>
  <c r="I54" i="58"/>
  <c r="H55" i="58"/>
  <c r="G55" i="58"/>
  <c r="I55" i="58"/>
  <c r="H56" i="58"/>
  <c r="G56" i="58"/>
  <c r="I56" i="58"/>
  <c r="I57" i="58"/>
  <c r="E85" i="58"/>
  <c r="E86" i="58"/>
  <c r="E87" i="58"/>
  <c r="E88" i="58"/>
  <c r="E89" i="58"/>
  <c r="E90" i="58"/>
  <c r="E91" i="58"/>
  <c r="E92" i="58"/>
  <c r="E93" i="58"/>
  <c r="E94" i="58"/>
  <c r="E95" i="58"/>
  <c r="E96" i="58"/>
  <c r="E97" i="58"/>
  <c r="E98" i="58"/>
  <c r="E99" i="58"/>
  <c r="E100" i="58"/>
  <c r="I14" i="58"/>
  <c r="H22" i="58"/>
  <c r="H502" i="59"/>
  <c r="I502" i="59"/>
  <c r="J502" i="59"/>
  <c r="K502" i="59"/>
  <c r="H506" i="59"/>
  <c r="I506" i="59"/>
  <c r="J506" i="59"/>
  <c r="K506" i="59"/>
  <c r="CT28" i="1"/>
  <c r="AH28" i="1"/>
  <c r="E22" i="58"/>
  <c r="G22" i="58"/>
  <c r="I22" i="58"/>
  <c r="H23" i="58"/>
  <c r="E23" i="58"/>
  <c r="G23" i="58"/>
  <c r="I23" i="58"/>
  <c r="H24" i="58"/>
  <c r="E24" i="58"/>
  <c r="G24" i="58"/>
  <c r="I24" i="58"/>
  <c r="H25" i="58"/>
  <c r="E25" i="58"/>
  <c r="G25" i="58"/>
  <c r="I25" i="58"/>
  <c r="H26" i="58"/>
  <c r="E26" i="58"/>
  <c r="G26" i="58"/>
  <c r="I26" i="58"/>
  <c r="H27" i="58"/>
  <c r="E27" i="58"/>
  <c r="G27" i="58"/>
  <c r="I27" i="58"/>
  <c r="H28" i="58"/>
  <c r="E28" i="58"/>
  <c r="G28" i="58"/>
  <c r="I28" i="58"/>
  <c r="H29" i="58"/>
  <c r="E29" i="58"/>
  <c r="G29" i="58"/>
  <c r="I29" i="58"/>
  <c r="H30" i="58"/>
  <c r="E30" i="58"/>
  <c r="G30" i="58"/>
  <c r="I30" i="58"/>
  <c r="H31" i="58"/>
  <c r="E31" i="58"/>
  <c r="G31" i="58"/>
  <c r="I31" i="58"/>
  <c r="H32" i="58"/>
  <c r="E32" i="58"/>
  <c r="G32" i="58"/>
  <c r="I32" i="58"/>
  <c r="I33" i="58"/>
  <c r="I60" i="58"/>
  <c r="I61" i="58"/>
  <c r="I62" i="58"/>
  <c r="I63" i="58"/>
  <c r="I64" i="58"/>
  <c r="I65" i="58"/>
  <c r="I66" i="58"/>
  <c r="I76" i="58"/>
  <c r="B29" i="1"/>
  <c r="F539" i="61"/>
  <c r="C500" i="61"/>
  <c r="G500" i="61"/>
  <c r="F540" i="61"/>
  <c r="C501" i="61"/>
  <c r="G501" i="61"/>
  <c r="F541" i="61"/>
  <c r="C502" i="61"/>
  <c r="G502" i="61"/>
  <c r="F542" i="61"/>
  <c r="C503" i="61"/>
  <c r="G503" i="61"/>
  <c r="F543" i="61"/>
  <c r="C504" i="61"/>
  <c r="G504" i="61"/>
  <c r="F544" i="61"/>
  <c r="C505" i="61"/>
  <c r="G505" i="61"/>
  <c r="F545" i="61"/>
  <c r="C506" i="61"/>
  <c r="G506" i="61"/>
  <c r="F546" i="61"/>
  <c r="C507" i="61"/>
  <c r="G507" i="61"/>
  <c r="F547" i="61"/>
  <c r="C508" i="61"/>
  <c r="G508" i="61"/>
  <c r="F548" i="61"/>
  <c r="C509" i="61"/>
  <c r="G509" i="61"/>
  <c r="F549" i="61"/>
  <c r="C510" i="61"/>
  <c r="G510" i="61"/>
  <c r="F550" i="61"/>
  <c r="C511" i="61"/>
  <c r="G511" i="61"/>
  <c r="F551" i="61"/>
  <c r="C512" i="61"/>
  <c r="G512" i="61"/>
  <c r="F552" i="61"/>
  <c r="C513" i="61"/>
  <c r="G513" i="61"/>
  <c r="F553" i="61"/>
  <c r="C514" i="61"/>
  <c r="G514" i="61"/>
  <c r="G515" i="61"/>
  <c r="DA29" i="1"/>
  <c r="E36" i="60"/>
  <c r="G36" i="60"/>
  <c r="H36" i="60"/>
  <c r="I36" i="60"/>
  <c r="DB29" i="1"/>
  <c r="E37" i="60"/>
  <c r="G37" i="60"/>
  <c r="H37" i="60"/>
  <c r="I37" i="60"/>
  <c r="DC29" i="1"/>
  <c r="E38" i="60"/>
  <c r="G38" i="60"/>
  <c r="H38" i="60"/>
  <c r="I38" i="60"/>
  <c r="F500" i="61"/>
  <c r="F501" i="61"/>
  <c r="F502" i="61"/>
  <c r="F503" i="61"/>
  <c r="F504" i="61"/>
  <c r="F505" i="61"/>
  <c r="F506" i="61"/>
  <c r="F507" i="61"/>
  <c r="F508" i="61"/>
  <c r="F509" i="61"/>
  <c r="F510" i="61"/>
  <c r="F511" i="61"/>
  <c r="F512" i="61"/>
  <c r="F513" i="61"/>
  <c r="F514" i="61"/>
  <c r="F515" i="61"/>
  <c r="DD29" i="1"/>
  <c r="E39" i="60"/>
  <c r="G39" i="60"/>
  <c r="H39" i="60"/>
  <c r="I39" i="60"/>
  <c r="H40" i="60"/>
  <c r="E40" i="60"/>
  <c r="G40" i="60"/>
  <c r="I40" i="60"/>
  <c r="H41" i="60"/>
  <c r="G41" i="60"/>
  <c r="I41" i="60"/>
  <c r="H42" i="60"/>
  <c r="G42" i="60"/>
  <c r="I42" i="60"/>
  <c r="H43" i="60"/>
  <c r="G43" i="60"/>
  <c r="I43" i="60"/>
  <c r="I44" i="60"/>
  <c r="CV29" i="1"/>
  <c r="E47" i="60"/>
  <c r="G47" i="60"/>
  <c r="H47" i="60"/>
  <c r="I47" i="60"/>
  <c r="CU29" i="1"/>
  <c r="E48" i="60"/>
  <c r="G48" i="60"/>
  <c r="H48" i="60"/>
  <c r="I48" i="60"/>
  <c r="CW29" i="1"/>
  <c r="E49" i="60"/>
  <c r="G49" i="60"/>
  <c r="H49" i="60"/>
  <c r="I49" i="60"/>
  <c r="CX29" i="1"/>
  <c r="E50" i="60"/>
  <c r="G50" i="60"/>
  <c r="H50" i="60"/>
  <c r="I50" i="60"/>
  <c r="CY29" i="1"/>
  <c r="E51" i="60"/>
  <c r="G51" i="60"/>
  <c r="H51" i="60"/>
  <c r="I51" i="60"/>
  <c r="CZ29" i="1"/>
  <c r="E52" i="60"/>
  <c r="G52" i="60"/>
  <c r="H52" i="60"/>
  <c r="I52" i="60"/>
  <c r="H53" i="60"/>
  <c r="G53" i="60"/>
  <c r="I53" i="60"/>
  <c r="H54" i="60"/>
  <c r="G54" i="60"/>
  <c r="I54" i="60"/>
  <c r="H55" i="60"/>
  <c r="G55" i="60"/>
  <c r="I55" i="60"/>
  <c r="H56" i="60"/>
  <c r="G56" i="60"/>
  <c r="I56" i="60"/>
  <c r="I57" i="60"/>
  <c r="E85" i="60"/>
  <c r="E86" i="60"/>
  <c r="E87" i="60"/>
  <c r="E88" i="60"/>
  <c r="E89" i="60"/>
  <c r="E90" i="60"/>
  <c r="E91" i="60"/>
  <c r="E92" i="60"/>
  <c r="E93" i="60"/>
  <c r="E94" i="60"/>
  <c r="E95" i="60"/>
  <c r="E96" i="60"/>
  <c r="E97" i="60"/>
  <c r="E98" i="60"/>
  <c r="E99" i="60"/>
  <c r="E100" i="60"/>
  <c r="I14" i="60"/>
  <c r="H22" i="60"/>
  <c r="H502" i="61"/>
  <c r="I502" i="61"/>
  <c r="J502" i="61"/>
  <c r="K502" i="61"/>
  <c r="H506" i="61"/>
  <c r="I506" i="61"/>
  <c r="J506" i="61"/>
  <c r="K506" i="61"/>
  <c r="CT29" i="1"/>
  <c r="AH29" i="1"/>
  <c r="E22" i="60"/>
  <c r="G22" i="60"/>
  <c r="I22" i="60"/>
  <c r="H23" i="60"/>
  <c r="E23" i="60"/>
  <c r="G23" i="60"/>
  <c r="I23" i="60"/>
  <c r="H24" i="60"/>
  <c r="E24" i="60"/>
  <c r="G24" i="60"/>
  <c r="I24" i="60"/>
  <c r="H25" i="60"/>
  <c r="E25" i="60"/>
  <c r="G25" i="60"/>
  <c r="I25" i="60"/>
  <c r="H26" i="60"/>
  <c r="E26" i="60"/>
  <c r="G26" i="60"/>
  <c r="I26" i="60"/>
  <c r="H27" i="60"/>
  <c r="E27" i="60"/>
  <c r="G27" i="60"/>
  <c r="I27" i="60"/>
  <c r="H28" i="60"/>
  <c r="E28" i="60"/>
  <c r="G28" i="60"/>
  <c r="I28" i="60"/>
  <c r="H29" i="60"/>
  <c r="E29" i="60"/>
  <c r="G29" i="60"/>
  <c r="I29" i="60"/>
  <c r="H30" i="60"/>
  <c r="E30" i="60"/>
  <c r="G30" i="60"/>
  <c r="I30" i="60"/>
  <c r="H31" i="60"/>
  <c r="E31" i="60"/>
  <c r="G31" i="60"/>
  <c r="I31" i="60"/>
  <c r="H32" i="60"/>
  <c r="E32" i="60"/>
  <c r="G32" i="60"/>
  <c r="I32" i="60"/>
  <c r="I33" i="60"/>
  <c r="I60" i="60"/>
  <c r="I61" i="60"/>
  <c r="I62" i="60"/>
  <c r="I63" i="60"/>
  <c r="I64" i="60"/>
  <c r="I65" i="60"/>
  <c r="I66" i="60"/>
  <c r="I76" i="60"/>
  <c r="B30" i="1"/>
  <c r="F539" i="63"/>
  <c r="C500" i="63"/>
  <c r="G500" i="63"/>
  <c r="F540" i="63"/>
  <c r="C501" i="63"/>
  <c r="G501" i="63"/>
  <c r="F541" i="63"/>
  <c r="C502" i="63"/>
  <c r="G502" i="63"/>
  <c r="F542" i="63"/>
  <c r="C503" i="63"/>
  <c r="G503" i="63"/>
  <c r="F543" i="63"/>
  <c r="C504" i="63"/>
  <c r="G504" i="63"/>
  <c r="F544" i="63"/>
  <c r="C505" i="63"/>
  <c r="G505" i="63"/>
  <c r="F545" i="63"/>
  <c r="C506" i="63"/>
  <c r="G506" i="63"/>
  <c r="F546" i="63"/>
  <c r="C507" i="63"/>
  <c r="G507" i="63"/>
  <c r="F547" i="63"/>
  <c r="C508" i="63"/>
  <c r="G508" i="63"/>
  <c r="F548" i="63"/>
  <c r="C509" i="63"/>
  <c r="G509" i="63"/>
  <c r="F549" i="63"/>
  <c r="C510" i="63"/>
  <c r="G510" i="63"/>
  <c r="F550" i="63"/>
  <c r="C511" i="63"/>
  <c r="G511" i="63"/>
  <c r="F551" i="63"/>
  <c r="C512" i="63"/>
  <c r="G512" i="63"/>
  <c r="F552" i="63"/>
  <c r="C513" i="63"/>
  <c r="G513" i="63"/>
  <c r="F553" i="63"/>
  <c r="C514" i="63"/>
  <c r="G514" i="63"/>
  <c r="G515" i="63"/>
  <c r="DA30" i="1"/>
  <c r="E36" i="62"/>
  <c r="G36" i="62"/>
  <c r="H36" i="62"/>
  <c r="I36" i="62"/>
  <c r="DB30" i="1"/>
  <c r="E37" i="62"/>
  <c r="G37" i="62"/>
  <c r="H37" i="62"/>
  <c r="I37" i="62"/>
  <c r="DC30" i="1"/>
  <c r="E38" i="62"/>
  <c r="G38" i="62"/>
  <c r="H38" i="62"/>
  <c r="I38" i="62"/>
  <c r="F500" i="63"/>
  <c r="F501" i="63"/>
  <c r="F502" i="63"/>
  <c r="F503" i="63"/>
  <c r="F504" i="63"/>
  <c r="F505" i="63"/>
  <c r="F506" i="63"/>
  <c r="F507" i="63"/>
  <c r="F508" i="63"/>
  <c r="F509" i="63"/>
  <c r="F510" i="63"/>
  <c r="F511" i="63"/>
  <c r="F512" i="63"/>
  <c r="F513" i="63"/>
  <c r="F514" i="63"/>
  <c r="F515" i="63"/>
  <c r="DD30" i="1"/>
  <c r="E39" i="62"/>
  <c r="G39" i="62"/>
  <c r="H39" i="62"/>
  <c r="I39" i="62"/>
  <c r="H40" i="62"/>
  <c r="E40" i="62"/>
  <c r="G40" i="62"/>
  <c r="I40" i="62"/>
  <c r="H41" i="62"/>
  <c r="G41" i="62"/>
  <c r="I41" i="62"/>
  <c r="H42" i="62"/>
  <c r="G42" i="62"/>
  <c r="I42" i="62"/>
  <c r="H43" i="62"/>
  <c r="G43" i="62"/>
  <c r="I43" i="62"/>
  <c r="I44" i="62"/>
  <c r="CV30" i="1"/>
  <c r="E47" i="62"/>
  <c r="G47" i="62"/>
  <c r="H47" i="62"/>
  <c r="I47" i="62"/>
  <c r="CU30" i="1"/>
  <c r="E48" i="62"/>
  <c r="G48" i="62"/>
  <c r="H48" i="62"/>
  <c r="I48" i="62"/>
  <c r="CW30" i="1"/>
  <c r="E49" i="62"/>
  <c r="G49" i="62"/>
  <c r="H49" i="62"/>
  <c r="I49" i="62"/>
  <c r="CX30" i="1"/>
  <c r="E50" i="62"/>
  <c r="G50" i="62"/>
  <c r="H50" i="62"/>
  <c r="I50" i="62"/>
  <c r="CY30" i="1"/>
  <c r="E51" i="62"/>
  <c r="G51" i="62"/>
  <c r="H51" i="62"/>
  <c r="I51" i="62"/>
  <c r="CZ30" i="1"/>
  <c r="E52" i="62"/>
  <c r="G52" i="62"/>
  <c r="H52" i="62"/>
  <c r="I52" i="62"/>
  <c r="H53" i="62"/>
  <c r="G53" i="62"/>
  <c r="I53" i="62"/>
  <c r="H54" i="62"/>
  <c r="G54" i="62"/>
  <c r="I54" i="62"/>
  <c r="H55" i="62"/>
  <c r="G55" i="62"/>
  <c r="I55" i="62"/>
  <c r="H56" i="62"/>
  <c r="G56" i="62"/>
  <c r="I56" i="62"/>
  <c r="I57" i="62"/>
  <c r="E85" i="62"/>
  <c r="E86" i="62"/>
  <c r="E87" i="62"/>
  <c r="E88" i="62"/>
  <c r="E89" i="62"/>
  <c r="E90" i="62"/>
  <c r="E91" i="62"/>
  <c r="E92" i="62"/>
  <c r="E93" i="62"/>
  <c r="E94" i="62"/>
  <c r="E95" i="62"/>
  <c r="E96" i="62"/>
  <c r="E97" i="62"/>
  <c r="E98" i="62"/>
  <c r="E99" i="62"/>
  <c r="E100" i="62"/>
  <c r="I14" i="62"/>
  <c r="H22" i="62"/>
  <c r="H502" i="63"/>
  <c r="I502" i="63"/>
  <c r="J502" i="63"/>
  <c r="K502" i="63"/>
  <c r="H506" i="63"/>
  <c r="I506" i="63"/>
  <c r="J506" i="63"/>
  <c r="K506" i="63"/>
  <c r="CT30" i="1"/>
  <c r="AH30" i="1"/>
  <c r="E22" i="62"/>
  <c r="G22" i="62"/>
  <c r="I22" i="62"/>
  <c r="H23" i="62"/>
  <c r="E23" i="62"/>
  <c r="G23" i="62"/>
  <c r="I23" i="62"/>
  <c r="H24" i="62"/>
  <c r="E24" i="62"/>
  <c r="G24" i="62"/>
  <c r="I24" i="62"/>
  <c r="H25" i="62"/>
  <c r="E25" i="62"/>
  <c r="G25" i="62"/>
  <c r="I25" i="62"/>
  <c r="H26" i="62"/>
  <c r="E26" i="62"/>
  <c r="G26" i="62"/>
  <c r="I26" i="62"/>
  <c r="H27" i="62"/>
  <c r="E27" i="62"/>
  <c r="G27" i="62"/>
  <c r="I27" i="62"/>
  <c r="H28" i="62"/>
  <c r="E28" i="62"/>
  <c r="G28" i="62"/>
  <c r="I28" i="62"/>
  <c r="H29" i="62"/>
  <c r="E29" i="62"/>
  <c r="G29" i="62"/>
  <c r="I29" i="62"/>
  <c r="H30" i="62"/>
  <c r="E30" i="62"/>
  <c r="G30" i="62"/>
  <c r="I30" i="62"/>
  <c r="H31" i="62"/>
  <c r="E31" i="62"/>
  <c r="G31" i="62"/>
  <c r="I31" i="62"/>
  <c r="H32" i="62"/>
  <c r="E32" i="62"/>
  <c r="G32" i="62"/>
  <c r="I32" i="62"/>
  <c r="I33" i="62"/>
  <c r="I60" i="62"/>
  <c r="I61" i="62"/>
  <c r="I62" i="62"/>
  <c r="I63" i="62"/>
  <c r="I64" i="62"/>
  <c r="I65" i="62"/>
  <c r="I66" i="62"/>
  <c r="I76" i="62"/>
  <c r="B31" i="1"/>
  <c r="F539" i="65"/>
  <c r="C500" i="65"/>
  <c r="G500" i="65"/>
  <c r="F540" i="65"/>
  <c r="C501" i="65"/>
  <c r="G501" i="65"/>
  <c r="F541" i="65"/>
  <c r="C502" i="65"/>
  <c r="G502" i="65"/>
  <c r="F542" i="65"/>
  <c r="C503" i="65"/>
  <c r="G503" i="65"/>
  <c r="F543" i="65"/>
  <c r="C504" i="65"/>
  <c r="G504" i="65"/>
  <c r="F544" i="65"/>
  <c r="C505" i="65"/>
  <c r="G505" i="65"/>
  <c r="F545" i="65"/>
  <c r="C506" i="65"/>
  <c r="G506" i="65"/>
  <c r="F546" i="65"/>
  <c r="C507" i="65"/>
  <c r="G507" i="65"/>
  <c r="F547" i="65"/>
  <c r="C508" i="65"/>
  <c r="G508" i="65"/>
  <c r="F548" i="65"/>
  <c r="C509" i="65"/>
  <c r="G509" i="65"/>
  <c r="F549" i="65"/>
  <c r="C510" i="65"/>
  <c r="G510" i="65"/>
  <c r="F550" i="65"/>
  <c r="C511" i="65"/>
  <c r="G511" i="65"/>
  <c r="F551" i="65"/>
  <c r="C512" i="65"/>
  <c r="G512" i="65"/>
  <c r="F552" i="65"/>
  <c r="C513" i="65"/>
  <c r="G513" i="65"/>
  <c r="F553" i="65"/>
  <c r="C514" i="65"/>
  <c r="G514" i="65"/>
  <c r="G515" i="65"/>
  <c r="DA31" i="1"/>
  <c r="E36" i="64"/>
  <c r="G36" i="64"/>
  <c r="H36" i="64"/>
  <c r="I36" i="64"/>
  <c r="DB31" i="1"/>
  <c r="E37" i="64"/>
  <c r="G37" i="64"/>
  <c r="H37" i="64"/>
  <c r="I37" i="64"/>
  <c r="DC31" i="1"/>
  <c r="E38" i="64"/>
  <c r="G38" i="64"/>
  <c r="H38" i="64"/>
  <c r="I38" i="64"/>
  <c r="F500" i="65"/>
  <c r="F501" i="65"/>
  <c r="F502" i="65"/>
  <c r="F503" i="65"/>
  <c r="F504" i="65"/>
  <c r="F505" i="65"/>
  <c r="F506" i="65"/>
  <c r="F507" i="65"/>
  <c r="F508" i="65"/>
  <c r="F509" i="65"/>
  <c r="F510" i="65"/>
  <c r="F511" i="65"/>
  <c r="F512" i="65"/>
  <c r="F513" i="65"/>
  <c r="F514" i="65"/>
  <c r="F515" i="65"/>
  <c r="DD31" i="1"/>
  <c r="E39" i="64"/>
  <c r="G39" i="64"/>
  <c r="H39" i="64"/>
  <c r="I39" i="64"/>
  <c r="H40" i="64"/>
  <c r="E40" i="64"/>
  <c r="G40" i="64"/>
  <c r="I40" i="64"/>
  <c r="H41" i="64"/>
  <c r="G41" i="64"/>
  <c r="I41" i="64"/>
  <c r="H42" i="64"/>
  <c r="G42" i="64"/>
  <c r="I42" i="64"/>
  <c r="H43" i="64"/>
  <c r="G43" i="64"/>
  <c r="I43" i="64"/>
  <c r="I44" i="64"/>
  <c r="CV31" i="1"/>
  <c r="E47" i="64"/>
  <c r="G47" i="64"/>
  <c r="H47" i="64"/>
  <c r="I47" i="64"/>
  <c r="CU31" i="1"/>
  <c r="E48" i="64"/>
  <c r="G48" i="64"/>
  <c r="H48" i="64"/>
  <c r="I48" i="64"/>
  <c r="CW31" i="1"/>
  <c r="E49" i="64"/>
  <c r="G49" i="64"/>
  <c r="H49" i="64"/>
  <c r="I49" i="64"/>
  <c r="CX31" i="1"/>
  <c r="E50" i="64"/>
  <c r="G50" i="64"/>
  <c r="H50" i="64"/>
  <c r="I50" i="64"/>
  <c r="CY31" i="1"/>
  <c r="E51" i="64"/>
  <c r="G51" i="64"/>
  <c r="H51" i="64"/>
  <c r="I51" i="64"/>
  <c r="CZ31" i="1"/>
  <c r="E52" i="64"/>
  <c r="G52" i="64"/>
  <c r="H52" i="64"/>
  <c r="I52" i="64"/>
  <c r="H53" i="64"/>
  <c r="G53" i="64"/>
  <c r="I53" i="64"/>
  <c r="H54" i="64"/>
  <c r="G54" i="64"/>
  <c r="I54" i="64"/>
  <c r="H55" i="64"/>
  <c r="G55" i="64"/>
  <c r="I55" i="64"/>
  <c r="H56" i="64"/>
  <c r="G56" i="64"/>
  <c r="I56" i="64"/>
  <c r="I57" i="64"/>
  <c r="E85" i="64"/>
  <c r="E86" i="64"/>
  <c r="E87" i="64"/>
  <c r="E88" i="64"/>
  <c r="E89" i="64"/>
  <c r="E90" i="64"/>
  <c r="E91" i="64"/>
  <c r="E92" i="64"/>
  <c r="E93" i="64"/>
  <c r="E94" i="64"/>
  <c r="E95" i="64"/>
  <c r="E96" i="64"/>
  <c r="E97" i="64"/>
  <c r="E98" i="64"/>
  <c r="E99" i="64"/>
  <c r="E100" i="64"/>
  <c r="I14" i="64"/>
  <c r="H22" i="64"/>
  <c r="H502" i="65"/>
  <c r="I502" i="65"/>
  <c r="J502" i="65"/>
  <c r="K502" i="65"/>
  <c r="H506" i="65"/>
  <c r="I506" i="65"/>
  <c r="J506" i="65"/>
  <c r="K506" i="65"/>
  <c r="CT31" i="1"/>
  <c r="AH31" i="1"/>
  <c r="E22" i="64"/>
  <c r="G22" i="64"/>
  <c r="I22" i="64"/>
  <c r="H23" i="64"/>
  <c r="E23" i="64"/>
  <c r="G23" i="64"/>
  <c r="I23" i="64"/>
  <c r="H24" i="64"/>
  <c r="E24" i="64"/>
  <c r="G24" i="64"/>
  <c r="I24" i="64"/>
  <c r="H25" i="64"/>
  <c r="E25" i="64"/>
  <c r="G25" i="64"/>
  <c r="I25" i="64"/>
  <c r="H26" i="64"/>
  <c r="E26" i="64"/>
  <c r="G26" i="64"/>
  <c r="I26" i="64"/>
  <c r="H27" i="64"/>
  <c r="E27" i="64"/>
  <c r="G27" i="64"/>
  <c r="I27" i="64"/>
  <c r="H28" i="64"/>
  <c r="E28" i="64"/>
  <c r="G28" i="64"/>
  <c r="I28" i="64"/>
  <c r="H29" i="64"/>
  <c r="E29" i="64"/>
  <c r="G29" i="64"/>
  <c r="I29" i="64"/>
  <c r="H30" i="64"/>
  <c r="E30" i="64"/>
  <c r="G30" i="64"/>
  <c r="I30" i="64"/>
  <c r="H31" i="64"/>
  <c r="E31" i="64"/>
  <c r="G31" i="64"/>
  <c r="I31" i="64"/>
  <c r="H32" i="64"/>
  <c r="E32" i="64"/>
  <c r="G32" i="64"/>
  <c r="I32" i="64"/>
  <c r="I33" i="64"/>
  <c r="I60" i="64"/>
  <c r="I61" i="64"/>
  <c r="I62" i="64"/>
  <c r="I63" i="64"/>
  <c r="I64" i="64"/>
  <c r="I65" i="64"/>
  <c r="I66" i="64"/>
  <c r="I76" i="64"/>
  <c r="B32" i="1"/>
  <c r="F539" i="67"/>
  <c r="C500" i="67"/>
  <c r="G500" i="67"/>
  <c r="F540" i="67"/>
  <c r="C501" i="67"/>
  <c r="G501" i="67"/>
  <c r="F541" i="67"/>
  <c r="C502" i="67"/>
  <c r="G502" i="67"/>
  <c r="F542" i="67"/>
  <c r="C503" i="67"/>
  <c r="G503" i="67"/>
  <c r="F543" i="67"/>
  <c r="C504" i="67"/>
  <c r="G504" i="67"/>
  <c r="F544" i="67"/>
  <c r="C505" i="67"/>
  <c r="G505" i="67"/>
  <c r="F545" i="67"/>
  <c r="C506" i="67"/>
  <c r="G506" i="67"/>
  <c r="F546" i="67"/>
  <c r="C507" i="67"/>
  <c r="G507" i="67"/>
  <c r="F547" i="67"/>
  <c r="C508" i="67"/>
  <c r="G508" i="67"/>
  <c r="F548" i="67"/>
  <c r="C509" i="67"/>
  <c r="G509" i="67"/>
  <c r="F549" i="67"/>
  <c r="C510" i="67"/>
  <c r="G510" i="67"/>
  <c r="F550" i="67"/>
  <c r="C511" i="67"/>
  <c r="G511" i="67"/>
  <c r="F551" i="67"/>
  <c r="C512" i="67"/>
  <c r="G512" i="67"/>
  <c r="F552" i="67"/>
  <c r="C513" i="67"/>
  <c r="G513" i="67"/>
  <c r="F553" i="67"/>
  <c r="C514" i="67"/>
  <c r="G514" i="67"/>
  <c r="G515" i="67"/>
  <c r="DA32" i="1"/>
  <c r="E36" i="66"/>
  <c r="G36" i="66"/>
  <c r="H36" i="66"/>
  <c r="I36" i="66"/>
  <c r="DB32" i="1"/>
  <c r="E37" i="66"/>
  <c r="G37" i="66"/>
  <c r="H37" i="66"/>
  <c r="I37" i="66"/>
  <c r="DC32" i="1"/>
  <c r="E38" i="66"/>
  <c r="G38" i="66"/>
  <c r="H38" i="66"/>
  <c r="I38" i="66"/>
  <c r="F500" i="67"/>
  <c r="F501" i="67"/>
  <c r="F502" i="67"/>
  <c r="F503" i="67"/>
  <c r="F504" i="67"/>
  <c r="F505" i="67"/>
  <c r="F506" i="67"/>
  <c r="F507" i="67"/>
  <c r="F508" i="67"/>
  <c r="F509" i="67"/>
  <c r="F510" i="67"/>
  <c r="F511" i="67"/>
  <c r="F512" i="67"/>
  <c r="F513" i="67"/>
  <c r="F514" i="67"/>
  <c r="F515" i="67"/>
  <c r="DD32" i="1"/>
  <c r="E39" i="66"/>
  <c r="G39" i="66"/>
  <c r="H39" i="66"/>
  <c r="I39" i="66"/>
  <c r="H40" i="66"/>
  <c r="E40" i="66"/>
  <c r="G40" i="66"/>
  <c r="I40" i="66"/>
  <c r="H41" i="66"/>
  <c r="G41" i="66"/>
  <c r="I41" i="66"/>
  <c r="H42" i="66"/>
  <c r="G42" i="66"/>
  <c r="I42" i="66"/>
  <c r="H43" i="66"/>
  <c r="G43" i="66"/>
  <c r="I43" i="66"/>
  <c r="I44" i="66"/>
  <c r="CV32" i="1"/>
  <c r="E47" i="66"/>
  <c r="G47" i="66"/>
  <c r="H47" i="66"/>
  <c r="I47" i="66"/>
  <c r="CU32" i="1"/>
  <c r="E48" i="66"/>
  <c r="G48" i="66"/>
  <c r="H48" i="66"/>
  <c r="I48" i="66"/>
  <c r="CW32" i="1"/>
  <c r="E49" i="66"/>
  <c r="G49" i="66"/>
  <c r="H49" i="66"/>
  <c r="I49" i="66"/>
  <c r="CX32" i="1"/>
  <c r="E50" i="66"/>
  <c r="G50" i="66"/>
  <c r="H50" i="66"/>
  <c r="I50" i="66"/>
  <c r="CY32" i="1"/>
  <c r="E51" i="66"/>
  <c r="G51" i="66"/>
  <c r="H51" i="66"/>
  <c r="I51" i="66"/>
  <c r="CZ32" i="1"/>
  <c r="E52" i="66"/>
  <c r="G52" i="66"/>
  <c r="H52" i="66"/>
  <c r="I52" i="66"/>
  <c r="H53" i="66"/>
  <c r="G53" i="66"/>
  <c r="I53" i="66"/>
  <c r="H54" i="66"/>
  <c r="G54" i="66"/>
  <c r="I54" i="66"/>
  <c r="H55" i="66"/>
  <c r="G55" i="66"/>
  <c r="I55" i="66"/>
  <c r="H56" i="66"/>
  <c r="G56" i="66"/>
  <c r="I56" i="66"/>
  <c r="I57" i="66"/>
  <c r="E85" i="66"/>
  <c r="E86" i="66"/>
  <c r="E87" i="66"/>
  <c r="E88" i="66"/>
  <c r="E89" i="66"/>
  <c r="E90" i="66"/>
  <c r="E91" i="66"/>
  <c r="E92" i="66"/>
  <c r="E93" i="66"/>
  <c r="E94" i="66"/>
  <c r="E95" i="66"/>
  <c r="E96" i="66"/>
  <c r="E97" i="66"/>
  <c r="E98" i="66"/>
  <c r="E99" i="66"/>
  <c r="E100" i="66"/>
  <c r="I14" i="66"/>
  <c r="H22" i="66"/>
  <c r="H502" i="67"/>
  <c r="I502" i="67"/>
  <c r="J502" i="67"/>
  <c r="K502" i="67"/>
  <c r="H506" i="67"/>
  <c r="I506" i="67"/>
  <c r="J506" i="67"/>
  <c r="K506" i="67"/>
  <c r="CT32" i="1"/>
  <c r="AH32" i="1"/>
  <c r="E22" i="66"/>
  <c r="G22" i="66"/>
  <c r="I22" i="66"/>
  <c r="H23" i="66"/>
  <c r="E23" i="66"/>
  <c r="G23" i="66"/>
  <c r="I23" i="66"/>
  <c r="H24" i="66"/>
  <c r="E24" i="66"/>
  <c r="G24" i="66"/>
  <c r="I24" i="66"/>
  <c r="H25" i="66"/>
  <c r="E25" i="66"/>
  <c r="G25" i="66"/>
  <c r="I25" i="66"/>
  <c r="H26" i="66"/>
  <c r="E26" i="66"/>
  <c r="G26" i="66"/>
  <c r="I26" i="66"/>
  <c r="H27" i="66"/>
  <c r="E27" i="66"/>
  <c r="G27" i="66"/>
  <c r="I27" i="66"/>
  <c r="H28" i="66"/>
  <c r="E28" i="66"/>
  <c r="G28" i="66"/>
  <c r="I28" i="66"/>
  <c r="H29" i="66"/>
  <c r="E29" i="66"/>
  <c r="G29" i="66"/>
  <c r="I29" i="66"/>
  <c r="H30" i="66"/>
  <c r="E30" i="66"/>
  <c r="G30" i="66"/>
  <c r="I30" i="66"/>
  <c r="H31" i="66"/>
  <c r="E31" i="66"/>
  <c r="G31" i="66"/>
  <c r="I31" i="66"/>
  <c r="H32" i="66"/>
  <c r="E32" i="66"/>
  <c r="G32" i="66"/>
  <c r="I32" i="66"/>
  <c r="I33" i="66"/>
  <c r="I60" i="66"/>
  <c r="I61" i="66"/>
  <c r="I62" i="66"/>
  <c r="I63" i="66"/>
  <c r="I64" i="66"/>
  <c r="I65" i="66"/>
  <c r="I66" i="66"/>
  <c r="I76" i="66"/>
  <c r="B33" i="1"/>
  <c r="F539" i="69"/>
  <c r="C500" i="69"/>
  <c r="G500" i="69"/>
  <c r="F540" i="69"/>
  <c r="C501" i="69"/>
  <c r="G501" i="69"/>
  <c r="F541" i="69"/>
  <c r="C502" i="69"/>
  <c r="G502" i="69"/>
  <c r="F542" i="69"/>
  <c r="C503" i="69"/>
  <c r="G503" i="69"/>
  <c r="F543" i="69"/>
  <c r="C504" i="69"/>
  <c r="G504" i="69"/>
  <c r="F544" i="69"/>
  <c r="C505" i="69"/>
  <c r="G505" i="69"/>
  <c r="F545" i="69"/>
  <c r="C506" i="69"/>
  <c r="G506" i="69"/>
  <c r="F546" i="69"/>
  <c r="C507" i="69"/>
  <c r="G507" i="69"/>
  <c r="F547" i="69"/>
  <c r="C508" i="69"/>
  <c r="G508" i="69"/>
  <c r="F548" i="69"/>
  <c r="C509" i="69"/>
  <c r="G509" i="69"/>
  <c r="F549" i="69"/>
  <c r="C510" i="69"/>
  <c r="G510" i="69"/>
  <c r="F550" i="69"/>
  <c r="C511" i="69"/>
  <c r="G511" i="69"/>
  <c r="F551" i="69"/>
  <c r="C512" i="69"/>
  <c r="G512" i="69"/>
  <c r="F552" i="69"/>
  <c r="C513" i="69"/>
  <c r="G513" i="69"/>
  <c r="F553" i="69"/>
  <c r="C514" i="69"/>
  <c r="G514" i="69"/>
  <c r="G515" i="69"/>
  <c r="DA33" i="1"/>
  <c r="E36" i="68"/>
  <c r="G36" i="68"/>
  <c r="H36" i="68"/>
  <c r="I36" i="68"/>
  <c r="DB33" i="1"/>
  <c r="E37" i="68"/>
  <c r="G37" i="68"/>
  <c r="H37" i="68"/>
  <c r="I37" i="68"/>
  <c r="DC33" i="1"/>
  <c r="E38" i="68"/>
  <c r="G38" i="68"/>
  <c r="H38" i="68"/>
  <c r="I38" i="68"/>
  <c r="F500" i="69"/>
  <c r="F501" i="69"/>
  <c r="F502" i="69"/>
  <c r="F503" i="69"/>
  <c r="F504" i="69"/>
  <c r="F505" i="69"/>
  <c r="F506" i="69"/>
  <c r="F507" i="69"/>
  <c r="F508" i="69"/>
  <c r="F509" i="69"/>
  <c r="F510" i="69"/>
  <c r="F511" i="69"/>
  <c r="F512" i="69"/>
  <c r="F513" i="69"/>
  <c r="F514" i="69"/>
  <c r="F515" i="69"/>
  <c r="DD33" i="1"/>
  <c r="E39" i="68"/>
  <c r="G39" i="68"/>
  <c r="H39" i="68"/>
  <c r="I39" i="68"/>
  <c r="H40" i="68"/>
  <c r="E40" i="68"/>
  <c r="G40" i="68"/>
  <c r="I40" i="68"/>
  <c r="H41" i="68"/>
  <c r="G41" i="68"/>
  <c r="I41" i="68"/>
  <c r="H42" i="68"/>
  <c r="G42" i="68"/>
  <c r="I42" i="68"/>
  <c r="H43" i="68"/>
  <c r="G43" i="68"/>
  <c r="I43" i="68"/>
  <c r="I44" i="68"/>
  <c r="CV33" i="1"/>
  <c r="E47" i="68"/>
  <c r="G47" i="68"/>
  <c r="H47" i="68"/>
  <c r="I47" i="68"/>
  <c r="CU33" i="1"/>
  <c r="E48" i="68"/>
  <c r="G48" i="68"/>
  <c r="H48" i="68"/>
  <c r="I48" i="68"/>
  <c r="CW33" i="1"/>
  <c r="E49" i="68"/>
  <c r="G49" i="68"/>
  <c r="H49" i="68"/>
  <c r="I49" i="68"/>
  <c r="CX33" i="1"/>
  <c r="E50" i="68"/>
  <c r="G50" i="68"/>
  <c r="H50" i="68"/>
  <c r="I50" i="68"/>
  <c r="CY33" i="1"/>
  <c r="E51" i="68"/>
  <c r="G51" i="68"/>
  <c r="H51" i="68"/>
  <c r="I51" i="68"/>
  <c r="CZ33" i="1"/>
  <c r="E52" i="68"/>
  <c r="G52" i="68"/>
  <c r="H52" i="68"/>
  <c r="I52" i="68"/>
  <c r="H53" i="68"/>
  <c r="G53" i="68"/>
  <c r="I53" i="68"/>
  <c r="H54" i="68"/>
  <c r="G54" i="68"/>
  <c r="I54" i="68"/>
  <c r="H55" i="68"/>
  <c r="G55" i="68"/>
  <c r="I55" i="68"/>
  <c r="H56" i="68"/>
  <c r="G56" i="68"/>
  <c r="I56" i="68"/>
  <c r="I57" i="68"/>
  <c r="E85" i="68"/>
  <c r="E86" i="68"/>
  <c r="E87" i="68"/>
  <c r="E88" i="68"/>
  <c r="E89" i="68"/>
  <c r="E90" i="68"/>
  <c r="E91" i="68"/>
  <c r="E92" i="68"/>
  <c r="E93" i="68"/>
  <c r="E94" i="68"/>
  <c r="E95" i="68"/>
  <c r="E96" i="68"/>
  <c r="E97" i="68"/>
  <c r="E98" i="68"/>
  <c r="E99" i="68"/>
  <c r="E100" i="68"/>
  <c r="I14" i="68"/>
  <c r="H22" i="68"/>
  <c r="H502" i="69"/>
  <c r="I502" i="69"/>
  <c r="J502" i="69"/>
  <c r="K502" i="69"/>
  <c r="H506" i="69"/>
  <c r="I506" i="69"/>
  <c r="J506" i="69"/>
  <c r="K506" i="69"/>
  <c r="CT33" i="1"/>
  <c r="AH33" i="1"/>
  <c r="E22" i="68"/>
  <c r="G22" i="68"/>
  <c r="I22" i="68"/>
  <c r="H23" i="68"/>
  <c r="E23" i="68"/>
  <c r="G23" i="68"/>
  <c r="I23" i="68"/>
  <c r="H24" i="68"/>
  <c r="E24" i="68"/>
  <c r="G24" i="68"/>
  <c r="I24" i="68"/>
  <c r="H25" i="68"/>
  <c r="E25" i="68"/>
  <c r="G25" i="68"/>
  <c r="I25" i="68"/>
  <c r="H26" i="68"/>
  <c r="E26" i="68"/>
  <c r="G26" i="68"/>
  <c r="I26" i="68"/>
  <c r="H27" i="68"/>
  <c r="E27" i="68"/>
  <c r="G27" i="68"/>
  <c r="I27" i="68"/>
  <c r="H28" i="68"/>
  <c r="E28" i="68"/>
  <c r="G28" i="68"/>
  <c r="I28" i="68"/>
  <c r="H29" i="68"/>
  <c r="E29" i="68"/>
  <c r="G29" i="68"/>
  <c r="I29" i="68"/>
  <c r="H30" i="68"/>
  <c r="E30" i="68"/>
  <c r="G30" i="68"/>
  <c r="I30" i="68"/>
  <c r="H31" i="68"/>
  <c r="E31" i="68"/>
  <c r="G31" i="68"/>
  <c r="I31" i="68"/>
  <c r="H32" i="68"/>
  <c r="E32" i="68"/>
  <c r="G32" i="68"/>
  <c r="I32" i="68"/>
  <c r="I33" i="68"/>
  <c r="I60" i="68"/>
  <c r="I61" i="68"/>
  <c r="I62" i="68"/>
  <c r="I63" i="68"/>
  <c r="I64" i="68"/>
  <c r="I65" i="68"/>
  <c r="I66" i="68"/>
  <c r="I76" i="68"/>
  <c r="B34" i="1"/>
  <c r="F539" i="71"/>
  <c r="C500" i="71"/>
  <c r="G500" i="71"/>
  <c r="F540" i="71"/>
  <c r="C501" i="71"/>
  <c r="G501" i="71"/>
  <c r="F541" i="71"/>
  <c r="C502" i="71"/>
  <c r="G502" i="71"/>
  <c r="F542" i="71"/>
  <c r="C503" i="71"/>
  <c r="G503" i="71"/>
  <c r="F543" i="71"/>
  <c r="C504" i="71"/>
  <c r="G504" i="71"/>
  <c r="F544" i="71"/>
  <c r="C505" i="71"/>
  <c r="G505" i="71"/>
  <c r="F545" i="71"/>
  <c r="C506" i="71"/>
  <c r="G506" i="71"/>
  <c r="F546" i="71"/>
  <c r="C507" i="71"/>
  <c r="G507" i="71"/>
  <c r="F547" i="71"/>
  <c r="C508" i="71"/>
  <c r="G508" i="71"/>
  <c r="F548" i="71"/>
  <c r="C509" i="71"/>
  <c r="G509" i="71"/>
  <c r="F549" i="71"/>
  <c r="C510" i="71"/>
  <c r="G510" i="71"/>
  <c r="F550" i="71"/>
  <c r="C511" i="71"/>
  <c r="G511" i="71"/>
  <c r="F551" i="71"/>
  <c r="C512" i="71"/>
  <c r="G512" i="71"/>
  <c r="F552" i="71"/>
  <c r="C513" i="71"/>
  <c r="G513" i="71"/>
  <c r="F553" i="71"/>
  <c r="C514" i="71"/>
  <c r="G514" i="71"/>
  <c r="G515" i="71"/>
  <c r="DA34" i="1"/>
  <c r="E36" i="70"/>
  <c r="G36" i="70"/>
  <c r="H36" i="70"/>
  <c r="I36" i="70"/>
  <c r="DB34" i="1"/>
  <c r="E37" i="70"/>
  <c r="G37" i="70"/>
  <c r="H37" i="70"/>
  <c r="I37" i="70"/>
  <c r="DC34" i="1"/>
  <c r="E38" i="70"/>
  <c r="G38" i="70"/>
  <c r="H38" i="70"/>
  <c r="I38" i="70"/>
  <c r="F500" i="71"/>
  <c r="F501" i="71"/>
  <c r="F502" i="71"/>
  <c r="F503" i="71"/>
  <c r="F504" i="71"/>
  <c r="F505" i="71"/>
  <c r="F506" i="71"/>
  <c r="F507" i="71"/>
  <c r="F508" i="71"/>
  <c r="F509" i="71"/>
  <c r="F510" i="71"/>
  <c r="F511" i="71"/>
  <c r="F512" i="71"/>
  <c r="F513" i="71"/>
  <c r="F514" i="71"/>
  <c r="F515" i="71"/>
  <c r="DD34" i="1"/>
  <c r="E39" i="70"/>
  <c r="G39" i="70"/>
  <c r="H39" i="70"/>
  <c r="I39" i="70"/>
  <c r="H40" i="70"/>
  <c r="E40" i="70"/>
  <c r="G40" i="70"/>
  <c r="I40" i="70"/>
  <c r="H41" i="70"/>
  <c r="G41" i="70"/>
  <c r="I41" i="70"/>
  <c r="H42" i="70"/>
  <c r="G42" i="70"/>
  <c r="I42" i="70"/>
  <c r="H43" i="70"/>
  <c r="G43" i="70"/>
  <c r="I43" i="70"/>
  <c r="I44" i="70"/>
  <c r="CV34" i="1"/>
  <c r="E47" i="70"/>
  <c r="G47" i="70"/>
  <c r="H47" i="70"/>
  <c r="I47" i="70"/>
  <c r="CU34" i="1"/>
  <c r="E48" i="70"/>
  <c r="G48" i="70"/>
  <c r="H48" i="70"/>
  <c r="I48" i="70"/>
  <c r="CW34" i="1"/>
  <c r="E49" i="70"/>
  <c r="G49" i="70"/>
  <c r="H49" i="70"/>
  <c r="I49" i="70"/>
  <c r="CX34" i="1"/>
  <c r="E50" i="70"/>
  <c r="G50" i="70"/>
  <c r="H50" i="70"/>
  <c r="I50" i="70"/>
  <c r="CY34" i="1"/>
  <c r="E51" i="70"/>
  <c r="G51" i="70"/>
  <c r="H51" i="70"/>
  <c r="I51" i="70"/>
  <c r="CZ34" i="1"/>
  <c r="E52" i="70"/>
  <c r="G52" i="70"/>
  <c r="H52" i="70"/>
  <c r="I52" i="70"/>
  <c r="H53" i="70"/>
  <c r="G53" i="70"/>
  <c r="I53" i="70"/>
  <c r="H54" i="70"/>
  <c r="G54" i="70"/>
  <c r="I54" i="70"/>
  <c r="H55" i="70"/>
  <c r="G55" i="70"/>
  <c r="I55" i="70"/>
  <c r="H56" i="70"/>
  <c r="G56" i="70"/>
  <c r="I56" i="70"/>
  <c r="I57" i="70"/>
  <c r="E85" i="70"/>
  <c r="E86" i="70"/>
  <c r="E87" i="70"/>
  <c r="E88" i="70"/>
  <c r="E89" i="70"/>
  <c r="E90" i="70"/>
  <c r="E91" i="70"/>
  <c r="E92" i="70"/>
  <c r="E93" i="70"/>
  <c r="E94" i="70"/>
  <c r="E95" i="70"/>
  <c r="E96" i="70"/>
  <c r="E97" i="70"/>
  <c r="E98" i="70"/>
  <c r="E99" i="70"/>
  <c r="E100" i="70"/>
  <c r="I14" i="70"/>
  <c r="H22" i="70"/>
  <c r="H502" i="71"/>
  <c r="I502" i="71"/>
  <c r="J502" i="71"/>
  <c r="K502" i="71"/>
  <c r="H506" i="71"/>
  <c r="I506" i="71"/>
  <c r="J506" i="71"/>
  <c r="K506" i="71"/>
  <c r="CT34" i="1"/>
  <c r="AH34" i="1"/>
  <c r="E22" i="70"/>
  <c r="G22" i="70"/>
  <c r="I22" i="70"/>
  <c r="H23" i="70"/>
  <c r="E23" i="70"/>
  <c r="G23" i="70"/>
  <c r="I23" i="70"/>
  <c r="H24" i="70"/>
  <c r="E24" i="70"/>
  <c r="G24" i="70"/>
  <c r="I24" i="70"/>
  <c r="H25" i="70"/>
  <c r="E25" i="70"/>
  <c r="G25" i="70"/>
  <c r="I25" i="70"/>
  <c r="H26" i="70"/>
  <c r="E26" i="70"/>
  <c r="G26" i="70"/>
  <c r="I26" i="70"/>
  <c r="H27" i="70"/>
  <c r="E27" i="70"/>
  <c r="G27" i="70"/>
  <c r="I27" i="70"/>
  <c r="H28" i="70"/>
  <c r="E28" i="70"/>
  <c r="G28" i="70"/>
  <c r="I28" i="70"/>
  <c r="H29" i="70"/>
  <c r="E29" i="70"/>
  <c r="G29" i="70"/>
  <c r="I29" i="70"/>
  <c r="H30" i="70"/>
  <c r="E30" i="70"/>
  <c r="G30" i="70"/>
  <c r="I30" i="70"/>
  <c r="H31" i="70"/>
  <c r="E31" i="70"/>
  <c r="G31" i="70"/>
  <c r="I31" i="70"/>
  <c r="H32" i="70"/>
  <c r="E32" i="70"/>
  <c r="G32" i="70"/>
  <c r="I32" i="70"/>
  <c r="I33" i="70"/>
  <c r="I60" i="70"/>
  <c r="I61" i="70"/>
  <c r="I62" i="70"/>
  <c r="I63" i="70"/>
  <c r="I64" i="70"/>
  <c r="I65" i="70"/>
  <c r="I66" i="70"/>
  <c r="I76" i="70"/>
  <c r="B35" i="1"/>
  <c r="F539" i="80"/>
  <c r="C500" i="80"/>
  <c r="G500" i="80"/>
  <c r="F540" i="80"/>
  <c r="C501" i="80"/>
  <c r="G501" i="80"/>
  <c r="F541" i="80"/>
  <c r="C502" i="80"/>
  <c r="G502" i="80"/>
  <c r="F542" i="80"/>
  <c r="C503" i="80"/>
  <c r="G503" i="80"/>
  <c r="F543" i="80"/>
  <c r="C504" i="80"/>
  <c r="G504" i="80"/>
  <c r="F544" i="80"/>
  <c r="C505" i="80"/>
  <c r="G505" i="80"/>
  <c r="F545" i="80"/>
  <c r="C506" i="80"/>
  <c r="G506" i="80"/>
  <c r="F546" i="80"/>
  <c r="C507" i="80"/>
  <c r="G507" i="80"/>
  <c r="F547" i="80"/>
  <c r="C508" i="80"/>
  <c r="G508" i="80"/>
  <c r="F548" i="80"/>
  <c r="C509" i="80"/>
  <c r="G509" i="80"/>
  <c r="F549" i="80"/>
  <c r="C510" i="80"/>
  <c r="G510" i="80"/>
  <c r="F550" i="80"/>
  <c r="C511" i="80"/>
  <c r="G511" i="80"/>
  <c r="F551" i="80"/>
  <c r="C512" i="80"/>
  <c r="G512" i="80"/>
  <c r="F552" i="80"/>
  <c r="C513" i="80"/>
  <c r="G513" i="80"/>
  <c r="F553" i="80"/>
  <c r="C514" i="80"/>
  <c r="G514" i="80"/>
  <c r="G515" i="80"/>
  <c r="DA35" i="1"/>
  <c r="E36" i="79"/>
  <c r="G36" i="79"/>
  <c r="H36" i="79"/>
  <c r="I36" i="79"/>
  <c r="DB35" i="1"/>
  <c r="E37" i="79"/>
  <c r="G37" i="79"/>
  <c r="H37" i="79"/>
  <c r="I37" i="79"/>
  <c r="DC35" i="1"/>
  <c r="E38" i="79"/>
  <c r="G38" i="79"/>
  <c r="H38" i="79"/>
  <c r="I38" i="79"/>
  <c r="F500" i="80"/>
  <c r="F501" i="80"/>
  <c r="F502" i="80"/>
  <c r="F503" i="80"/>
  <c r="F504" i="80"/>
  <c r="F505" i="80"/>
  <c r="F506" i="80"/>
  <c r="F507" i="80"/>
  <c r="F508" i="80"/>
  <c r="F509" i="80"/>
  <c r="F510" i="80"/>
  <c r="F511" i="80"/>
  <c r="F512" i="80"/>
  <c r="F513" i="80"/>
  <c r="F514" i="80"/>
  <c r="F515" i="80"/>
  <c r="DD35" i="1"/>
  <c r="E39" i="79"/>
  <c r="G39" i="79"/>
  <c r="H39" i="79"/>
  <c r="I39" i="79"/>
  <c r="H40" i="79"/>
  <c r="E40" i="79"/>
  <c r="G40" i="79"/>
  <c r="I40" i="79"/>
  <c r="H41" i="79"/>
  <c r="G41" i="79"/>
  <c r="I41" i="79"/>
  <c r="H42" i="79"/>
  <c r="G42" i="79"/>
  <c r="I42" i="79"/>
  <c r="H43" i="79"/>
  <c r="G43" i="79"/>
  <c r="I43" i="79"/>
  <c r="I44" i="79"/>
  <c r="CV35" i="1"/>
  <c r="E47" i="79"/>
  <c r="G47" i="79"/>
  <c r="H47" i="79"/>
  <c r="I47" i="79"/>
  <c r="CU35" i="1"/>
  <c r="E48" i="79"/>
  <c r="G48" i="79"/>
  <c r="H48" i="79"/>
  <c r="I48" i="79"/>
  <c r="CW35" i="1"/>
  <c r="E49" i="79"/>
  <c r="G49" i="79"/>
  <c r="H49" i="79"/>
  <c r="I49" i="79"/>
  <c r="CX35" i="1"/>
  <c r="E50" i="79"/>
  <c r="G50" i="79"/>
  <c r="H50" i="79"/>
  <c r="I50" i="79"/>
  <c r="CY35" i="1"/>
  <c r="E51" i="79"/>
  <c r="G51" i="79"/>
  <c r="H51" i="79"/>
  <c r="I51" i="79"/>
  <c r="CZ35" i="1"/>
  <c r="E52" i="79"/>
  <c r="G52" i="79"/>
  <c r="H52" i="79"/>
  <c r="I52" i="79"/>
  <c r="H53" i="79"/>
  <c r="G53" i="79"/>
  <c r="I53" i="79"/>
  <c r="H54" i="79"/>
  <c r="G54" i="79"/>
  <c r="I54" i="79"/>
  <c r="H55" i="79"/>
  <c r="G55" i="79"/>
  <c r="I55" i="79"/>
  <c r="H56" i="79"/>
  <c r="G56" i="79"/>
  <c r="I56" i="79"/>
  <c r="I57" i="79"/>
  <c r="E85" i="79"/>
  <c r="E86" i="79"/>
  <c r="E87" i="79"/>
  <c r="E88" i="79"/>
  <c r="E89" i="79"/>
  <c r="E90" i="79"/>
  <c r="E91" i="79"/>
  <c r="E92" i="79"/>
  <c r="E93" i="79"/>
  <c r="E94" i="79"/>
  <c r="E95" i="79"/>
  <c r="E96" i="79"/>
  <c r="E97" i="79"/>
  <c r="E98" i="79"/>
  <c r="E99" i="79"/>
  <c r="E100" i="79"/>
  <c r="I14" i="79"/>
  <c r="H22" i="79"/>
  <c r="H502" i="80"/>
  <c r="I502" i="80"/>
  <c r="J502" i="80"/>
  <c r="K502" i="80"/>
  <c r="H506" i="80"/>
  <c r="I506" i="80"/>
  <c r="J506" i="80"/>
  <c r="K506" i="80"/>
  <c r="CT35" i="1"/>
  <c r="AH35" i="1"/>
  <c r="E22" i="79"/>
  <c r="G22" i="79"/>
  <c r="I22" i="79"/>
  <c r="H23" i="79"/>
  <c r="E23" i="79"/>
  <c r="G23" i="79"/>
  <c r="I23" i="79"/>
  <c r="H24" i="79"/>
  <c r="E24" i="79"/>
  <c r="G24" i="79"/>
  <c r="I24" i="79"/>
  <c r="H25" i="79"/>
  <c r="E25" i="79"/>
  <c r="G25" i="79"/>
  <c r="I25" i="79"/>
  <c r="H26" i="79"/>
  <c r="E26" i="79"/>
  <c r="G26" i="79"/>
  <c r="I26" i="79"/>
  <c r="H27" i="79"/>
  <c r="E27" i="79"/>
  <c r="G27" i="79"/>
  <c r="I27" i="79"/>
  <c r="H28" i="79"/>
  <c r="E28" i="79"/>
  <c r="G28" i="79"/>
  <c r="I28" i="79"/>
  <c r="H29" i="79"/>
  <c r="E29" i="79"/>
  <c r="G29" i="79"/>
  <c r="I29" i="79"/>
  <c r="H30" i="79"/>
  <c r="E30" i="79"/>
  <c r="G30" i="79"/>
  <c r="I30" i="79"/>
  <c r="H31" i="79"/>
  <c r="E31" i="79"/>
  <c r="G31" i="79"/>
  <c r="I31" i="79"/>
  <c r="H32" i="79"/>
  <c r="E32" i="79"/>
  <c r="G32" i="79"/>
  <c r="I32" i="79"/>
  <c r="I33" i="79"/>
  <c r="I60" i="79"/>
  <c r="I61" i="79"/>
  <c r="I62" i="79"/>
  <c r="I63" i="79"/>
  <c r="I64" i="79"/>
  <c r="I65" i="79"/>
  <c r="I66" i="79"/>
  <c r="I76" i="79"/>
  <c r="B36" i="1"/>
  <c r="F539" i="82"/>
  <c r="C500" i="82"/>
  <c r="G500" i="82"/>
  <c r="F540" i="82"/>
  <c r="C501" i="82"/>
  <c r="G501" i="82"/>
  <c r="F541" i="82"/>
  <c r="C502" i="82"/>
  <c r="G502" i="82"/>
  <c r="F542" i="82"/>
  <c r="C503" i="82"/>
  <c r="G503" i="82"/>
  <c r="F543" i="82"/>
  <c r="C504" i="82"/>
  <c r="G504" i="82"/>
  <c r="F544" i="82"/>
  <c r="C505" i="82"/>
  <c r="G505" i="82"/>
  <c r="F545" i="82"/>
  <c r="C506" i="82"/>
  <c r="G506" i="82"/>
  <c r="F546" i="82"/>
  <c r="C507" i="82"/>
  <c r="G507" i="82"/>
  <c r="F547" i="82"/>
  <c r="C508" i="82"/>
  <c r="G508" i="82"/>
  <c r="F548" i="82"/>
  <c r="C509" i="82"/>
  <c r="G509" i="82"/>
  <c r="F549" i="82"/>
  <c r="C510" i="82"/>
  <c r="G510" i="82"/>
  <c r="F550" i="82"/>
  <c r="C511" i="82"/>
  <c r="G511" i="82"/>
  <c r="F551" i="82"/>
  <c r="C512" i="82"/>
  <c r="G512" i="82"/>
  <c r="F552" i="82"/>
  <c r="C513" i="82"/>
  <c r="G513" i="82"/>
  <c r="F553" i="82"/>
  <c r="C514" i="82"/>
  <c r="G514" i="82"/>
  <c r="G515" i="82"/>
  <c r="DA36" i="1"/>
  <c r="E36" i="81"/>
  <c r="G36" i="81"/>
  <c r="H36" i="81"/>
  <c r="I36" i="81"/>
  <c r="DB36" i="1"/>
  <c r="E37" i="81"/>
  <c r="G37" i="81"/>
  <c r="H37" i="81"/>
  <c r="I37" i="81"/>
  <c r="DC36" i="1"/>
  <c r="E38" i="81"/>
  <c r="G38" i="81"/>
  <c r="H38" i="81"/>
  <c r="I38" i="81"/>
  <c r="F500" i="82"/>
  <c r="F501" i="82"/>
  <c r="F502" i="82"/>
  <c r="F503" i="82"/>
  <c r="F504" i="82"/>
  <c r="F505" i="82"/>
  <c r="F506" i="82"/>
  <c r="F507" i="82"/>
  <c r="F508" i="82"/>
  <c r="F509" i="82"/>
  <c r="F510" i="82"/>
  <c r="F511" i="82"/>
  <c r="F512" i="82"/>
  <c r="F513" i="82"/>
  <c r="F514" i="82"/>
  <c r="F515" i="82"/>
  <c r="DD36" i="1"/>
  <c r="E39" i="81"/>
  <c r="G39" i="81"/>
  <c r="H39" i="81"/>
  <c r="I39" i="81"/>
  <c r="H40" i="81"/>
  <c r="E40" i="81"/>
  <c r="G40" i="81"/>
  <c r="I40" i="81"/>
  <c r="H41" i="81"/>
  <c r="G41" i="81"/>
  <c r="I41" i="81"/>
  <c r="H42" i="81"/>
  <c r="G42" i="81"/>
  <c r="I42" i="81"/>
  <c r="H43" i="81"/>
  <c r="G43" i="81"/>
  <c r="I43" i="81"/>
  <c r="I44" i="81"/>
  <c r="CV36" i="1"/>
  <c r="E47" i="81"/>
  <c r="G47" i="81"/>
  <c r="H47" i="81"/>
  <c r="I47" i="81"/>
  <c r="CU36" i="1"/>
  <c r="E48" i="81"/>
  <c r="G48" i="81"/>
  <c r="H48" i="81"/>
  <c r="I48" i="81"/>
  <c r="CW36" i="1"/>
  <c r="E49" i="81"/>
  <c r="G49" i="81"/>
  <c r="H49" i="81"/>
  <c r="I49" i="81"/>
  <c r="CX36" i="1"/>
  <c r="E50" i="81"/>
  <c r="G50" i="81"/>
  <c r="H50" i="81"/>
  <c r="I50" i="81"/>
  <c r="CY36" i="1"/>
  <c r="E51" i="81"/>
  <c r="G51" i="81"/>
  <c r="H51" i="81"/>
  <c r="I51" i="81"/>
  <c r="CZ36" i="1"/>
  <c r="E52" i="81"/>
  <c r="G52" i="81"/>
  <c r="H52" i="81"/>
  <c r="I52" i="81"/>
  <c r="H53" i="81"/>
  <c r="G53" i="81"/>
  <c r="I53" i="81"/>
  <c r="H54" i="81"/>
  <c r="G54" i="81"/>
  <c r="I54" i="81"/>
  <c r="H55" i="81"/>
  <c r="G55" i="81"/>
  <c r="I55" i="81"/>
  <c r="H56" i="81"/>
  <c r="G56" i="81"/>
  <c r="I56" i="81"/>
  <c r="I57" i="81"/>
  <c r="E85" i="81"/>
  <c r="E86" i="81"/>
  <c r="E87" i="81"/>
  <c r="E88" i="81"/>
  <c r="E89" i="81"/>
  <c r="E90" i="81"/>
  <c r="E91" i="81"/>
  <c r="E92" i="81"/>
  <c r="E93" i="81"/>
  <c r="E94" i="81"/>
  <c r="E95" i="81"/>
  <c r="E96" i="81"/>
  <c r="E97" i="81"/>
  <c r="E98" i="81"/>
  <c r="E99" i="81"/>
  <c r="E100" i="81"/>
  <c r="I14" i="81"/>
  <c r="H22" i="81"/>
  <c r="H502" i="82"/>
  <c r="I502" i="82"/>
  <c r="J502" i="82"/>
  <c r="K502" i="82"/>
  <c r="H506" i="82"/>
  <c r="I506" i="82"/>
  <c r="J506" i="82"/>
  <c r="K506" i="82"/>
  <c r="CT36" i="1"/>
  <c r="AH36" i="1"/>
  <c r="E22" i="81"/>
  <c r="G22" i="81"/>
  <c r="I22" i="81"/>
  <c r="H23" i="81"/>
  <c r="E23" i="81"/>
  <c r="G23" i="81"/>
  <c r="I23" i="81"/>
  <c r="H24" i="81"/>
  <c r="E24" i="81"/>
  <c r="G24" i="81"/>
  <c r="I24" i="81"/>
  <c r="H25" i="81"/>
  <c r="E25" i="81"/>
  <c r="G25" i="81"/>
  <c r="I25" i="81"/>
  <c r="H26" i="81"/>
  <c r="E26" i="81"/>
  <c r="G26" i="81"/>
  <c r="I26" i="81"/>
  <c r="H27" i="81"/>
  <c r="E27" i="81"/>
  <c r="G27" i="81"/>
  <c r="I27" i="81"/>
  <c r="H28" i="81"/>
  <c r="E28" i="81"/>
  <c r="G28" i="81"/>
  <c r="I28" i="81"/>
  <c r="H29" i="81"/>
  <c r="E29" i="81"/>
  <c r="G29" i="81"/>
  <c r="I29" i="81"/>
  <c r="H30" i="81"/>
  <c r="E30" i="81"/>
  <c r="G30" i="81"/>
  <c r="I30" i="81"/>
  <c r="H31" i="81"/>
  <c r="E31" i="81"/>
  <c r="G31" i="81"/>
  <c r="I31" i="81"/>
  <c r="H32" i="81"/>
  <c r="E32" i="81"/>
  <c r="G32" i="81"/>
  <c r="I32" i="81"/>
  <c r="I33" i="81"/>
  <c r="I60" i="81"/>
  <c r="I61" i="81"/>
  <c r="I62" i="81"/>
  <c r="I63" i="81"/>
  <c r="I64" i="81"/>
  <c r="I65" i="81"/>
  <c r="I66" i="81"/>
  <c r="I76" i="81"/>
  <c r="B37" i="1"/>
  <c r="F539" i="84"/>
  <c r="C500" i="84"/>
  <c r="G500" i="84"/>
  <c r="F540" i="84"/>
  <c r="C501" i="84"/>
  <c r="G501" i="84"/>
  <c r="F541" i="84"/>
  <c r="C502" i="84"/>
  <c r="G502" i="84"/>
  <c r="F542" i="84"/>
  <c r="C503" i="84"/>
  <c r="G503" i="84"/>
  <c r="F543" i="84"/>
  <c r="C504" i="84"/>
  <c r="G504" i="84"/>
  <c r="F544" i="84"/>
  <c r="C505" i="84"/>
  <c r="G505" i="84"/>
  <c r="F545" i="84"/>
  <c r="C506" i="84"/>
  <c r="G506" i="84"/>
  <c r="F546" i="84"/>
  <c r="C507" i="84"/>
  <c r="G507" i="84"/>
  <c r="F547" i="84"/>
  <c r="C508" i="84"/>
  <c r="G508" i="84"/>
  <c r="F548" i="84"/>
  <c r="C509" i="84"/>
  <c r="G509" i="84"/>
  <c r="F549" i="84"/>
  <c r="C510" i="84"/>
  <c r="G510" i="84"/>
  <c r="F550" i="84"/>
  <c r="C511" i="84"/>
  <c r="G511" i="84"/>
  <c r="F551" i="84"/>
  <c r="C512" i="84"/>
  <c r="G512" i="84"/>
  <c r="F552" i="84"/>
  <c r="C513" i="84"/>
  <c r="G513" i="84"/>
  <c r="F553" i="84"/>
  <c r="C514" i="84"/>
  <c r="G514" i="84"/>
  <c r="G515" i="84"/>
  <c r="DA37" i="1"/>
  <c r="E36" i="83"/>
  <c r="G36" i="83"/>
  <c r="H36" i="83"/>
  <c r="I36" i="83"/>
  <c r="DB37" i="1"/>
  <c r="E37" i="83"/>
  <c r="G37" i="83"/>
  <c r="H37" i="83"/>
  <c r="I37" i="83"/>
  <c r="DC37" i="1"/>
  <c r="E38" i="83"/>
  <c r="G38" i="83"/>
  <c r="H38" i="83"/>
  <c r="I38" i="83"/>
  <c r="F500" i="84"/>
  <c r="F501" i="84"/>
  <c r="F502" i="84"/>
  <c r="F503" i="84"/>
  <c r="F504" i="84"/>
  <c r="F505" i="84"/>
  <c r="F506" i="84"/>
  <c r="F507" i="84"/>
  <c r="F508" i="84"/>
  <c r="F509" i="84"/>
  <c r="F510" i="84"/>
  <c r="F511" i="84"/>
  <c r="F512" i="84"/>
  <c r="F513" i="84"/>
  <c r="F514" i="84"/>
  <c r="F515" i="84"/>
  <c r="DD37" i="1"/>
  <c r="E39" i="83"/>
  <c r="G39" i="83"/>
  <c r="H39" i="83"/>
  <c r="I39" i="83"/>
  <c r="H40" i="83"/>
  <c r="E40" i="83"/>
  <c r="G40" i="83"/>
  <c r="I40" i="83"/>
  <c r="H41" i="83"/>
  <c r="G41" i="83"/>
  <c r="I41" i="83"/>
  <c r="H42" i="83"/>
  <c r="G42" i="83"/>
  <c r="I42" i="83"/>
  <c r="H43" i="83"/>
  <c r="G43" i="83"/>
  <c r="I43" i="83"/>
  <c r="I44" i="83"/>
  <c r="CV37" i="1"/>
  <c r="E47" i="83"/>
  <c r="G47" i="83"/>
  <c r="H47" i="83"/>
  <c r="I47" i="83"/>
  <c r="CU37" i="1"/>
  <c r="E48" i="83"/>
  <c r="G48" i="83"/>
  <c r="H48" i="83"/>
  <c r="I48" i="83"/>
  <c r="CW37" i="1"/>
  <c r="E49" i="83"/>
  <c r="G49" i="83"/>
  <c r="H49" i="83"/>
  <c r="I49" i="83"/>
  <c r="CX37" i="1"/>
  <c r="E50" i="83"/>
  <c r="G50" i="83"/>
  <c r="H50" i="83"/>
  <c r="I50" i="83"/>
  <c r="CY37" i="1"/>
  <c r="E51" i="83"/>
  <c r="G51" i="83"/>
  <c r="H51" i="83"/>
  <c r="I51" i="83"/>
  <c r="CZ37" i="1"/>
  <c r="E52" i="83"/>
  <c r="G52" i="83"/>
  <c r="H52" i="83"/>
  <c r="I52" i="83"/>
  <c r="H53" i="83"/>
  <c r="G53" i="83"/>
  <c r="I53" i="83"/>
  <c r="H54" i="83"/>
  <c r="G54" i="83"/>
  <c r="I54" i="83"/>
  <c r="H55" i="83"/>
  <c r="G55" i="83"/>
  <c r="I55" i="83"/>
  <c r="H56" i="83"/>
  <c r="G56" i="83"/>
  <c r="I56" i="83"/>
  <c r="I57" i="83"/>
  <c r="E85" i="83"/>
  <c r="E86" i="83"/>
  <c r="E87" i="83"/>
  <c r="E88" i="83"/>
  <c r="E89" i="83"/>
  <c r="E90" i="83"/>
  <c r="E91" i="83"/>
  <c r="E92" i="83"/>
  <c r="E93" i="83"/>
  <c r="E94" i="83"/>
  <c r="E95" i="83"/>
  <c r="E96" i="83"/>
  <c r="E97" i="83"/>
  <c r="E98" i="83"/>
  <c r="E99" i="83"/>
  <c r="E100" i="83"/>
  <c r="I14" i="83"/>
  <c r="H22" i="83"/>
  <c r="H502" i="84"/>
  <c r="I502" i="84"/>
  <c r="J502" i="84"/>
  <c r="K502" i="84"/>
  <c r="H506" i="84"/>
  <c r="I506" i="84"/>
  <c r="J506" i="84"/>
  <c r="K506" i="84"/>
  <c r="CT37" i="1"/>
  <c r="AH37" i="1"/>
  <c r="E22" i="83"/>
  <c r="G22" i="83"/>
  <c r="I22" i="83"/>
  <c r="H23" i="83"/>
  <c r="E23" i="83"/>
  <c r="G23" i="83"/>
  <c r="I23" i="83"/>
  <c r="H24" i="83"/>
  <c r="E24" i="83"/>
  <c r="G24" i="83"/>
  <c r="I24" i="83"/>
  <c r="H25" i="83"/>
  <c r="E25" i="83"/>
  <c r="G25" i="83"/>
  <c r="I25" i="83"/>
  <c r="H26" i="83"/>
  <c r="E26" i="83"/>
  <c r="G26" i="83"/>
  <c r="I26" i="83"/>
  <c r="H27" i="83"/>
  <c r="E27" i="83"/>
  <c r="G27" i="83"/>
  <c r="I27" i="83"/>
  <c r="H28" i="83"/>
  <c r="E28" i="83"/>
  <c r="G28" i="83"/>
  <c r="I28" i="83"/>
  <c r="H29" i="83"/>
  <c r="E29" i="83"/>
  <c r="G29" i="83"/>
  <c r="I29" i="83"/>
  <c r="H30" i="83"/>
  <c r="E30" i="83"/>
  <c r="G30" i="83"/>
  <c r="I30" i="83"/>
  <c r="H31" i="83"/>
  <c r="E31" i="83"/>
  <c r="G31" i="83"/>
  <c r="I31" i="83"/>
  <c r="H32" i="83"/>
  <c r="E32" i="83"/>
  <c r="G32" i="83"/>
  <c r="I32" i="83"/>
  <c r="I33" i="83"/>
  <c r="I60" i="83"/>
  <c r="I61" i="83"/>
  <c r="I62" i="83"/>
  <c r="I63" i="83"/>
  <c r="I64" i="83"/>
  <c r="I65" i="83"/>
  <c r="I66" i="83"/>
  <c r="I76" i="83"/>
  <c r="B38" i="1"/>
  <c r="F539" i="86"/>
  <c r="C500" i="86"/>
  <c r="G500" i="86"/>
  <c r="F540" i="86"/>
  <c r="C501" i="86"/>
  <c r="G501" i="86"/>
  <c r="F541" i="86"/>
  <c r="C502" i="86"/>
  <c r="G502" i="86"/>
  <c r="F542" i="86"/>
  <c r="C503" i="86"/>
  <c r="G503" i="86"/>
  <c r="F543" i="86"/>
  <c r="C504" i="86"/>
  <c r="G504" i="86"/>
  <c r="F544" i="86"/>
  <c r="C505" i="86"/>
  <c r="G505" i="86"/>
  <c r="F545" i="86"/>
  <c r="C506" i="86"/>
  <c r="G506" i="86"/>
  <c r="F546" i="86"/>
  <c r="C507" i="86"/>
  <c r="G507" i="86"/>
  <c r="F547" i="86"/>
  <c r="C508" i="86"/>
  <c r="G508" i="86"/>
  <c r="F548" i="86"/>
  <c r="C509" i="86"/>
  <c r="G509" i="86"/>
  <c r="F549" i="86"/>
  <c r="C510" i="86"/>
  <c r="G510" i="86"/>
  <c r="F550" i="86"/>
  <c r="C511" i="86"/>
  <c r="G511" i="86"/>
  <c r="F551" i="86"/>
  <c r="C512" i="86"/>
  <c r="G512" i="86"/>
  <c r="F552" i="86"/>
  <c r="C513" i="86"/>
  <c r="G513" i="86"/>
  <c r="F553" i="86"/>
  <c r="C514" i="86"/>
  <c r="G514" i="86"/>
  <c r="G515" i="86"/>
  <c r="DA38" i="1"/>
  <c r="E36" i="85"/>
  <c r="G36" i="85"/>
  <c r="H36" i="85"/>
  <c r="I36" i="85"/>
  <c r="DB38" i="1"/>
  <c r="E37" i="85"/>
  <c r="G37" i="85"/>
  <c r="H37" i="85"/>
  <c r="I37" i="85"/>
  <c r="DC38" i="1"/>
  <c r="E38" i="85"/>
  <c r="G38" i="85"/>
  <c r="H38" i="85"/>
  <c r="I38" i="85"/>
  <c r="F500" i="86"/>
  <c r="F501" i="86"/>
  <c r="F502" i="86"/>
  <c r="F503" i="86"/>
  <c r="F504" i="86"/>
  <c r="F505" i="86"/>
  <c r="F506" i="86"/>
  <c r="F507" i="86"/>
  <c r="F508" i="86"/>
  <c r="F509" i="86"/>
  <c r="F510" i="86"/>
  <c r="F511" i="86"/>
  <c r="F512" i="86"/>
  <c r="F513" i="86"/>
  <c r="F514" i="86"/>
  <c r="F515" i="86"/>
  <c r="DD38" i="1"/>
  <c r="E39" i="85"/>
  <c r="G39" i="85"/>
  <c r="H39" i="85"/>
  <c r="I39" i="85"/>
  <c r="H40" i="85"/>
  <c r="E40" i="85"/>
  <c r="G40" i="85"/>
  <c r="I40" i="85"/>
  <c r="H41" i="85"/>
  <c r="G41" i="85"/>
  <c r="I41" i="85"/>
  <c r="H42" i="85"/>
  <c r="G42" i="85"/>
  <c r="I42" i="85"/>
  <c r="H43" i="85"/>
  <c r="G43" i="85"/>
  <c r="I43" i="85"/>
  <c r="I44" i="85"/>
  <c r="CV38" i="1"/>
  <c r="E47" i="85"/>
  <c r="G47" i="85"/>
  <c r="H47" i="85"/>
  <c r="I47" i="85"/>
  <c r="CU38" i="1"/>
  <c r="E48" i="85"/>
  <c r="G48" i="85"/>
  <c r="H48" i="85"/>
  <c r="I48" i="85"/>
  <c r="CW38" i="1"/>
  <c r="E49" i="85"/>
  <c r="G49" i="85"/>
  <c r="H49" i="85"/>
  <c r="I49" i="85"/>
  <c r="CX38" i="1"/>
  <c r="E50" i="85"/>
  <c r="G50" i="85"/>
  <c r="H50" i="85"/>
  <c r="I50" i="85"/>
  <c r="CY38" i="1"/>
  <c r="E51" i="85"/>
  <c r="G51" i="85"/>
  <c r="H51" i="85"/>
  <c r="I51" i="85"/>
  <c r="CZ38" i="1"/>
  <c r="E52" i="85"/>
  <c r="G52" i="85"/>
  <c r="H52" i="85"/>
  <c r="I52" i="85"/>
  <c r="H53" i="85"/>
  <c r="G53" i="85"/>
  <c r="I53" i="85"/>
  <c r="H54" i="85"/>
  <c r="G54" i="85"/>
  <c r="I54" i="85"/>
  <c r="H55" i="85"/>
  <c r="G55" i="85"/>
  <c r="I55" i="85"/>
  <c r="H56" i="85"/>
  <c r="G56" i="85"/>
  <c r="I56" i="85"/>
  <c r="I57" i="85"/>
  <c r="E85" i="85"/>
  <c r="E86" i="85"/>
  <c r="E87" i="85"/>
  <c r="E88" i="85"/>
  <c r="E89" i="85"/>
  <c r="E90" i="85"/>
  <c r="E91" i="85"/>
  <c r="E92" i="85"/>
  <c r="E93" i="85"/>
  <c r="E94" i="85"/>
  <c r="E95" i="85"/>
  <c r="E96" i="85"/>
  <c r="E97" i="85"/>
  <c r="E98" i="85"/>
  <c r="E99" i="85"/>
  <c r="E100" i="85"/>
  <c r="I14" i="85"/>
  <c r="H22" i="85"/>
  <c r="H502" i="86"/>
  <c r="I502" i="86"/>
  <c r="J502" i="86"/>
  <c r="K502" i="86"/>
  <c r="H506" i="86"/>
  <c r="I506" i="86"/>
  <c r="J506" i="86"/>
  <c r="K506" i="86"/>
  <c r="CT38" i="1"/>
  <c r="AH38" i="1"/>
  <c r="E22" i="85"/>
  <c r="G22" i="85"/>
  <c r="I22" i="85"/>
  <c r="H23" i="85"/>
  <c r="E23" i="85"/>
  <c r="G23" i="85"/>
  <c r="I23" i="85"/>
  <c r="H24" i="85"/>
  <c r="E24" i="85"/>
  <c r="G24" i="85"/>
  <c r="I24" i="85"/>
  <c r="H25" i="85"/>
  <c r="E25" i="85"/>
  <c r="G25" i="85"/>
  <c r="I25" i="85"/>
  <c r="H26" i="85"/>
  <c r="E26" i="85"/>
  <c r="G26" i="85"/>
  <c r="I26" i="85"/>
  <c r="H27" i="85"/>
  <c r="E27" i="85"/>
  <c r="G27" i="85"/>
  <c r="I27" i="85"/>
  <c r="H28" i="85"/>
  <c r="E28" i="85"/>
  <c r="G28" i="85"/>
  <c r="I28" i="85"/>
  <c r="H29" i="85"/>
  <c r="E29" i="85"/>
  <c r="G29" i="85"/>
  <c r="I29" i="85"/>
  <c r="H30" i="85"/>
  <c r="E30" i="85"/>
  <c r="G30" i="85"/>
  <c r="I30" i="85"/>
  <c r="H31" i="85"/>
  <c r="E31" i="85"/>
  <c r="G31" i="85"/>
  <c r="I31" i="85"/>
  <c r="H32" i="85"/>
  <c r="E32" i="85"/>
  <c r="G32" i="85"/>
  <c r="I32" i="85"/>
  <c r="I33" i="85"/>
  <c r="I60" i="85"/>
  <c r="I61" i="85"/>
  <c r="I62" i="85"/>
  <c r="I63" i="85"/>
  <c r="I64" i="85"/>
  <c r="I65" i="85"/>
  <c r="I66" i="85"/>
  <c r="I76" i="85"/>
  <c r="B39" i="1"/>
  <c r="F539" i="88"/>
  <c r="C500" i="88"/>
  <c r="G500" i="88"/>
  <c r="F540" i="88"/>
  <c r="C501" i="88"/>
  <c r="G501" i="88"/>
  <c r="F541" i="88"/>
  <c r="C502" i="88"/>
  <c r="G502" i="88"/>
  <c r="F542" i="88"/>
  <c r="C503" i="88"/>
  <c r="G503" i="88"/>
  <c r="F543" i="88"/>
  <c r="C504" i="88"/>
  <c r="G504" i="88"/>
  <c r="F544" i="88"/>
  <c r="C505" i="88"/>
  <c r="G505" i="88"/>
  <c r="F545" i="88"/>
  <c r="C506" i="88"/>
  <c r="G506" i="88"/>
  <c r="F546" i="88"/>
  <c r="C507" i="88"/>
  <c r="G507" i="88"/>
  <c r="F547" i="88"/>
  <c r="C508" i="88"/>
  <c r="G508" i="88"/>
  <c r="F548" i="88"/>
  <c r="C509" i="88"/>
  <c r="G509" i="88"/>
  <c r="F549" i="88"/>
  <c r="C510" i="88"/>
  <c r="G510" i="88"/>
  <c r="F550" i="88"/>
  <c r="C511" i="88"/>
  <c r="G511" i="88"/>
  <c r="F551" i="88"/>
  <c r="C512" i="88"/>
  <c r="G512" i="88"/>
  <c r="F552" i="88"/>
  <c r="C513" i="88"/>
  <c r="G513" i="88"/>
  <c r="F553" i="88"/>
  <c r="C514" i="88"/>
  <c r="G514" i="88"/>
  <c r="G515" i="88"/>
  <c r="DA39" i="1"/>
  <c r="E36" i="87"/>
  <c r="G36" i="87"/>
  <c r="H36" i="87"/>
  <c r="I36" i="87"/>
  <c r="DB39" i="1"/>
  <c r="E37" i="87"/>
  <c r="G37" i="87"/>
  <c r="H37" i="87"/>
  <c r="I37" i="87"/>
  <c r="DC39" i="1"/>
  <c r="E38" i="87"/>
  <c r="G38" i="87"/>
  <c r="H38" i="87"/>
  <c r="I38" i="87"/>
  <c r="F500" i="88"/>
  <c r="F501" i="88"/>
  <c r="F502" i="88"/>
  <c r="F503" i="88"/>
  <c r="F504" i="88"/>
  <c r="F505" i="88"/>
  <c r="F506" i="88"/>
  <c r="F507" i="88"/>
  <c r="F508" i="88"/>
  <c r="F509" i="88"/>
  <c r="F510" i="88"/>
  <c r="F511" i="88"/>
  <c r="F512" i="88"/>
  <c r="F513" i="88"/>
  <c r="F514" i="88"/>
  <c r="F515" i="88"/>
  <c r="DD39" i="1"/>
  <c r="E39" i="87"/>
  <c r="G39" i="87"/>
  <c r="H39" i="87"/>
  <c r="I39" i="87"/>
  <c r="H40" i="87"/>
  <c r="E40" i="87"/>
  <c r="G40" i="87"/>
  <c r="I40" i="87"/>
  <c r="H41" i="87"/>
  <c r="G41" i="87"/>
  <c r="I41" i="87"/>
  <c r="H42" i="87"/>
  <c r="G42" i="87"/>
  <c r="I42" i="87"/>
  <c r="H43" i="87"/>
  <c r="G43" i="87"/>
  <c r="I43" i="87"/>
  <c r="I44" i="87"/>
  <c r="CV39" i="1"/>
  <c r="E47" i="87"/>
  <c r="G47" i="87"/>
  <c r="H47" i="87"/>
  <c r="I47" i="87"/>
  <c r="CU39" i="1"/>
  <c r="E48" i="87"/>
  <c r="G48" i="87"/>
  <c r="H48" i="87"/>
  <c r="I48" i="87"/>
  <c r="CW39" i="1"/>
  <c r="E49" i="87"/>
  <c r="G49" i="87"/>
  <c r="H49" i="87"/>
  <c r="I49" i="87"/>
  <c r="CX39" i="1"/>
  <c r="E50" i="87"/>
  <c r="G50" i="87"/>
  <c r="H50" i="87"/>
  <c r="I50" i="87"/>
  <c r="CY39" i="1"/>
  <c r="E51" i="87"/>
  <c r="G51" i="87"/>
  <c r="H51" i="87"/>
  <c r="I51" i="87"/>
  <c r="CZ39" i="1"/>
  <c r="E52" i="87"/>
  <c r="G52" i="87"/>
  <c r="H52" i="87"/>
  <c r="I52" i="87"/>
  <c r="H53" i="87"/>
  <c r="G53" i="87"/>
  <c r="I53" i="87"/>
  <c r="H54" i="87"/>
  <c r="G54" i="87"/>
  <c r="I54" i="87"/>
  <c r="H55" i="87"/>
  <c r="G55" i="87"/>
  <c r="I55" i="87"/>
  <c r="H56" i="87"/>
  <c r="G56" i="87"/>
  <c r="I56" i="87"/>
  <c r="I57" i="87"/>
  <c r="E85" i="87"/>
  <c r="E86" i="87"/>
  <c r="E87" i="87"/>
  <c r="E88" i="87"/>
  <c r="E89" i="87"/>
  <c r="E90" i="87"/>
  <c r="E91" i="87"/>
  <c r="E92" i="87"/>
  <c r="E93" i="87"/>
  <c r="E94" i="87"/>
  <c r="E95" i="87"/>
  <c r="E96" i="87"/>
  <c r="E97" i="87"/>
  <c r="E98" i="87"/>
  <c r="E99" i="87"/>
  <c r="E100" i="87"/>
  <c r="I14" i="87"/>
  <c r="H22" i="87"/>
  <c r="H502" i="88"/>
  <c r="I502" i="88"/>
  <c r="J502" i="88"/>
  <c r="K502" i="88"/>
  <c r="H506" i="88"/>
  <c r="I506" i="88"/>
  <c r="J506" i="88"/>
  <c r="K506" i="88"/>
  <c r="CT39" i="1"/>
  <c r="AH39" i="1"/>
  <c r="E22" i="87"/>
  <c r="G22" i="87"/>
  <c r="I22" i="87"/>
  <c r="H23" i="87"/>
  <c r="E23" i="87"/>
  <c r="G23" i="87"/>
  <c r="I23" i="87"/>
  <c r="H24" i="87"/>
  <c r="E24" i="87"/>
  <c r="G24" i="87"/>
  <c r="I24" i="87"/>
  <c r="H25" i="87"/>
  <c r="E25" i="87"/>
  <c r="G25" i="87"/>
  <c r="I25" i="87"/>
  <c r="H26" i="87"/>
  <c r="E26" i="87"/>
  <c r="G26" i="87"/>
  <c r="I26" i="87"/>
  <c r="H27" i="87"/>
  <c r="E27" i="87"/>
  <c r="G27" i="87"/>
  <c r="I27" i="87"/>
  <c r="H28" i="87"/>
  <c r="E28" i="87"/>
  <c r="G28" i="87"/>
  <c r="I28" i="87"/>
  <c r="H29" i="87"/>
  <c r="E29" i="87"/>
  <c r="G29" i="87"/>
  <c r="I29" i="87"/>
  <c r="H30" i="87"/>
  <c r="E30" i="87"/>
  <c r="G30" i="87"/>
  <c r="I30" i="87"/>
  <c r="H31" i="87"/>
  <c r="E31" i="87"/>
  <c r="G31" i="87"/>
  <c r="I31" i="87"/>
  <c r="H32" i="87"/>
  <c r="E32" i="87"/>
  <c r="G32" i="87"/>
  <c r="I32" i="87"/>
  <c r="I33" i="87"/>
  <c r="I60" i="87"/>
  <c r="I61" i="87"/>
  <c r="I62" i="87"/>
  <c r="I63" i="87"/>
  <c r="I64" i="87"/>
  <c r="I65" i="87"/>
  <c r="I66" i="87"/>
  <c r="I76" i="87"/>
  <c r="B40" i="1"/>
  <c r="F539" i="90"/>
  <c r="C500" i="90"/>
  <c r="G500" i="90"/>
  <c r="F540" i="90"/>
  <c r="C501" i="90"/>
  <c r="G501" i="90"/>
  <c r="F541" i="90"/>
  <c r="C502" i="90"/>
  <c r="G502" i="90"/>
  <c r="F542" i="90"/>
  <c r="C503" i="90"/>
  <c r="G503" i="90"/>
  <c r="F543" i="90"/>
  <c r="C504" i="90"/>
  <c r="G504" i="90"/>
  <c r="F544" i="90"/>
  <c r="C505" i="90"/>
  <c r="G505" i="90"/>
  <c r="F545" i="90"/>
  <c r="C506" i="90"/>
  <c r="G506" i="90"/>
  <c r="F546" i="90"/>
  <c r="C507" i="90"/>
  <c r="G507" i="90"/>
  <c r="F547" i="90"/>
  <c r="C508" i="90"/>
  <c r="G508" i="90"/>
  <c r="F548" i="90"/>
  <c r="C509" i="90"/>
  <c r="G509" i="90"/>
  <c r="F549" i="90"/>
  <c r="C510" i="90"/>
  <c r="G510" i="90"/>
  <c r="F550" i="90"/>
  <c r="C511" i="90"/>
  <c r="G511" i="90"/>
  <c r="F551" i="90"/>
  <c r="C512" i="90"/>
  <c r="G512" i="90"/>
  <c r="F552" i="90"/>
  <c r="C513" i="90"/>
  <c r="G513" i="90"/>
  <c r="F553" i="90"/>
  <c r="C514" i="90"/>
  <c r="G514" i="90"/>
  <c r="G515" i="90"/>
  <c r="DA40" i="1"/>
  <c r="E36" i="89"/>
  <c r="G36" i="89"/>
  <c r="H36" i="89"/>
  <c r="I36" i="89"/>
  <c r="DB40" i="1"/>
  <c r="E37" i="89"/>
  <c r="G37" i="89"/>
  <c r="H37" i="89"/>
  <c r="I37" i="89"/>
  <c r="DC40" i="1"/>
  <c r="E38" i="89"/>
  <c r="G38" i="89"/>
  <c r="H38" i="89"/>
  <c r="I38" i="89"/>
  <c r="F500" i="90"/>
  <c r="F501" i="90"/>
  <c r="F502" i="90"/>
  <c r="F503" i="90"/>
  <c r="F504" i="90"/>
  <c r="F505" i="90"/>
  <c r="F506" i="90"/>
  <c r="F507" i="90"/>
  <c r="F508" i="90"/>
  <c r="F509" i="90"/>
  <c r="F510" i="90"/>
  <c r="F511" i="90"/>
  <c r="F512" i="90"/>
  <c r="F513" i="90"/>
  <c r="F514" i="90"/>
  <c r="F515" i="90"/>
  <c r="DD40" i="1"/>
  <c r="E39" i="89"/>
  <c r="G39" i="89"/>
  <c r="H39" i="89"/>
  <c r="I39" i="89"/>
  <c r="H40" i="89"/>
  <c r="E40" i="89"/>
  <c r="G40" i="89"/>
  <c r="I40" i="89"/>
  <c r="H41" i="89"/>
  <c r="G41" i="89"/>
  <c r="I41" i="89"/>
  <c r="H42" i="89"/>
  <c r="G42" i="89"/>
  <c r="I42" i="89"/>
  <c r="H43" i="89"/>
  <c r="G43" i="89"/>
  <c r="I43" i="89"/>
  <c r="I44" i="89"/>
  <c r="CV40" i="1"/>
  <c r="E47" i="89"/>
  <c r="G47" i="89"/>
  <c r="H47" i="89"/>
  <c r="I47" i="89"/>
  <c r="CU40" i="1"/>
  <c r="E48" i="89"/>
  <c r="G48" i="89"/>
  <c r="H48" i="89"/>
  <c r="I48" i="89"/>
  <c r="CW40" i="1"/>
  <c r="E49" i="89"/>
  <c r="G49" i="89"/>
  <c r="H49" i="89"/>
  <c r="I49" i="89"/>
  <c r="CX40" i="1"/>
  <c r="E50" i="89"/>
  <c r="G50" i="89"/>
  <c r="H50" i="89"/>
  <c r="I50" i="89"/>
  <c r="CY40" i="1"/>
  <c r="E51" i="89"/>
  <c r="G51" i="89"/>
  <c r="H51" i="89"/>
  <c r="I51" i="89"/>
  <c r="CZ40" i="1"/>
  <c r="E52" i="89"/>
  <c r="G52" i="89"/>
  <c r="H52" i="89"/>
  <c r="I52" i="89"/>
  <c r="H53" i="89"/>
  <c r="G53" i="89"/>
  <c r="I53" i="89"/>
  <c r="H54" i="89"/>
  <c r="G54" i="89"/>
  <c r="I54" i="89"/>
  <c r="H55" i="89"/>
  <c r="G55" i="89"/>
  <c r="I55" i="89"/>
  <c r="H56" i="89"/>
  <c r="G56" i="89"/>
  <c r="I56" i="89"/>
  <c r="I57" i="89"/>
  <c r="E85" i="89"/>
  <c r="E86" i="89"/>
  <c r="E87" i="89"/>
  <c r="E88" i="89"/>
  <c r="E89" i="89"/>
  <c r="E90" i="89"/>
  <c r="E91" i="89"/>
  <c r="E92" i="89"/>
  <c r="E93" i="89"/>
  <c r="E94" i="89"/>
  <c r="E95" i="89"/>
  <c r="E96" i="89"/>
  <c r="E97" i="89"/>
  <c r="E98" i="89"/>
  <c r="E99" i="89"/>
  <c r="E100" i="89"/>
  <c r="I14" i="89"/>
  <c r="H22" i="89"/>
  <c r="H502" i="90"/>
  <c r="I502" i="90"/>
  <c r="J502" i="90"/>
  <c r="K502" i="90"/>
  <c r="H506" i="90"/>
  <c r="I506" i="90"/>
  <c r="J506" i="90"/>
  <c r="K506" i="90"/>
  <c r="CT40" i="1"/>
  <c r="AH40" i="1"/>
  <c r="E22" i="89"/>
  <c r="G22" i="89"/>
  <c r="I22" i="89"/>
  <c r="H23" i="89"/>
  <c r="E23" i="89"/>
  <c r="G23" i="89"/>
  <c r="I23" i="89"/>
  <c r="H24" i="89"/>
  <c r="E24" i="89"/>
  <c r="G24" i="89"/>
  <c r="I24" i="89"/>
  <c r="H25" i="89"/>
  <c r="E25" i="89"/>
  <c r="G25" i="89"/>
  <c r="I25" i="89"/>
  <c r="H26" i="89"/>
  <c r="E26" i="89"/>
  <c r="G26" i="89"/>
  <c r="I26" i="89"/>
  <c r="H27" i="89"/>
  <c r="E27" i="89"/>
  <c r="G27" i="89"/>
  <c r="I27" i="89"/>
  <c r="H28" i="89"/>
  <c r="E28" i="89"/>
  <c r="G28" i="89"/>
  <c r="I28" i="89"/>
  <c r="H29" i="89"/>
  <c r="E29" i="89"/>
  <c r="G29" i="89"/>
  <c r="I29" i="89"/>
  <c r="H30" i="89"/>
  <c r="E30" i="89"/>
  <c r="G30" i="89"/>
  <c r="I30" i="89"/>
  <c r="H31" i="89"/>
  <c r="E31" i="89"/>
  <c r="G31" i="89"/>
  <c r="I31" i="89"/>
  <c r="H32" i="89"/>
  <c r="E32" i="89"/>
  <c r="G32" i="89"/>
  <c r="I32" i="89"/>
  <c r="I33" i="89"/>
  <c r="I60" i="89"/>
  <c r="I61" i="89"/>
  <c r="I62" i="89"/>
  <c r="I63" i="89"/>
  <c r="I64" i="89"/>
  <c r="I65" i="89"/>
  <c r="I66" i="89"/>
  <c r="I76" i="89"/>
  <c r="B41" i="1"/>
  <c r="F539" i="92"/>
  <c r="C500" i="92"/>
  <c r="G500" i="92"/>
  <c r="F540" i="92"/>
  <c r="C501" i="92"/>
  <c r="G501" i="92"/>
  <c r="F541" i="92"/>
  <c r="C502" i="92"/>
  <c r="G502" i="92"/>
  <c r="F542" i="92"/>
  <c r="C503" i="92"/>
  <c r="G503" i="92"/>
  <c r="F543" i="92"/>
  <c r="C504" i="92"/>
  <c r="G504" i="92"/>
  <c r="F544" i="92"/>
  <c r="C505" i="92"/>
  <c r="G505" i="92"/>
  <c r="F545" i="92"/>
  <c r="C506" i="92"/>
  <c r="G506" i="92"/>
  <c r="F546" i="92"/>
  <c r="C507" i="92"/>
  <c r="G507" i="92"/>
  <c r="F547" i="92"/>
  <c r="C508" i="92"/>
  <c r="G508" i="92"/>
  <c r="F548" i="92"/>
  <c r="C509" i="92"/>
  <c r="G509" i="92"/>
  <c r="F549" i="92"/>
  <c r="C510" i="92"/>
  <c r="G510" i="92"/>
  <c r="F550" i="92"/>
  <c r="C511" i="92"/>
  <c r="G511" i="92"/>
  <c r="F551" i="92"/>
  <c r="C512" i="92"/>
  <c r="G512" i="92"/>
  <c r="F552" i="92"/>
  <c r="C513" i="92"/>
  <c r="G513" i="92"/>
  <c r="F553" i="92"/>
  <c r="C514" i="92"/>
  <c r="G514" i="92"/>
  <c r="G515" i="92"/>
  <c r="DA41" i="1"/>
  <c r="E36" i="91"/>
  <c r="G36" i="91"/>
  <c r="H36" i="91"/>
  <c r="I36" i="91"/>
  <c r="DB41" i="1"/>
  <c r="E37" i="91"/>
  <c r="G37" i="91"/>
  <c r="H37" i="91"/>
  <c r="I37" i="91"/>
  <c r="DC41" i="1"/>
  <c r="E38" i="91"/>
  <c r="G38" i="91"/>
  <c r="H38" i="91"/>
  <c r="I38" i="91"/>
  <c r="F500" i="92"/>
  <c r="F501" i="92"/>
  <c r="F502" i="92"/>
  <c r="F503" i="92"/>
  <c r="F504" i="92"/>
  <c r="F505" i="92"/>
  <c r="F506" i="92"/>
  <c r="F507" i="92"/>
  <c r="F508" i="92"/>
  <c r="F509" i="92"/>
  <c r="F510" i="92"/>
  <c r="F511" i="92"/>
  <c r="F512" i="92"/>
  <c r="F513" i="92"/>
  <c r="F514" i="92"/>
  <c r="F515" i="92"/>
  <c r="DD41" i="1"/>
  <c r="E39" i="91"/>
  <c r="G39" i="91"/>
  <c r="H39" i="91"/>
  <c r="I39" i="91"/>
  <c r="H40" i="91"/>
  <c r="E40" i="91"/>
  <c r="G40" i="91"/>
  <c r="I40" i="91"/>
  <c r="H41" i="91"/>
  <c r="G41" i="91"/>
  <c r="I41" i="91"/>
  <c r="H42" i="91"/>
  <c r="G42" i="91"/>
  <c r="I42" i="91"/>
  <c r="H43" i="91"/>
  <c r="G43" i="91"/>
  <c r="I43" i="91"/>
  <c r="I44" i="91"/>
  <c r="CV41" i="1"/>
  <c r="E47" i="91"/>
  <c r="G47" i="91"/>
  <c r="H47" i="91"/>
  <c r="I47" i="91"/>
  <c r="CU41" i="1"/>
  <c r="E48" i="91"/>
  <c r="G48" i="91"/>
  <c r="H48" i="91"/>
  <c r="I48" i="91"/>
  <c r="CW41" i="1"/>
  <c r="E49" i="91"/>
  <c r="G49" i="91"/>
  <c r="H49" i="91"/>
  <c r="I49" i="91"/>
  <c r="CX41" i="1"/>
  <c r="E50" i="91"/>
  <c r="G50" i="91"/>
  <c r="H50" i="91"/>
  <c r="I50" i="91"/>
  <c r="CY41" i="1"/>
  <c r="E51" i="91"/>
  <c r="G51" i="91"/>
  <c r="H51" i="91"/>
  <c r="I51" i="91"/>
  <c r="CZ41" i="1"/>
  <c r="E52" i="91"/>
  <c r="G52" i="91"/>
  <c r="H52" i="91"/>
  <c r="I52" i="91"/>
  <c r="H53" i="91"/>
  <c r="G53" i="91"/>
  <c r="I53" i="91"/>
  <c r="H54" i="91"/>
  <c r="G54" i="91"/>
  <c r="I54" i="91"/>
  <c r="H55" i="91"/>
  <c r="G55" i="91"/>
  <c r="I55" i="91"/>
  <c r="H56" i="91"/>
  <c r="G56" i="91"/>
  <c r="I56" i="91"/>
  <c r="I57" i="91"/>
  <c r="E85" i="91"/>
  <c r="E86" i="91"/>
  <c r="E87" i="91"/>
  <c r="E88" i="91"/>
  <c r="E89" i="91"/>
  <c r="E90" i="91"/>
  <c r="E91" i="91"/>
  <c r="E92" i="91"/>
  <c r="E93" i="91"/>
  <c r="E94" i="91"/>
  <c r="E95" i="91"/>
  <c r="E96" i="91"/>
  <c r="E97" i="91"/>
  <c r="E98" i="91"/>
  <c r="E99" i="91"/>
  <c r="E100" i="91"/>
  <c r="I14" i="91"/>
  <c r="H22" i="91"/>
  <c r="H502" i="92"/>
  <c r="I502" i="92"/>
  <c r="J502" i="92"/>
  <c r="K502" i="92"/>
  <c r="H506" i="92"/>
  <c r="I506" i="92"/>
  <c r="J506" i="92"/>
  <c r="K506" i="92"/>
  <c r="CT41" i="1"/>
  <c r="AH41" i="1"/>
  <c r="E22" i="91"/>
  <c r="G22" i="91"/>
  <c r="I22" i="91"/>
  <c r="H23" i="91"/>
  <c r="E23" i="91"/>
  <c r="G23" i="91"/>
  <c r="I23" i="91"/>
  <c r="H24" i="91"/>
  <c r="E24" i="91"/>
  <c r="G24" i="91"/>
  <c r="I24" i="91"/>
  <c r="H25" i="91"/>
  <c r="E25" i="91"/>
  <c r="G25" i="91"/>
  <c r="I25" i="91"/>
  <c r="H26" i="91"/>
  <c r="E26" i="91"/>
  <c r="G26" i="91"/>
  <c r="I26" i="91"/>
  <c r="H27" i="91"/>
  <c r="E27" i="91"/>
  <c r="G27" i="91"/>
  <c r="I27" i="91"/>
  <c r="H28" i="91"/>
  <c r="E28" i="91"/>
  <c r="G28" i="91"/>
  <c r="I28" i="91"/>
  <c r="H29" i="91"/>
  <c r="E29" i="91"/>
  <c r="G29" i="91"/>
  <c r="I29" i="91"/>
  <c r="H30" i="91"/>
  <c r="E30" i="91"/>
  <c r="G30" i="91"/>
  <c r="I30" i="91"/>
  <c r="H31" i="91"/>
  <c r="E31" i="91"/>
  <c r="G31" i="91"/>
  <c r="I31" i="91"/>
  <c r="H32" i="91"/>
  <c r="E32" i="91"/>
  <c r="G32" i="91"/>
  <c r="I32" i="91"/>
  <c r="I33" i="91"/>
  <c r="I60" i="91"/>
  <c r="I61" i="91"/>
  <c r="I62" i="91"/>
  <c r="I63" i="91"/>
  <c r="I64" i="91"/>
  <c r="I65" i="91"/>
  <c r="I66" i="91"/>
  <c r="I76" i="91"/>
  <c r="B42" i="1"/>
  <c r="F539" i="94"/>
  <c r="C500" i="94"/>
  <c r="G500" i="94"/>
  <c r="F540" i="94"/>
  <c r="C501" i="94"/>
  <c r="G501" i="94"/>
  <c r="F541" i="94"/>
  <c r="C502" i="94"/>
  <c r="G502" i="94"/>
  <c r="F542" i="94"/>
  <c r="C503" i="94"/>
  <c r="G503" i="94"/>
  <c r="F543" i="94"/>
  <c r="C504" i="94"/>
  <c r="G504" i="94"/>
  <c r="F544" i="94"/>
  <c r="C505" i="94"/>
  <c r="G505" i="94"/>
  <c r="F545" i="94"/>
  <c r="C506" i="94"/>
  <c r="G506" i="94"/>
  <c r="F546" i="94"/>
  <c r="C507" i="94"/>
  <c r="G507" i="94"/>
  <c r="F547" i="94"/>
  <c r="C508" i="94"/>
  <c r="G508" i="94"/>
  <c r="F548" i="94"/>
  <c r="C509" i="94"/>
  <c r="G509" i="94"/>
  <c r="F549" i="94"/>
  <c r="C510" i="94"/>
  <c r="G510" i="94"/>
  <c r="F550" i="94"/>
  <c r="C511" i="94"/>
  <c r="G511" i="94"/>
  <c r="F551" i="94"/>
  <c r="C512" i="94"/>
  <c r="G512" i="94"/>
  <c r="F552" i="94"/>
  <c r="C513" i="94"/>
  <c r="G513" i="94"/>
  <c r="F553" i="94"/>
  <c r="C514" i="94"/>
  <c r="G514" i="94"/>
  <c r="G515" i="94"/>
  <c r="DA42" i="1"/>
  <c r="E36" i="93"/>
  <c r="G36" i="93"/>
  <c r="H36" i="93"/>
  <c r="I36" i="93"/>
  <c r="DB42" i="1"/>
  <c r="E37" i="93"/>
  <c r="G37" i="93"/>
  <c r="H37" i="93"/>
  <c r="I37" i="93"/>
  <c r="DC42" i="1"/>
  <c r="E38" i="93"/>
  <c r="G38" i="93"/>
  <c r="H38" i="93"/>
  <c r="I38" i="93"/>
  <c r="F500" i="94"/>
  <c r="F501" i="94"/>
  <c r="F502" i="94"/>
  <c r="F503" i="94"/>
  <c r="F504" i="94"/>
  <c r="F505" i="94"/>
  <c r="F506" i="94"/>
  <c r="F507" i="94"/>
  <c r="F508" i="94"/>
  <c r="F509" i="94"/>
  <c r="F510" i="94"/>
  <c r="F511" i="94"/>
  <c r="F512" i="94"/>
  <c r="F513" i="94"/>
  <c r="F514" i="94"/>
  <c r="F515" i="94"/>
  <c r="DD42" i="1"/>
  <c r="E39" i="93"/>
  <c r="G39" i="93"/>
  <c r="H39" i="93"/>
  <c r="I39" i="93"/>
  <c r="H40" i="93"/>
  <c r="E40" i="93"/>
  <c r="G40" i="93"/>
  <c r="I40" i="93"/>
  <c r="H41" i="93"/>
  <c r="G41" i="93"/>
  <c r="I41" i="93"/>
  <c r="H42" i="93"/>
  <c r="G42" i="93"/>
  <c r="I42" i="93"/>
  <c r="H43" i="93"/>
  <c r="G43" i="93"/>
  <c r="I43" i="93"/>
  <c r="I44" i="93"/>
  <c r="CV42" i="1"/>
  <c r="E47" i="93"/>
  <c r="G47" i="93"/>
  <c r="H47" i="93"/>
  <c r="I47" i="93"/>
  <c r="CU42" i="1"/>
  <c r="E48" i="93"/>
  <c r="G48" i="93"/>
  <c r="H48" i="93"/>
  <c r="I48" i="93"/>
  <c r="CW42" i="1"/>
  <c r="E49" i="93"/>
  <c r="G49" i="93"/>
  <c r="H49" i="93"/>
  <c r="I49" i="93"/>
  <c r="CX42" i="1"/>
  <c r="E50" i="93"/>
  <c r="G50" i="93"/>
  <c r="H50" i="93"/>
  <c r="I50" i="93"/>
  <c r="CY42" i="1"/>
  <c r="E51" i="93"/>
  <c r="G51" i="93"/>
  <c r="H51" i="93"/>
  <c r="I51" i="93"/>
  <c r="CZ42" i="1"/>
  <c r="E52" i="93"/>
  <c r="G52" i="93"/>
  <c r="H52" i="93"/>
  <c r="I52" i="93"/>
  <c r="H53" i="93"/>
  <c r="G53" i="93"/>
  <c r="I53" i="93"/>
  <c r="H54" i="93"/>
  <c r="G54" i="93"/>
  <c r="I54" i="93"/>
  <c r="H55" i="93"/>
  <c r="G55" i="93"/>
  <c r="I55" i="93"/>
  <c r="H56" i="93"/>
  <c r="G56" i="93"/>
  <c r="I56" i="93"/>
  <c r="I57" i="93"/>
  <c r="E85" i="93"/>
  <c r="E86" i="93"/>
  <c r="E87" i="93"/>
  <c r="E88" i="93"/>
  <c r="E89" i="93"/>
  <c r="E90" i="93"/>
  <c r="E91" i="93"/>
  <c r="E92" i="93"/>
  <c r="E93" i="93"/>
  <c r="E94" i="93"/>
  <c r="E95" i="93"/>
  <c r="E96" i="93"/>
  <c r="E97" i="93"/>
  <c r="E98" i="93"/>
  <c r="E99" i="93"/>
  <c r="E100" i="93"/>
  <c r="I14" i="93"/>
  <c r="H22" i="93"/>
  <c r="H502" i="94"/>
  <c r="I502" i="94"/>
  <c r="J502" i="94"/>
  <c r="K502" i="94"/>
  <c r="H506" i="94"/>
  <c r="I506" i="94"/>
  <c r="J506" i="94"/>
  <c r="K506" i="94"/>
  <c r="CT42" i="1"/>
  <c r="AH42" i="1"/>
  <c r="E22" i="93"/>
  <c r="G22" i="93"/>
  <c r="I22" i="93"/>
  <c r="H23" i="93"/>
  <c r="E23" i="93"/>
  <c r="G23" i="93"/>
  <c r="I23" i="93"/>
  <c r="H24" i="93"/>
  <c r="E24" i="93"/>
  <c r="G24" i="93"/>
  <c r="I24" i="93"/>
  <c r="H25" i="93"/>
  <c r="E25" i="93"/>
  <c r="G25" i="93"/>
  <c r="I25" i="93"/>
  <c r="H26" i="93"/>
  <c r="E26" i="93"/>
  <c r="G26" i="93"/>
  <c r="I26" i="93"/>
  <c r="H27" i="93"/>
  <c r="E27" i="93"/>
  <c r="G27" i="93"/>
  <c r="I27" i="93"/>
  <c r="H28" i="93"/>
  <c r="E28" i="93"/>
  <c r="G28" i="93"/>
  <c r="I28" i="93"/>
  <c r="H29" i="93"/>
  <c r="E29" i="93"/>
  <c r="G29" i="93"/>
  <c r="I29" i="93"/>
  <c r="H30" i="93"/>
  <c r="E30" i="93"/>
  <c r="G30" i="93"/>
  <c r="I30" i="93"/>
  <c r="H31" i="93"/>
  <c r="E31" i="93"/>
  <c r="G31" i="93"/>
  <c r="I31" i="93"/>
  <c r="H32" i="93"/>
  <c r="E32" i="93"/>
  <c r="G32" i="93"/>
  <c r="I32" i="93"/>
  <c r="I33" i="93"/>
  <c r="I60" i="93"/>
  <c r="I61" i="93"/>
  <c r="I62" i="93"/>
  <c r="I63" i="93"/>
  <c r="I64" i="93"/>
  <c r="I65" i="93"/>
  <c r="I66" i="93"/>
  <c r="I76" i="93"/>
  <c r="B43" i="1"/>
  <c r="F539" i="96"/>
  <c r="C500" i="96"/>
  <c r="G500" i="96"/>
  <c r="F540" i="96"/>
  <c r="C501" i="96"/>
  <c r="G501" i="96"/>
  <c r="F541" i="96"/>
  <c r="C502" i="96"/>
  <c r="G502" i="96"/>
  <c r="F542" i="96"/>
  <c r="C503" i="96"/>
  <c r="G503" i="96"/>
  <c r="F543" i="96"/>
  <c r="C504" i="96"/>
  <c r="G504" i="96"/>
  <c r="F544" i="96"/>
  <c r="C505" i="96"/>
  <c r="G505" i="96"/>
  <c r="F545" i="96"/>
  <c r="C506" i="96"/>
  <c r="G506" i="96"/>
  <c r="F546" i="96"/>
  <c r="C507" i="96"/>
  <c r="G507" i="96"/>
  <c r="F547" i="96"/>
  <c r="C508" i="96"/>
  <c r="G508" i="96"/>
  <c r="F548" i="96"/>
  <c r="C509" i="96"/>
  <c r="G509" i="96"/>
  <c r="F549" i="96"/>
  <c r="C510" i="96"/>
  <c r="G510" i="96"/>
  <c r="F550" i="96"/>
  <c r="C511" i="96"/>
  <c r="G511" i="96"/>
  <c r="F551" i="96"/>
  <c r="C512" i="96"/>
  <c r="G512" i="96"/>
  <c r="F552" i="96"/>
  <c r="C513" i="96"/>
  <c r="G513" i="96"/>
  <c r="F553" i="96"/>
  <c r="C514" i="96"/>
  <c r="G514" i="96"/>
  <c r="G515" i="96"/>
  <c r="DA43" i="1"/>
  <c r="E36" i="95"/>
  <c r="G36" i="95"/>
  <c r="H36" i="95"/>
  <c r="I36" i="95"/>
  <c r="DB43" i="1"/>
  <c r="E37" i="95"/>
  <c r="G37" i="95"/>
  <c r="H37" i="95"/>
  <c r="I37" i="95"/>
  <c r="DC43" i="1"/>
  <c r="E38" i="95"/>
  <c r="G38" i="95"/>
  <c r="H38" i="95"/>
  <c r="I38" i="95"/>
  <c r="F500" i="96"/>
  <c r="F501" i="96"/>
  <c r="F502" i="96"/>
  <c r="F503" i="96"/>
  <c r="F504" i="96"/>
  <c r="F505" i="96"/>
  <c r="F506" i="96"/>
  <c r="F507" i="96"/>
  <c r="F508" i="96"/>
  <c r="F509" i="96"/>
  <c r="F510" i="96"/>
  <c r="F511" i="96"/>
  <c r="F512" i="96"/>
  <c r="F513" i="96"/>
  <c r="F514" i="96"/>
  <c r="F515" i="96"/>
  <c r="DD43" i="1"/>
  <c r="E39" i="95"/>
  <c r="G39" i="95"/>
  <c r="H39" i="95"/>
  <c r="I39" i="95"/>
  <c r="H40" i="95"/>
  <c r="E40" i="95"/>
  <c r="G40" i="95"/>
  <c r="I40" i="95"/>
  <c r="H41" i="95"/>
  <c r="G41" i="95"/>
  <c r="I41" i="95"/>
  <c r="H42" i="95"/>
  <c r="G42" i="95"/>
  <c r="I42" i="95"/>
  <c r="H43" i="95"/>
  <c r="G43" i="95"/>
  <c r="I43" i="95"/>
  <c r="I44" i="95"/>
  <c r="CV43" i="1"/>
  <c r="E47" i="95"/>
  <c r="G47" i="95"/>
  <c r="H47" i="95"/>
  <c r="I47" i="95"/>
  <c r="CU43" i="1"/>
  <c r="E48" i="95"/>
  <c r="G48" i="95"/>
  <c r="H48" i="95"/>
  <c r="I48" i="95"/>
  <c r="CW43" i="1"/>
  <c r="E49" i="95"/>
  <c r="G49" i="95"/>
  <c r="H49" i="95"/>
  <c r="I49" i="95"/>
  <c r="CX43" i="1"/>
  <c r="E50" i="95"/>
  <c r="G50" i="95"/>
  <c r="H50" i="95"/>
  <c r="I50" i="95"/>
  <c r="CY43" i="1"/>
  <c r="E51" i="95"/>
  <c r="G51" i="95"/>
  <c r="H51" i="95"/>
  <c r="I51" i="95"/>
  <c r="CZ43" i="1"/>
  <c r="E52" i="95"/>
  <c r="G52" i="95"/>
  <c r="H52" i="95"/>
  <c r="I52" i="95"/>
  <c r="H53" i="95"/>
  <c r="G53" i="95"/>
  <c r="I53" i="95"/>
  <c r="H54" i="95"/>
  <c r="G54" i="95"/>
  <c r="I54" i="95"/>
  <c r="H55" i="95"/>
  <c r="G55" i="95"/>
  <c r="I55" i="95"/>
  <c r="H56" i="95"/>
  <c r="G56" i="95"/>
  <c r="I56" i="95"/>
  <c r="I57" i="95"/>
  <c r="E85" i="95"/>
  <c r="E86" i="95"/>
  <c r="E87" i="95"/>
  <c r="E88" i="95"/>
  <c r="E89" i="95"/>
  <c r="E90" i="95"/>
  <c r="E91" i="95"/>
  <c r="E92" i="95"/>
  <c r="E93" i="95"/>
  <c r="E94" i="95"/>
  <c r="E95" i="95"/>
  <c r="E96" i="95"/>
  <c r="E97" i="95"/>
  <c r="E98" i="95"/>
  <c r="E99" i="95"/>
  <c r="E100" i="95"/>
  <c r="I14" i="95"/>
  <c r="H22" i="95"/>
  <c r="H502" i="96"/>
  <c r="I502" i="96"/>
  <c r="J502" i="96"/>
  <c r="K502" i="96"/>
  <c r="H506" i="96"/>
  <c r="I506" i="96"/>
  <c r="J506" i="96"/>
  <c r="K506" i="96"/>
  <c r="CT43" i="1"/>
  <c r="AH43" i="1"/>
  <c r="E22" i="95"/>
  <c r="G22" i="95"/>
  <c r="I22" i="95"/>
  <c r="H23" i="95"/>
  <c r="E23" i="95"/>
  <c r="G23" i="95"/>
  <c r="I23" i="95"/>
  <c r="H24" i="95"/>
  <c r="E24" i="95"/>
  <c r="G24" i="95"/>
  <c r="I24" i="95"/>
  <c r="H25" i="95"/>
  <c r="E25" i="95"/>
  <c r="G25" i="95"/>
  <c r="I25" i="95"/>
  <c r="H26" i="95"/>
  <c r="E26" i="95"/>
  <c r="G26" i="95"/>
  <c r="I26" i="95"/>
  <c r="H27" i="95"/>
  <c r="E27" i="95"/>
  <c r="G27" i="95"/>
  <c r="I27" i="95"/>
  <c r="H28" i="95"/>
  <c r="E28" i="95"/>
  <c r="G28" i="95"/>
  <c r="I28" i="95"/>
  <c r="H29" i="95"/>
  <c r="E29" i="95"/>
  <c r="G29" i="95"/>
  <c r="I29" i="95"/>
  <c r="H30" i="95"/>
  <c r="E30" i="95"/>
  <c r="G30" i="95"/>
  <c r="I30" i="95"/>
  <c r="H31" i="95"/>
  <c r="E31" i="95"/>
  <c r="G31" i="95"/>
  <c r="I31" i="95"/>
  <c r="H32" i="95"/>
  <c r="E32" i="95"/>
  <c r="G32" i="95"/>
  <c r="I32" i="95"/>
  <c r="I33" i="95"/>
  <c r="I60" i="95"/>
  <c r="I61" i="95"/>
  <c r="I62" i="95"/>
  <c r="I63" i="95"/>
  <c r="I64" i="95"/>
  <c r="I65" i="95"/>
  <c r="I66" i="95"/>
  <c r="I76" i="95"/>
  <c r="B44" i="1"/>
  <c r="F539" i="98"/>
  <c r="C500" i="98"/>
  <c r="G500" i="98"/>
  <c r="F540" i="98"/>
  <c r="C501" i="98"/>
  <c r="G501" i="98"/>
  <c r="F541" i="98"/>
  <c r="C502" i="98"/>
  <c r="G502" i="98"/>
  <c r="F542" i="98"/>
  <c r="C503" i="98"/>
  <c r="G503" i="98"/>
  <c r="F543" i="98"/>
  <c r="C504" i="98"/>
  <c r="G504" i="98"/>
  <c r="F544" i="98"/>
  <c r="C505" i="98"/>
  <c r="G505" i="98"/>
  <c r="F545" i="98"/>
  <c r="C506" i="98"/>
  <c r="G506" i="98"/>
  <c r="F546" i="98"/>
  <c r="C507" i="98"/>
  <c r="G507" i="98"/>
  <c r="F547" i="98"/>
  <c r="C508" i="98"/>
  <c r="G508" i="98"/>
  <c r="F548" i="98"/>
  <c r="C509" i="98"/>
  <c r="G509" i="98"/>
  <c r="F549" i="98"/>
  <c r="C510" i="98"/>
  <c r="G510" i="98"/>
  <c r="F550" i="98"/>
  <c r="C511" i="98"/>
  <c r="G511" i="98"/>
  <c r="F551" i="98"/>
  <c r="C512" i="98"/>
  <c r="G512" i="98"/>
  <c r="F552" i="98"/>
  <c r="C513" i="98"/>
  <c r="G513" i="98"/>
  <c r="F553" i="98"/>
  <c r="C514" i="98"/>
  <c r="G514" i="98"/>
  <c r="G515" i="98"/>
  <c r="DA44" i="1"/>
  <c r="E36" i="97"/>
  <c r="G36" i="97"/>
  <c r="H36" i="97"/>
  <c r="I36" i="97"/>
  <c r="DB44" i="1"/>
  <c r="E37" i="97"/>
  <c r="G37" i="97"/>
  <c r="H37" i="97"/>
  <c r="I37" i="97"/>
  <c r="DC44" i="1"/>
  <c r="E38" i="97"/>
  <c r="G38" i="97"/>
  <c r="H38" i="97"/>
  <c r="I38" i="97"/>
  <c r="F500" i="98"/>
  <c r="F501" i="98"/>
  <c r="F502" i="98"/>
  <c r="F503" i="98"/>
  <c r="F504" i="98"/>
  <c r="F505" i="98"/>
  <c r="F506" i="98"/>
  <c r="F507" i="98"/>
  <c r="F508" i="98"/>
  <c r="F509" i="98"/>
  <c r="F510" i="98"/>
  <c r="F511" i="98"/>
  <c r="F512" i="98"/>
  <c r="F513" i="98"/>
  <c r="F514" i="98"/>
  <c r="F515" i="98"/>
  <c r="DD44" i="1"/>
  <c r="E39" i="97"/>
  <c r="G39" i="97"/>
  <c r="H39" i="97"/>
  <c r="I39" i="97"/>
  <c r="H40" i="97"/>
  <c r="E40" i="97"/>
  <c r="G40" i="97"/>
  <c r="I40" i="97"/>
  <c r="H41" i="97"/>
  <c r="G41" i="97"/>
  <c r="I41" i="97"/>
  <c r="H42" i="97"/>
  <c r="G42" i="97"/>
  <c r="I42" i="97"/>
  <c r="H43" i="97"/>
  <c r="G43" i="97"/>
  <c r="I43" i="97"/>
  <c r="I44" i="97"/>
  <c r="CV44" i="1"/>
  <c r="E47" i="97"/>
  <c r="G47" i="97"/>
  <c r="H47" i="97"/>
  <c r="I47" i="97"/>
  <c r="CU44" i="1"/>
  <c r="E48" i="97"/>
  <c r="G48" i="97"/>
  <c r="H48" i="97"/>
  <c r="I48" i="97"/>
  <c r="CW44" i="1"/>
  <c r="E49" i="97"/>
  <c r="G49" i="97"/>
  <c r="H49" i="97"/>
  <c r="I49" i="97"/>
  <c r="CX44" i="1"/>
  <c r="E50" i="97"/>
  <c r="G50" i="97"/>
  <c r="H50" i="97"/>
  <c r="I50" i="97"/>
  <c r="CY44" i="1"/>
  <c r="E51" i="97"/>
  <c r="G51" i="97"/>
  <c r="H51" i="97"/>
  <c r="I51" i="97"/>
  <c r="CZ44" i="1"/>
  <c r="E52" i="97"/>
  <c r="G52" i="97"/>
  <c r="H52" i="97"/>
  <c r="I52" i="97"/>
  <c r="H53" i="97"/>
  <c r="G53" i="97"/>
  <c r="I53" i="97"/>
  <c r="H54" i="97"/>
  <c r="G54" i="97"/>
  <c r="I54" i="97"/>
  <c r="H55" i="97"/>
  <c r="G55" i="97"/>
  <c r="I55" i="97"/>
  <c r="H56" i="97"/>
  <c r="G56" i="97"/>
  <c r="I56" i="97"/>
  <c r="I57" i="97"/>
  <c r="E85" i="97"/>
  <c r="E86" i="97"/>
  <c r="E87" i="97"/>
  <c r="E88" i="97"/>
  <c r="E89" i="97"/>
  <c r="E90" i="97"/>
  <c r="E91" i="97"/>
  <c r="E92" i="97"/>
  <c r="E93" i="97"/>
  <c r="E94" i="97"/>
  <c r="E95" i="97"/>
  <c r="E96" i="97"/>
  <c r="E97" i="97"/>
  <c r="E98" i="97"/>
  <c r="E99" i="97"/>
  <c r="E100" i="97"/>
  <c r="I14" i="97"/>
  <c r="H22" i="97"/>
  <c r="H502" i="98"/>
  <c r="I502" i="98"/>
  <c r="J502" i="98"/>
  <c r="K502" i="98"/>
  <c r="H506" i="98"/>
  <c r="I506" i="98"/>
  <c r="J506" i="98"/>
  <c r="K506" i="98"/>
  <c r="CT44" i="1"/>
  <c r="AH44" i="1"/>
  <c r="E22" i="97"/>
  <c r="G22" i="97"/>
  <c r="I22" i="97"/>
  <c r="H23" i="97"/>
  <c r="E23" i="97"/>
  <c r="G23" i="97"/>
  <c r="I23" i="97"/>
  <c r="H24" i="97"/>
  <c r="E24" i="97"/>
  <c r="G24" i="97"/>
  <c r="I24" i="97"/>
  <c r="H25" i="97"/>
  <c r="E25" i="97"/>
  <c r="G25" i="97"/>
  <c r="I25" i="97"/>
  <c r="H26" i="97"/>
  <c r="E26" i="97"/>
  <c r="G26" i="97"/>
  <c r="I26" i="97"/>
  <c r="H27" i="97"/>
  <c r="E27" i="97"/>
  <c r="G27" i="97"/>
  <c r="I27" i="97"/>
  <c r="H28" i="97"/>
  <c r="E28" i="97"/>
  <c r="G28" i="97"/>
  <c r="I28" i="97"/>
  <c r="H29" i="97"/>
  <c r="E29" i="97"/>
  <c r="G29" i="97"/>
  <c r="I29" i="97"/>
  <c r="H30" i="97"/>
  <c r="E30" i="97"/>
  <c r="G30" i="97"/>
  <c r="I30" i="97"/>
  <c r="H31" i="97"/>
  <c r="E31" i="97"/>
  <c r="G31" i="97"/>
  <c r="I31" i="97"/>
  <c r="H32" i="97"/>
  <c r="E32" i="97"/>
  <c r="G32" i="97"/>
  <c r="I32" i="97"/>
  <c r="I33" i="97"/>
  <c r="I60" i="97"/>
  <c r="I61" i="97"/>
  <c r="I62" i="97"/>
  <c r="I63" i="97"/>
  <c r="I64" i="97"/>
  <c r="I65" i="97"/>
  <c r="I66" i="97"/>
  <c r="I76" i="97"/>
  <c r="B6" i="1"/>
  <c r="F539" i="20"/>
  <c r="C500" i="20"/>
  <c r="F540" i="20"/>
  <c r="C501" i="20"/>
  <c r="F541" i="20"/>
  <c r="C502" i="20"/>
  <c r="F542" i="20"/>
  <c r="C503" i="20"/>
  <c r="F543" i="20"/>
  <c r="C504" i="20"/>
  <c r="F544" i="20"/>
  <c r="C505" i="20"/>
  <c r="F545" i="20"/>
  <c r="C506" i="20"/>
  <c r="F546" i="20"/>
  <c r="C507" i="20"/>
  <c r="F547" i="20"/>
  <c r="C508" i="20"/>
  <c r="F548" i="20"/>
  <c r="C509" i="20"/>
  <c r="F549" i="20"/>
  <c r="C510" i="20"/>
  <c r="F550" i="20"/>
  <c r="C511" i="20"/>
  <c r="F551" i="20"/>
  <c r="F552" i="20"/>
  <c r="C513" i="20"/>
  <c r="F553" i="20"/>
  <c r="C514" i="20"/>
  <c r="G42" i="14"/>
  <c r="G43" i="14"/>
  <c r="G53" i="14"/>
  <c r="G54" i="14"/>
  <c r="G55" i="14"/>
  <c r="G56" i="14"/>
  <c r="E85" i="14"/>
  <c r="E86" i="14"/>
  <c r="E87" i="14"/>
  <c r="E88" i="14"/>
  <c r="E89" i="14"/>
  <c r="E90" i="14"/>
  <c r="E91" i="14"/>
  <c r="E92" i="14"/>
  <c r="E93" i="14"/>
  <c r="E94" i="14"/>
  <c r="E95" i="14"/>
  <c r="E96" i="14"/>
  <c r="E97" i="14"/>
  <c r="E98" i="14"/>
  <c r="E99" i="14"/>
  <c r="E100" i="14"/>
  <c r="I14" i="14"/>
  <c r="H502" i="20"/>
  <c r="I502" i="20"/>
  <c r="J502" i="20"/>
  <c r="K502" i="20"/>
  <c r="I60" i="14"/>
  <c r="I61" i="14"/>
  <c r="I62" i="14"/>
  <c r="I63" i="14"/>
  <c r="I64" i="14"/>
  <c r="I65" i="14"/>
  <c r="I66" i="14"/>
  <c r="B5" i="1"/>
  <c r="L498" i="21"/>
  <c r="L497" i="21"/>
  <c r="L496" i="21"/>
  <c r="L495" i="21"/>
  <c r="L494" i="21"/>
  <c r="L493" i="21"/>
  <c r="L492" i="21"/>
  <c r="L491" i="21"/>
  <c r="L490" i="21"/>
  <c r="L489" i="21"/>
  <c r="L488" i="21"/>
  <c r="L487" i="21"/>
  <c r="L486" i="21"/>
  <c r="L485" i="21"/>
  <c r="L484" i="21"/>
  <c r="L483" i="21"/>
  <c r="L482" i="21"/>
  <c r="L481" i="21"/>
  <c r="L480" i="21"/>
  <c r="L479" i="21"/>
  <c r="L478" i="21"/>
  <c r="L477" i="21"/>
  <c r="L476" i="21"/>
  <c r="L475" i="21"/>
  <c r="L474" i="21"/>
  <c r="L473" i="21"/>
  <c r="L472" i="21"/>
  <c r="L471" i="21"/>
  <c r="L470" i="21"/>
  <c r="L469" i="21"/>
  <c r="L468" i="21"/>
  <c r="L467" i="21"/>
  <c r="L466" i="21"/>
  <c r="L465" i="21"/>
  <c r="L464" i="21"/>
  <c r="L463" i="21"/>
  <c r="L462" i="21"/>
  <c r="L461" i="21"/>
  <c r="L460" i="21"/>
  <c r="L459" i="21"/>
  <c r="L458" i="21"/>
  <c r="L457" i="21"/>
  <c r="L456" i="21"/>
  <c r="L455" i="21"/>
  <c r="L454" i="21"/>
  <c r="L453" i="21"/>
  <c r="L452" i="21"/>
  <c r="L451" i="21"/>
  <c r="L450" i="21"/>
  <c r="L449" i="21"/>
  <c r="L448" i="21"/>
  <c r="L447" i="21"/>
  <c r="L446" i="21"/>
  <c r="L445" i="21"/>
  <c r="L444" i="21"/>
  <c r="L443" i="21"/>
  <c r="L442" i="21"/>
  <c r="L441" i="21"/>
  <c r="L440" i="21"/>
  <c r="L439" i="21"/>
  <c r="L438" i="21"/>
  <c r="L437" i="21"/>
  <c r="L436" i="21"/>
  <c r="L435" i="21"/>
  <c r="L434" i="21"/>
  <c r="L433" i="21"/>
  <c r="L432" i="21"/>
  <c r="L431" i="21"/>
  <c r="L430" i="21"/>
  <c r="L429" i="21"/>
  <c r="L428" i="21"/>
  <c r="L427" i="21"/>
  <c r="L426" i="21"/>
  <c r="L425" i="21"/>
  <c r="L424" i="21"/>
  <c r="L423" i="21"/>
  <c r="L422" i="21"/>
  <c r="L421" i="21"/>
  <c r="L420" i="21"/>
  <c r="L419" i="21"/>
  <c r="L418" i="21"/>
  <c r="L417" i="21"/>
  <c r="L416" i="21"/>
  <c r="L415" i="21"/>
  <c r="L414" i="21"/>
  <c r="L413" i="21"/>
  <c r="L412" i="21"/>
  <c r="L411" i="21"/>
  <c r="L410" i="21"/>
  <c r="L409" i="21"/>
  <c r="L408" i="21"/>
  <c r="L407" i="21"/>
  <c r="L406" i="21"/>
  <c r="L405" i="21"/>
  <c r="L404" i="21"/>
  <c r="L403" i="21"/>
  <c r="L402" i="21"/>
  <c r="L401" i="21"/>
  <c r="L400" i="21"/>
  <c r="L399" i="21"/>
  <c r="L398" i="21"/>
  <c r="L397" i="21"/>
  <c r="L396" i="21"/>
  <c r="L395" i="21"/>
  <c r="L394" i="21"/>
  <c r="L393" i="21"/>
  <c r="L392" i="21"/>
  <c r="L391" i="21"/>
  <c r="L390" i="21"/>
  <c r="L389" i="21"/>
  <c r="L388" i="21"/>
  <c r="L387" i="21"/>
  <c r="L386" i="21"/>
  <c r="L385" i="21"/>
  <c r="L384" i="21"/>
  <c r="L383" i="21"/>
  <c r="L382" i="21"/>
  <c r="L381" i="21"/>
  <c r="L380" i="21"/>
  <c r="L379" i="21"/>
  <c r="L378" i="21"/>
  <c r="L377" i="21"/>
  <c r="L376" i="21"/>
  <c r="L375" i="21"/>
  <c r="L374" i="21"/>
  <c r="L373" i="21"/>
  <c r="L372" i="21"/>
  <c r="L371" i="21"/>
  <c r="L370" i="21"/>
  <c r="L369" i="21"/>
  <c r="L368" i="21"/>
  <c r="L367" i="21"/>
  <c r="L366" i="21"/>
  <c r="L365" i="21"/>
  <c r="L364" i="21"/>
  <c r="L363" i="21"/>
  <c r="L362" i="21"/>
  <c r="L361" i="21"/>
  <c r="L360" i="21"/>
  <c r="L359" i="21"/>
  <c r="L358" i="21"/>
  <c r="L357" i="21"/>
  <c r="L356" i="21"/>
  <c r="L355" i="21"/>
  <c r="L354" i="21"/>
  <c r="L353" i="21"/>
  <c r="L352" i="21"/>
  <c r="L351" i="21"/>
  <c r="L350" i="21"/>
  <c r="L349" i="21"/>
  <c r="L348" i="21"/>
  <c r="L347" i="21"/>
  <c r="L346" i="21"/>
  <c r="L345" i="21"/>
  <c r="L344" i="21"/>
  <c r="L343" i="21"/>
  <c r="L342" i="21"/>
  <c r="L341" i="21"/>
  <c r="L340" i="21"/>
  <c r="L339" i="21"/>
  <c r="L338" i="21"/>
  <c r="L337" i="21"/>
  <c r="L336" i="21"/>
  <c r="L335" i="21"/>
  <c r="L334" i="21"/>
  <c r="L333" i="21"/>
  <c r="L332" i="21"/>
  <c r="L331" i="21"/>
  <c r="L330" i="21"/>
  <c r="L329" i="21"/>
  <c r="L328" i="21"/>
  <c r="L327" i="21"/>
  <c r="L326" i="21"/>
  <c r="L325" i="21"/>
  <c r="L324" i="21"/>
  <c r="L323" i="21"/>
  <c r="L322" i="21"/>
  <c r="L321" i="21"/>
  <c r="L320" i="21"/>
  <c r="L319" i="21"/>
  <c r="L318" i="21"/>
  <c r="L317" i="21"/>
  <c r="L316" i="21"/>
  <c r="L315" i="21"/>
  <c r="L314" i="21"/>
  <c r="L313" i="21"/>
  <c r="L312" i="21"/>
  <c r="L311" i="21"/>
  <c r="L310" i="21"/>
  <c r="L309" i="21"/>
  <c r="L308" i="21"/>
  <c r="L307" i="21"/>
  <c r="L306" i="21"/>
  <c r="L305" i="21"/>
  <c r="L304" i="21"/>
  <c r="L303" i="21"/>
  <c r="L302" i="21"/>
  <c r="L301" i="21"/>
  <c r="L300" i="21"/>
  <c r="L299" i="21"/>
  <c r="L298" i="21"/>
  <c r="L297" i="21"/>
  <c r="L296" i="21"/>
  <c r="L295" i="21"/>
  <c r="L294" i="21"/>
  <c r="L293" i="21"/>
  <c r="L292" i="21"/>
  <c r="L291" i="21"/>
  <c r="L290" i="21"/>
  <c r="L289" i="21"/>
  <c r="L288" i="21"/>
  <c r="L287" i="21"/>
  <c r="L286" i="21"/>
  <c r="L285" i="21"/>
  <c r="L284" i="21"/>
  <c r="L283" i="21"/>
  <c r="L282" i="21"/>
  <c r="L281" i="21"/>
  <c r="L280" i="21"/>
  <c r="L279" i="21"/>
  <c r="L278" i="21"/>
  <c r="L277" i="21"/>
  <c r="L276" i="21"/>
  <c r="L275" i="21"/>
  <c r="L274" i="21"/>
  <c r="L273" i="21"/>
  <c r="L272" i="21"/>
  <c r="L271" i="21"/>
  <c r="L270" i="21"/>
  <c r="L269" i="21"/>
  <c r="L268" i="21"/>
  <c r="L267" i="21"/>
  <c r="L266" i="21"/>
  <c r="L265" i="21"/>
  <c r="L264" i="21"/>
  <c r="L263" i="21"/>
  <c r="L262" i="21"/>
  <c r="L261" i="21"/>
  <c r="L260" i="21"/>
  <c r="L259" i="21"/>
  <c r="L258" i="21"/>
  <c r="L257" i="21"/>
  <c r="L256" i="21"/>
  <c r="L255" i="21"/>
  <c r="L254" i="21"/>
  <c r="L253" i="21"/>
  <c r="L252" i="21"/>
  <c r="L251" i="21"/>
  <c r="L250" i="21"/>
  <c r="L249" i="21"/>
  <c r="L248" i="21"/>
  <c r="L247" i="21"/>
  <c r="L246" i="21"/>
  <c r="L245" i="21"/>
  <c r="L244" i="21"/>
  <c r="L243" i="21"/>
  <c r="L242" i="21"/>
  <c r="L241" i="21"/>
  <c r="L240" i="21"/>
  <c r="L239" i="21"/>
  <c r="L238" i="21"/>
  <c r="L237" i="21"/>
  <c r="L236" i="21"/>
  <c r="L235" i="21"/>
  <c r="L234" i="21"/>
  <c r="L233" i="21"/>
  <c r="L232" i="21"/>
  <c r="L231" i="21"/>
  <c r="L230" i="21"/>
  <c r="L229" i="21"/>
  <c r="L228" i="21"/>
  <c r="L227" i="21"/>
  <c r="L226" i="21"/>
  <c r="L225" i="21"/>
  <c r="L224" i="21"/>
  <c r="L223" i="21"/>
  <c r="L222" i="21"/>
  <c r="L221" i="21"/>
  <c r="L220" i="21"/>
  <c r="L219" i="21"/>
  <c r="L218" i="21"/>
  <c r="L217" i="21"/>
  <c r="L216" i="21"/>
  <c r="L215" i="21"/>
  <c r="L214" i="21"/>
  <c r="L213" i="21"/>
  <c r="L212" i="21"/>
  <c r="L211" i="21"/>
  <c r="L210" i="21"/>
  <c r="L209" i="21"/>
  <c r="L208" i="21"/>
  <c r="L207" i="21"/>
  <c r="L206" i="21"/>
  <c r="L205" i="21"/>
  <c r="L204" i="21"/>
  <c r="L203" i="21"/>
  <c r="L202" i="21"/>
  <c r="L201" i="21"/>
  <c r="L200" i="21"/>
  <c r="L199" i="21"/>
  <c r="L198" i="21"/>
  <c r="L197" i="21"/>
  <c r="L196" i="21"/>
  <c r="L195" i="21"/>
  <c r="L194" i="21"/>
  <c r="L193" i="21"/>
  <c r="L192" i="21"/>
  <c r="L191" i="21"/>
  <c r="L190" i="21"/>
  <c r="L189" i="21"/>
  <c r="L188" i="21"/>
  <c r="L187" i="21"/>
  <c r="L186" i="21"/>
  <c r="L185" i="21"/>
  <c r="L184" i="21"/>
  <c r="L183" i="21"/>
  <c r="L182" i="21"/>
  <c r="L181" i="21"/>
  <c r="L180" i="21"/>
  <c r="L179" i="21"/>
  <c r="L178" i="21"/>
  <c r="L177" i="21"/>
  <c r="L176" i="21"/>
  <c r="L175" i="21"/>
  <c r="L174" i="21"/>
  <c r="L173" i="21"/>
  <c r="L172" i="21"/>
  <c r="L171" i="21"/>
  <c r="L170" i="21"/>
  <c r="L169" i="21"/>
  <c r="L168" i="21"/>
  <c r="L167" i="21"/>
  <c r="L166" i="21"/>
  <c r="L165" i="21"/>
  <c r="L164" i="21"/>
  <c r="L163" i="21"/>
  <c r="L162" i="21"/>
  <c r="L161" i="21"/>
  <c r="L160" i="21"/>
  <c r="L159" i="21"/>
  <c r="L158" i="21"/>
  <c r="L157" i="21"/>
  <c r="L156" i="21"/>
  <c r="L155" i="21"/>
  <c r="L154" i="21"/>
  <c r="L153" i="21"/>
  <c r="L152" i="21"/>
  <c r="L151" i="21"/>
  <c r="L150" i="21"/>
  <c r="L149" i="21"/>
  <c r="L148" i="21"/>
  <c r="L147" i="21"/>
  <c r="L146" i="21"/>
  <c r="L145" i="21"/>
  <c r="L144" i="21"/>
  <c r="L143" i="21"/>
  <c r="L142" i="21"/>
  <c r="L141" i="21"/>
  <c r="L140" i="21"/>
  <c r="L139" i="21"/>
  <c r="L138" i="21"/>
  <c r="L137" i="21"/>
  <c r="L136" i="21"/>
  <c r="L135" i="21"/>
  <c r="L134" i="21"/>
  <c r="L133" i="21"/>
  <c r="L132" i="21"/>
  <c r="L131" i="21"/>
  <c r="L130" i="21"/>
  <c r="L129" i="21"/>
  <c r="L128" i="21"/>
  <c r="L127" i="21"/>
  <c r="L126" i="21"/>
  <c r="L125" i="21"/>
  <c r="L124" i="21"/>
  <c r="L123" i="21"/>
  <c r="L122" i="21"/>
  <c r="L121" i="21"/>
  <c r="L120" i="21"/>
  <c r="L119" i="21"/>
  <c r="L118" i="21"/>
  <c r="L117" i="21"/>
  <c r="L116" i="21"/>
  <c r="L115" i="21"/>
  <c r="L114" i="21"/>
  <c r="L113" i="21"/>
  <c r="L112" i="21"/>
  <c r="L111" i="21"/>
  <c r="L110" i="21"/>
  <c r="L109" i="21"/>
  <c r="L108" i="21"/>
  <c r="L107" i="21"/>
  <c r="L106" i="21"/>
  <c r="L105" i="21"/>
  <c r="L104" i="21"/>
  <c r="L103" i="21"/>
  <c r="L102" i="21"/>
  <c r="L101" i="21"/>
  <c r="L100" i="21"/>
  <c r="L99" i="21"/>
  <c r="L98" i="21"/>
  <c r="L97" i="21"/>
  <c r="L96" i="21"/>
  <c r="L95" i="21"/>
  <c r="L94" i="21"/>
  <c r="L93" i="21"/>
  <c r="L92" i="21"/>
  <c r="L91" i="21"/>
  <c r="L90" i="21"/>
  <c r="L89" i="21"/>
  <c r="L88" i="21"/>
  <c r="L87" i="21"/>
  <c r="L86" i="21"/>
  <c r="L85" i="21"/>
  <c r="L84" i="21"/>
  <c r="L83" i="21"/>
  <c r="L82" i="21"/>
  <c r="L81" i="21"/>
  <c r="L80" i="21"/>
  <c r="L79" i="21"/>
  <c r="L78" i="21"/>
  <c r="L77" i="21"/>
  <c r="L76" i="21"/>
  <c r="L75" i="21"/>
  <c r="L74" i="21"/>
  <c r="L73" i="21"/>
  <c r="L72" i="21"/>
  <c r="L71" i="21"/>
  <c r="L70" i="21"/>
  <c r="L69" i="21"/>
  <c r="L68" i="21"/>
  <c r="L67" i="21"/>
  <c r="L66" i="21"/>
  <c r="L65" i="21"/>
  <c r="L64" i="21"/>
  <c r="L63" i="21"/>
  <c r="L62" i="21"/>
  <c r="L61" i="21"/>
  <c r="L60" i="21"/>
  <c r="L59" i="21"/>
  <c r="L58" i="21"/>
  <c r="L57" i="21"/>
  <c r="L56" i="21"/>
  <c r="L55" i="21"/>
  <c r="L54" i="21"/>
  <c r="L53" i="21"/>
  <c r="L52" i="21"/>
  <c r="L51" i="21"/>
  <c r="L50" i="21"/>
  <c r="L49" i="21"/>
  <c r="L48" i="21"/>
  <c r="L47" i="21"/>
  <c r="L46" i="21"/>
  <c r="L45" i="21"/>
  <c r="L44" i="21"/>
  <c r="L43" i="21"/>
  <c r="L42" i="21"/>
  <c r="L41" i="21"/>
  <c r="L40" i="21"/>
  <c r="L39" i="21"/>
  <c r="L38" i="21"/>
  <c r="L37" i="21"/>
  <c r="L36" i="21"/>
  <c r="L35" i="21"/>
  <c r="L34" i="21"/>
  <c r="L33" i="21"/>
  <c r="L32" i="21"/>
  <c r="L31" i="21"/>
  <c r="L30" i="21"/>
  <c r="L29" i="21"/>
  <c r="L28" i="21"/>
  <c r="L27" i="21"/>
  <c r="L26" i="21"/>
  <c r="L25" i="21"/>
  <c r="L24" i="21"/>
  <c r="L23" i="21"/>
  <c r="L22" i="21"/>
  <c r="L21" i="21"/>
  <c r="L20" i="21"/>
  <c r="L19" i="21"/>
  <c r="L18" i="21"/>
  <c r="L17" i="21"/>
  <c r="L16" i="21"/>
  <c r="L15" i="21"/>
  <c r="L14" i="21"/>
  <c r="L13" i="21"/>
  <c r="L12" i="21"/>
  <c r="L11" i="21"/>
  <c r="L10" i="21"/>
  <c r="L9" i="21"/>
  <c r="L8" i="21"/>
  <c r="L7" i="21"/>
  <c r="L6" i="21"/>
  <c r="L5" i="21"/>
  <c r="L4" i="21"/>
  <c r="L498" i="22"/>
  <c r="L497" i="22"/>
  <c r="L496" i="22"/>
  <c r="L495" i="22"/>
  <c r="L494" i="22"/>
  <c r="L493" i="22"/>
  <c r="L492" i="22"/>
  <c r="L491" i="22"/>
  <c r="L490" i="22"/>
  <c r="L489" i="22"/>
  <c r="L488" i="22"/>
  <c r="L487" i="22"/>
  <c r="L486" i="22"/>
  <c r="L485" i="22"/>
  <c r="L484" i="22"/>
  <c r="L483" i="22"/>
  <c r="L482" i="22"/>
  <c r="L481" i="22"/>
  <c r="L480" i="22"/>
  <c r="L479" i="22"/>
  <c r="L478" i="22"/>
  <c r="L477" i="22"/>
  <c r="L476" i="22"/>
  <c r="L475" i="22"/>
  <c r="L474" i="22"/>
  <c r="L473" i="22"/>
  <c r="L472" i="22"/>
  <c r="L471" i="22"/>
  <c r="L470" i="22"/>
  <c r="L469" i="22"/>
  <c r="L468" i="22"/>
  <c r="L467" i="22"/>
  <c r="L466" i="22"/>
  <c r="L465" i="22"/>
  <c r="L464" i="22"/>
  <c r="L463" i="22"/>
  <c r="L462" i="22"/>
  <c r="L461" i="22"/>
  <c r="L460" i="22"/>
  <c r="L459" i="22"/>
  <c r="L458" i="22"/>
  <c r="L457" i="22"/>
  <c r="L456" i="22"/>
  <c r="L455" i="22"/>
  <c r="L454" i="22"/>
  <c r="L453" i="22"/>
  <c r="L452" i="22"/>
  <c r="L451" i="22"/>
  <c r="L450" i="22"/>
  <c r="L449" i="22"/>
  <c r="L448" i="22"/>
  <c r="L447" i="22"/>
  <c r="L446" i="22"/>
  <c r="L445" i="22"/>
  <c r="L444" i="22"/>
  <c r="L443" i="22"/>
  <c r="L442" i="22"/>
  <c r="L441" i="22"/>
  <c r="L440" i="22"/>
  <c r="L439" i="22"/>
  <c r="L438" i="22"/>
  <c r="L437" i="22"/>
  <c r="L436" i="22"/>
  <c r="L435" i="22"/>
  <c r="L434" i="22"/>
  <c r="L433" i="22"/>
  <c r="L432" i="22"/>
  <c r="L431" i="22"/>
  <c r="L430" i="22"/>
  <c r="L429" i="22"/>
  <c r="L428" i="22"/>
  <c r="L427" i="22"/>
  <c r="L426" i="22"/>
  <c r="L425" i="22"/>
  <c r="L424" i="22"/>
  <c r="L423" i="22"/>
  <c r="L422" i="22"/>
  <c r="L421" i="22"/>
  <c r="L420" i="22"/>
  <c r="L419" i="22"/>
  <c r="L418" i="22"/>
  <c r="L417" i="22"/>
  <c r="L416" i="22"/>
  <c r="L415" i="22"/>
  <c r="L414" i="22"/>
  <c r="L413" i="22"/>
  <c r="L412" i="22"/>
  <c r="L411" i="22"/>
  <c r="L410" i="22"/>
  <c r="L409" i="22"/>
  <c r="L408" i="22"/>
  <c r="L407" i="22"/>
  <c r="L406" i="22"/>
  <c r="L405" i="22"/>
  <c r="L404" i="22"/>
  <c r="L403" i="22"/>
  <c r="L402" i="22"/>
  <c r="L401" i="22"/>
  <c r="L400" i="22"/>
  <c r="L399" i="22"/>
  <c r="L398" i="22"/>
  <c r="L397" i="22"/>
  <c r="L396" i="22"/>
  <c r="L395" i="22"/>
  <c r="L394" i="22"/>
  <c r="L393" i="22"/>
  <c r="L392" i="22"/>
  <c r="L391" i="22"/>
  <c r="L390" i="22"/>
  <c r="L389" i="22"/>
  <c r="L388" i="22"/>
  <c r="L387" i="22"/>
  <c r="L386" i="22"/>
  <c r="L385" i="22"/>
  <c r="L384" i="22"/>
  <c r="L383" i="22"/>
  <c r="L382" i="22"/>
  <c r="L381" i="22"/>
  <c r="L380" i="22"/>
  <c r="L379" i="22"/>
  <c r="L378" i="22"/>
  <c r="L377" i="22"/>
  <c r="L376" i="22"/>
  <c r="L375" i="22"/>
  <c r="L374" i="22"/>
  <c r="L373" i="22"/>
  <c r="L372" i="22"/>
  <c r="L371" i="22"/>
  <c r="L370" i="22"/>
  <c r="L369" i="22"/>
  <c r="L368" i="22"/>
  <c r="L367" i="22"/>
  <c r="L366" i="22"/>
  <c r="L365" i="22"/>
  <c r="L364" i="22"/>
  <c r="L363" i="22"/>
  <c r="L362" i="22"/>
  <c r="L361" i="22"/>
  <c r="L360" i="22"/>
  <c r="L359" i="22"/>
  <c r="L358" i="22"/>
  <c r="L357" i="22"/>
  <c r="L356" i="22"/>
  <c r="L355" i="22"/>
  <c r="L354" i="22"/>
  <c r="L353" i="22"/>
  <c r="L352" i="22"/>
  <c r="L351" i="22"/>
  <c r="L350" i="22"/>
  <c r="L349" i="22"/>
  <c r="L348" i="22"/>
  <c r="L347" i="22"/>
  <c r="L346" i="22"/>
  <c r="L345" i="22"/>
  <c r="L344" i="22"/>
  <c r="L343" i="22"/>
  <c r="L342" i="22"/>
  <c r="L341" i="22"/>
  <c r="L340" i="22"/>
  <c r="L339" i="22"/>
  <c r="L338" i="22"/>
  <c r="L337" i="22"/>
  <c r="L336" i="22"/>
  <c r="L335" i="22"/>
  <c r="L334" i="22"/>
  <c r="L333" i="22"/>
  <c r="L332" i="22"/>
  <c r="L331" i="22"/>
  <c r="L330" i="22"/>
  <c r="L329" i="22"/>
  <c r="L328" i="22"/>
  <c r="L327" i="22"/>
  <c r="L326" i="22"/>
  <c r="L325" i="22"/>
  <c r="L324" i="22"/>
  <c r="L323" i="22"/>
  <c r="L322" i="22"/>
  <c r="L321" i="22"/>
  <c r="L320" i="22"/>
  <c r="L319" i="22"/>
  <c r="L318" i="22"/>
  <c r="L317" i="22"/>
  <c r="L316" i="22"/>
  <c r="L315" i="22"/>
  <c r="L314" i="22"/>
  <c r="L313" i="22"/>
  <c r="L312" i="22"/>
  <c r="L311" i="22"/>
  <c r="L310" i="22"/>
  <c r="L309" i="22"/>
  <c r="L308" i="22"/>
  <c r="L307" i="22"/>
  <c r="L306" i="22"/>
  <c r="L305" i="22"/>
  <c r="L304" i="22"/>
  <c r="L303" i="22"/>
  <c r="L302" i="22"/>
  <c r="L301" i="22"/>
  <c r="L300" i="22"/>
  <c r="L299" i="22"/>
  <c r="L298" i="22"/>
  <c r="L297" i="22"/>
  <c r="L296" i="22"/>
  <c r="L295" i="22"/>
  <c r="L294" i="22"/>
  <c r="L293" i="22"/>
  <c r="L292" i="22"/>
  <c r="L291" i="22"/>
  <c r="L290" i="22"/>
  <c r="L289" i="22"/>
  <c r="L288" i="22"/>
  <c r="L287" i="22"/>
  <c r="L286" i="22"/>
  <c r="L285" i="22"/>
  <c r="L284" i="22"/>
  <c r="L283" i="22"/>
  <c r="L282" i="22"/>
  <c r="L281" i="22"/>
  <c r="L280" i="22"/>
  <c r="L279" i="22"/>
  <c r="L278" i="22"/>
  <c r="L277" i="22"/>
  <c r="L276" i="22"/>
  <c r="L275" i="22"/>
  <c r="L274" i="22"/>
  <c r="L273" i="22"/>
  <c r="L272" i="22"/>
  <c r="L271" i="22"/>
  <c r="L270" i="22"/>
  <c r="L269" i="22"/>
  <c r="L268" i="22"/>
  <c r="L267" i="22"/>
  <c r="L266" i="22"/>
  <c r="L265" i="22"/>
  <c r="L264" i="22"/>
  <c r="L263" i="22"/>
  <c r="L262" i="22"/>
  <c r="L261" i="22"/>
  <c r="L260" i="22"/>
  <c r="L259" i="22"/>
  <c r="L258" i="22"/>
  <c r="L257" i="22"/>
  <c r="L256" i="22"/>
  <c r="L255" i="22"/>
  <c r="L254" i="22"/>
  <c r="L253" i="22"/>
  <c r="L252" i="22"/>
  <c r="L251" i="22"/>
  <c r="L250" i="22"/>
  <c r="L249" i="22"/>
  <c r="L248" i="22"/>
  <c r="L247" i="22"/>
  <c r="L246" i="22"/>
  <c r="L245" i="22"/>
  <c r="L244" i="22"/>
  <c r="L243" i="22"/>
  <c r="L242" i="22"/>
  <c r="L241" i="22"/>
  <c r="L240" i="22"/>
  <c r="L239" i="22"/>
  <c r="L238" i="22"/>
  <c r="L237" i="22"/>
  <c r="L236" i="22"/>
  <c r="L235" i="22"/>
  <c r="L234" i="22"/>
  <c r="L233" i="22"/>
  <c r="L232" i="22"/>
  <c r="L231" i="22"/>
  <c r="L230" i="22"/>
  <c r="L229" i="22"/>
  <c r="L228" i="22"/>
  <c r="L227" i="22"/>
  <c r="L226" i="22"/>
  <c r="L225" i="22"/>
  <c r="L224" i="22"/>
  <c r="L223" i="22"/>
  <c r="L222" i="22"/>
  <c r="L221" i="22"/>
  <c r="L220" i="22"/>
  <c r="L219" i="22"/>
  <c r="L218" i="22"/>
  <c r="L217" i="22"/>
  <c r="L216" i="22"/>
  <c r="L215" i="22"/>
  <c r="L214" i="22"/>
  <c r="L213" i="22"/>
  <c r="L212" i="22"/>
  <c r="L211" i="22"/>
  <c r="L210" i="22"/>
  <c r="L209" i="22"/>
  <c r="L208" i="22"/>
  <c r="L207" i="22"/>
  <c r="L206" i="22"/>
  <c r="L205" i="22"/>
  <c r="L204" i="22"/>
  <c r="L203" i="22"/>
  <c r="L202" i="22"/>
  <c r="L201" i="22"/>
  <c r="L200" i="22"/>
  <c r="L199" i="22"/>
  <c r="L198" i="22"/>
  <c r="L197" i="22"/>
  <c r="L196" i="22"/>
  <c r="L195" i="22"/>
  <c r="L194" i="22"/>
  <c r="L193" i="22"/>
  <c r="L192" i="22"/>
  <c r="L191" i="22"/>
  <c r="L190" i="22"/>
  <c r="L189" i="22"/>
  <c r="L188" i="22"/>
  <c r="L187" i="22"/>
  <c r="L186" i="22"/>
  <c r="L185" i="22"/>
  <c r="L184" i="22"/>
  <c r="L183" i="22"/>
  <c r="L182" i="22"/>
  <c r="L181" i="22"/>
  <c r="L180" i="22"/>
  <c r="L179" i="22"/>
  <c r="L178" i="22"/>
  <c r="L177" i="22"/>
  <c r="L176" i="22"/>
  <c r="L175" i="22"/>
  <c r="L174" i="22"/>
  <c r="L173" i="22"/>
  <c r="L172" i="22"/>
  <c r="L171" i="22"/>
  <c r="L170" i="22"/>
  <c r="L169" i="22"/>
  <c r="L168" i="22"/>
  <c r="L167" i="22"/>
  <c r="L166" i="22"/>
  <c r="L165" i="22"/>
  <c r="L164" i="22"/>
  <c r="L163" i="22"/>
  <c r="L162" i="22"/>
  <c r="L161" i="22"/>
  <c r="L160" i="22"/>
  <c r="L159" i="22"/>
  <c r="L158" i="22"/>
  <c r="L157" i="22"/>
  <c r="L156" i="22"/>
  <c r="L155" i="22"/>
  <c r="L154" i="22"/>
  <c r="L153" i="22"/>
  <c r="L152" i="22"/>
  <c r="L151" i="22"/>
  <c r="L150" i="22"/>
  <c r="L149" i="22"/>
  <c r="L148" i="22"/>
  <c r="L147" i="22"/>
  <c r="L146" i="22"/>
  <c r="L145" i="22"/>
  <c r="L144" i="22"/>
  <c r="L143" i="22"/>
  <c r="L142" i="22"/>
  <c r="L141" i="22"/>
  <c r="L140" i="22"/>
  <c r="L139" i="22"/>
  <c r="L138" i="22"/>
  <c r="L137" i="22"/>
  <c r="L136" i="22"/>
  <c r="L135" i="22"/>
  <c r="L134" i="22"/>
  <c r="L133" i="22"/>
  <c r="L132" i="22"/>
  <c r="L131" i="22"/>
  <c r="L130" i="22"/>
  <c r="L129" i="22"/>
  <c r="L128" i="22"/>
  <c r="L127" i="22"/>
  <c r="L126" i="22"/>
  <c r="L125" i="22"/>
  <c r="L124" i="22"/>
  <c r="L123" i="22"/>
  <c r="L122" i="22"/>
  <c r="L121" i="22"/>
  <c r="L120" i="22"/>
  <c r="L119" i="22"/>
  <c r="L118" i="22"/>
  <c r="L117" i="22"/>
  <c r="L116" i="22"/>
  <c r="L115" i="22"/>
  <c r="L114" i="22"/>
  <c r="L113" i="22"/>
  <c r="L112" i="22"/>
  <c r="L111" i="22"/>
  <c r="L110" i="22"/>
  <c r="L109" i="22"/>
  <c r="L108" i="22"/>
  <c r="L107" i="22"/>
  <c r="L106" i="22"/>
  <c r="L105" i="22"/>
  <c r="L104" i="22"/>
  <c r="L103" i="22"/>
  <c r="L102" i="22"/>
  <c r="L101" i="22"/>
  <c r="L100" i="22"/>
  <c r="L99" i="22"/>
  <c r="L98" i="22"/>
  <c r="L97" i="22"/>
  <c r="L96" i="22"/>
  <c r="L93" i="22"/>
  <c r="L92" i="22"/>
  <c r="L91" i="22"/>
  <c r="L90" i="22"/>
  <c r="L89" i="22"/>
  <c r="L88" i="22"/>
  <c r="L87" i="22"/>
  <c r="L86" i="22"/>
  <c r="L85" i="22"/>
  <c r="L81" i="22"/>
  <c r="L80" i="22"/>
  <c r="L79" i="22"/>
  <c r="L78" i="22"/>
  <c r="L77" i="22"/>
  <c r="L76" i="22"/>
  <c r="L75" i="22"/>
  <c r="L74" i="22"/>
  <c r="L73" i="22"/>
  <c r="L72" i="22"/>
  <c r="L71" i="22"/>
  <c r="L70" i="22"/>
  <c r="L69" i="22"/>
  <c r="L68" i="22"/>
  <c r="L67" i="22"/>
  <c r="L63" i="22"/>
  <c r="L62" i="22"/>
  <c r="L61" i="22"/>
  <c r="L60" i="22"/>
  <c r="L59" i="22"/>
  <c r="L58" i="22"/>
  <c r="L57" i="22"/>
  <c r="L56" i="22"/>
  <c r="L55" i="22"/>
  <c r="L54" i="22"/>
  <c r="L53" i="22"/>
  <c r="L52" i="22"/>
  <c r="L51" i="22"/>
  <c r="L50" i="22"/>
  <c r="L49" i="22"/>
  <c r="L48" i="22"/>
  <c r="L47" i="22"/>
  <c r="L46" i="22"/>
  <c r="L45" i="22"/>
  <c r="L44" i="22"/>
  <c r="L40" i="22"/>
  <c r="L34" i="22"/>
  <c r="L33" i="22"/>
  <c r="L23" i="22"/>
  <c r="L22" i="22"/>
  <c r="L21" i="22"/>
  <c r="L20" i="22"/>
  <c r="L19" i="22"/>
  <c r="L18" i="22"/>
  <c r="L17" i="22"/>
  <c r="L16" i="22"/>
  <c r="L15" i="22"/>
  <c r="L14" i="22"/>
  <c r="L13" i="22"/>
  <c r="L12" i="22"/>
  <c r="L11" i="22"/>
  <c r="L10" i="22"/>
  <c r="L9" i="22"/>
  <c r="L8" i="22"/>
  <c r="L7" i="22"/>
  <c r="L6" i="22"/>
  <c r="L5" i="22"/>
  <c r="L4" i="22"/>
  <c r="L498" i="23"/>
  <c r="L497" i="23"/>
  <c r="L496" i="23"/>
  <c r="L495" i="23"/>
  <c r="L494" i="23"/>
  <c r="L493" i="23"/>
  <c r="L492" i="23"/>
  <c r="L491" i="23"/>
  <c r="L490" i="23"/>
  <c r="L489" i="23"/>
  <c r="L488" i="23"/>
  <c r="L487" i="23"/>
  <c r="L486" i="23"/>
  <c r="L485" i="23"/>
  <c r="L484" i="23"/>
  <c r="L483" i="23"/>
  <c r="L482" i="23"/>
  <c r="L481" i="23"/>
  <c r="L480" i="23"/>
  <c r="L479" i="23"/>
  <c r="L478" i="23"/>
  <c r="L477" i="23"/>
  <c r="L476" i="23"/>
  <c r="L475" i="23"/>
  <c r="L474" i="23"/>
  <c r="L473" i="23"/>
  <c r="L472" i="23"/>
  <c r="L471" i="23"/>
  <c r="L470" i="23"/>
  <c r="L469" i="23"/>
  <c r="L468" i="23"/>
  <c r="L467" i="23"/>
  <c r="L466" i="23"/>
  <c r="L465" i="23"/>
  <c r="L464" i="23"/>
  <c r="L463" i="23"/>
  <c r="L462" i="23"/>
  <c r="L461" i="23"/>
  <c r="L460" i="23"/>
  <c r="L459" i="23"/>
  <c r="L458" i="23"/>
  <c r="L457" i="23"/>
  <c r="L456" i="23"/>
  <c r="L455" i="23"/>
  <c r="L454" i="23"/>
  <c r="L453" i="23"/>
  <c r="L452" i="23"/>
  <c r="L451" i="23"/>
  <c r="L450" i="23"/>
  <c r="L449" i="23"/>
  <c r="L448" i="23"/>
  <c r="L447" i="23"/>
  <c r="L446" i="23"/>
  <c r="L445" i="23"/>
  <c r="L444" i="23"/>
  <c r="L443" i="23"/>
  <c r="L442" i="23"/>
  <c r="L441" i="23"/>
  <c r="L440" i="23"/>
  <c r="L439" i="23"/>
  <c r="L438" i="23"/>
  <c r="L437" i="23"/>
  <c r="L436" i="23"/>
  <c r="L435" i="23"/>
  <c r="L434" i="23"/>
  <c r="L433" i="23"/>
  <c r="L432" i="23"/>
  <c r="L431" i="23"/>
  <c r="L430" i="23"/>
  <c r="L429" i="23"/>
  <c r="L428" i="23"/>
  <c r="L427" i="23"/>
  <c r="L426" i="23"/>
  <c r="L425" i="23"/>
  <c r="L424" i="23"/>
  <c r="L423" i="23"/>
  <c r="L422" i="23"/>
  <c r="L421" i="23"/>
  <c r="L420" i="23"/>
  <c r="L419" i="23"/>
  <c r="L418" i="23"/>
  <c r="L417" i="23"/>
  <c r="L416" i="23"/>
  <c r="L415" i="23"/>
  <c r="L414" i="23"/>
  <c r="L413" i="23"/>
  <c r="L412" i="23"/>
  <c r="L411" i="23"/>
  <c r="L410" i="23"/>
  <c r="L409" i="23"/>
  <c r="L408" i="23"/>
  <c r="L407" i="23"/>
  <c r="L406" i="23"/>
  <c r="L405" i="23"/>
  <c r="L404" i="23"/>
  <c r="L403" i="23"/>
  <c r="L402" i="23"/>
  <c r="L401" i="23"/>
  <c r="L400" i="23"/>
  <c r="L399" i="23"/>
  <c r="L398" i="23"/>
  <c r="L397" i="23"/>
  <c r="L396" i="23"/>
  <c r="L395" i="23"/>
  <c r="L394" i="23"/>
  <c r="L393" i="23"/>
  <c r="L392" i="23"/>
  <c r="L391" i="23"/>
  <c r="L390" i="23"/>
  <c r="L389" i="23"/>
  <c r="L388" i="23"/>
  <c r="L387" i="23"/>
  <c r="L386" i="23"/>
  <c r="L385" i="23"/>
  <c r="L384" i="23"/>
  <c r="L383" i="23"/>
  <c r="L382" i="23"/>
  <c r="L381" i="23"/>
  <c r="L380" i="23"/>
  <c r="L379" i="23"/>
  <c r="L378" i="23"/>
  <c r="L377" i="23"/>
  <c r="L376" i="23"/>
  <c r="L375" i="23"/>
  <c r="L374" i="23"/>
  <c r="L373" i="23"/>
  <c r="L372" i="23"/>
  <c r="L371" i="23"/>
  <c r="L370" i="23"/>
  <c r="L369" i="23"/>
  <c r="L368" i="23"/>
  <c r="L367" i="23"/>
  <c r="L366" i="23"/>
  <c r="L365" i="23"/>
  <c r="L364" i="23"/>
  <c r="L363" i="23"/>
  <c r="L362" i="23"/>
  <c r="L361" i="23"/>
  <c r="L360" i="23"/>
  <c r="L359" i="23"/>
  <c r="L358" i="23"/>
  <c r="L357" i="23"/>
  <c r="L356" i="23"/>
  <c r="L355" i="23"/>
  <c r="L354" i="23"/>
  <c r="L353" i="23"/>
  <c r="L352" i="23"/>
  <c r="L351" i="23"/>
  <c r="L350" i="23"/>
  <c r="L349" i="23"/>
  <c r="L348" i="23"/>
  <c r="L347" i="23"/>
  <c r="L346" i="23"/>
  <c r="L345" i="23"/>
  <c r="L344" i="23"/>
  <c r="L343" i="23"/>
  <c r="L342" i="23"/>
  <c r="L341" i="23"/>
  <c r="L340" i="23"/>
  <c r="L339" i="23"/>
  <c r="L338" i="23"/>
  <c r="L337" i="23"/>
  <c r="L336" i="23"/>
  <c r="L335" i="23"/>
  <c r="L334" i="23"/>
  <c r="L333" i="23"/>
  <c r="L332" i="23"/>
  <c r="L331" i="23"/>
  <c r="L330" i="23"/>
  <c r="L329" i="23"/>
  <c r="L328" i="23"/>
  <c r="L327" i="23"/>
  <c r="L326" i="23"/>
  <c r="L325" i="23"/>
  <c r="L324" i="23"/>
  <c r="L323" i="23"/>
  <c r="L322" i="23"/>
  <c r="L321" i="23"/>
  <c r="L320" i="23"/>
  <c r="L319" i="23"/>
  <c r="L318" i="23"/>
  <c r="L317" i="23"/>
  <c r="L316" i="23"/>
  <c r="L315" i="23"/>
  <c r="L314" i="23"/>
  <c r="L313" i="23"/>
  <c r="L312" i="23"/>
  <c r="L311" i="23"/>
  <c r="L310" i="23"/>
  <c r="L309" i="23"/>
  <c r="L308" i="23"/>
  <c r="L307" i="23"/>
  <c r="L306" i="23"/>
  <c r="L305" i="23"/>
  <c r="L304" i="23"/>
  <c r="L303" i="23"/>
  <c r="L302" i="23"/>
  <c r="L301" i="23"/>
  <c r="L300" i="23"/>
  <c r="L299" i="23"/>
  <c r="L298" i="23"/>
  <c r="L297" i="23"/>
  <c r="L296" i="23"/>
  <c r="L295" i="23"/>
  <c r="L294" i="23"/>
  <c r="L293" i="23"/>
  <c r="L292" i="23"/>
  <c r="L291" i="23"/>
  <c r="L290" i="23"/>
  <c r="L289" i="23"/>
  <c r="L288" i="23"/>
  <c r="L287" i="23"/>
  <c r="L286" i="23"/>
  <c r="L285" i="23"/>
  <c r="L284" i="23"/>
  <c r="L283" i="23"/>
  <c r="L282" i="23"/>
  <c r="L281" i="23"/>
  <c r="L280" i="23"/>
  <c r="L279" i="23"/>
  <c r="L278" i="23"/>
  <c r="L277" i="23"/>
  <c r="L276" i="23"/>
  <c r="L275" i="23"/>
  <c r="L274" i="23"/>
  <c r="L273" i="23"/>
  <c r="L272" i="23"/>
  <c r="L271" i="23"/>
  <c r="L270" i="23"/>
  <c r="L269" i="23"/>
  <c r="L268" i="23"/>
  <c r="L267" i="23"/>
  <c r="L266" i="23"/>
  <c r="L265" i="23"/>
  <c r="L264" i="23"/>
  <c r="L263" i="23"/>
  <c r="L262" i="23"/>
  <c r="L261" i="23"/>
  <c r="L260" i="23"/>
  <c r="L259" i="23"/>
  <c r="L258" i="23"/>
  <c r="L257" i="23"/>
  <c r="L256" i="23"/>
  <c r="L255" i="23"/>
  <c r="L254" i="23"/>
  <c r="L253" i="23"/>
  <c r="L252" i="23"/>
  <c r="L251" i="23"/>
  <c r="L250" i="23"/>
  <c r="L249" i="23"/>
  <c r="L248" i="23"/>
  <c r="L247" i="23"/>
  <c r="L246" i="23"/>
  <c r="L245" i="23"/>
  <c r="L244" i="23"/>
  <c r="L243" i="23"/>
  <c r="L242" i="23"/>
  <c r="L241" i="23"/>
  <c r="L240" i="23"/>
  <c r="L239" i="23"/>
  <c r="L238" i="23"/>
  <c r="L237" i="23"/>
  <c r="L236" i="23"/>
  <c r="L235" i="23"/>
  <c r="L234" i="23"/>
  <c r="L233" i="23"/>
  <c r="L232" i="23"/>
  <c r="L231" i="23"/>
  <c r="L230" i="23"/>
  <c r="L229" i="23"/>
  <c r="L228" i="23"/>
  <c r="L227" i="23"/>
  <c r="L226" i="23"/>
  <c r="L225" i="23"/>
  <c r="L224" i="23"/>
  <c r="L223" i="23"/>
  <c r="L222" i="23"/>
  <c r="L221" i="23"/>
  <c r="L220" i="23"/>
  <c r="L219" i="23"/>
  <c r="L218" i="23"/>
  <c r="L217" i="23"/>
  <c r="L216" i="23"/>
  <c r="L215" i="23"/>
  <c r="L214" i="23"/>
  <c r="L213" i="23"/>
  <c r="L212" i="23"/>
  <c r="L211" i="23"/>
  <c r="L210" i="23"/>
  <c r="L209" i="23"/>
  <c r="L208" i="23"/>
  <c r="L207" i="23"/>
  <c r="L206" i="23"/>
  <c r="L205" i="23"/>
  <c r="L204" i="23"/>
  <c r="L203" i="23"/>
  <c r="L202" i="23"/>
  <c r="L201" i="23"/>
  <c r="L200" i="23"/>
  <c r="L199" i="23"/>
  <c r="L198" i="23"/>
  <c r="L197" i="23"/>
  <c r="L196" i="23"/>
  <c r="L195" i="23"/>
  <c r="L194" i="23"/>
  <c r="L193" i="23"/>
  <c r="L192" i="23"/>
  <c r="L191" i="23"/>
  <c r="L190" i="23"/>
  <c r="L189" i="23"/>
  <c r="L188" i="23"/>
  <c r="L187" i="23"/>
  <c r="L186" i="23"/>
  <c r="L185" i="23"/>
  <c r="L184" i="23"/>
  <c r="L183" i="23"/>
  <c r="L182" i="23"/>
  <c r="L181" i="23"/>
  <c r="L180" i="23"/>
  <c r="L179" i="23"/>
  <c r="L178" i="23"/>
  <c r="L177" i="23"/>
  <c r="L176" i="23"/>
  <c r="L175" i="23"/>
  <c r="L174" i="23"/>
  <c r="L173" i="23"/>
  <c r="L172" i="23"/>
  <c r="L171" i="23"/>
  <c r="L170" i="23"/>
  <c r="L169" i="23"/>
  <c r="L168" i="23"/>
  <c r="L167" i="23"/>
  <c r="L166" i="23"/>
  <c r="L165" i="23"/>
  <c r="L164" i="23"/>
  <c r="L163" i="23"/>
  <c r="L162" i="23"/>
  <c r="L161" i="23"/>
  <c r="L160" i="23"/>
  <c r="L159" i="23"/>
  <c r="L158" i="23"/>
  <c r="L157" i="23"/>
  <c r="L156" i="23"/>
  <c r="L155" i="23"/>
  <c r="L154" i="23"/>
  <c r="L153" i="23"/>
  <c r="L152" i="23"/>
  <c r="L151" i="23"/>
  <c r="L150" i="23"/>
  <c r="L149" i="23"/>
  <c r="L148" i="23"/>
  <c r="L147" i="23"/>
  <c r="L146" i="23"/>
  <c r="L145" i="23"/>
  <c r="L144" i="23"/>
  <c r="L143" i="23"/>
  <c r="L142" i="23"/>
  <c r="L141" i="23"/>
  <c r="L140" i="23"/>
  <c r="L139" i="23"/>
  <c r="L138" i="23"/>
  <c r="L137" i="23"/>
  <c r="L136" i="23"/>
  <c r="L135" i="23"/>
  <c r="L134" i="23"/>
  <c r="L133" i="23"/>
  <c r="L132" i="23"/>
  <c r="L130" i="23"/>
  <c r="L129" i="23"/>
  <c r="L125" i="23"/>
  <c r="L124" i="23"/>
  <c r="L123" i="23"/>
  <c r="L122" i="23"/>
  <c r="L121" i="23"/>
  <c r="L120" i="23"/>
  <c r="L119" i="23"/>
  <c r="L118" i="23"/>
  <c r="L117" i="23"/>
  <c r="L116" i="23"/>
  <c r="L115" i="23"/>
  <c r="L114" i="23"/>
  <c r="L113" i="23"/>
  <c r="L112" i="23"/>
  <c r="L111" i="23"/>
  <c r="L110" i="23"/>
  <c r="L109" i="23"/>
  <c r="L108" i="23"/>
  <c r="L107" i="23"/>
  <c r="L106" i="23"/>
  <c r="L105" i="23"/>
  <c r="L104" i="23"/>
  <c r="L103" i="23"/>
  <c r="L102" i="23"/>
  <c r="L97" i="23"/>
  <c r="L96" i="23"/>
  <c r="L95" i="23"/>
  <c r="L94" i="23"/>
  <c r="L93" i="23"/>
  <c r="L92" i="23"/>
  <c r="L91" i="23"/>
  <c r="L90" i="23"/>
  <c r="L89" i="23"/>
  <c r="L88" i="23"/>
  <c r="L87" i="23"/>
  <c r="L86" i="23"/>
  <c r="L85" i="23"/>
  <c r="L84" i="23"/>
  <c r="L83" i="23"/>
  <c r="L82" i="23"/>
  <c r="L81" i="23"/>
  <c r="L80" i="23"/>
  <c r="L79" i="23"/>
  <c r="L78" i="23"/>
  <c r="L77" i="23"/>
  <c r="L76" i="23"/>
  <c r="L75" i="23"/>
  <c r="L74" i="23"/>
  <c r="L73" i="23"/>
  <c r="L72" i="23"/>
  <c r="L71" i="23"/>
  <c r="L70" i="23"/>
  <c r="L69" i="23"/>
  <c r="L68" i="23"/>
  <c r="L67" i="23"/>
  <c r="L66" i="23"/>
  <c r="L61" i="23"/>
  <c r="L59" i="23"/>
  <c r="L58" i="23"/>
  <c r="L55" i="23"/>
  <c r="L54" i="23"/>
  <c r="L53" i="23"/>
  <c r="L51" i="23"/>
  <c r="L50" i="23"/>
  <c r="L49" i="23"/>
  <c r="L48" i="23"/>
  <c r="L47" i="23"/>
  <c r="L46" i="23"/>
  <c r="L45" i="23"/>
  <c r="L44" i="23"/>
  <c r="L43" i="23"/>
  <c r="L42" i="23"/>
  <c r="L41" i="23"/>
  <c r="L40" i="23"/>
  <c r="L37" i="23"/>
  <c r="L34" i="23"/>
  <c r="L33" i="23"/>
  <c r="L32" i="23"/>
  <c r="L31" i="23"/>
  <c r="L30" i="23"/>
  <c r="L29" i="23"/>
  <c r="L28" i="23"/>
  <c r="L27" i="23"/>
  <c r="L26" i="23"/>
  <c r="L25" i="23"/>
  <c r="L24" i="23"/>
  <c r="L23" i="23"/>
  <c r="L22" i="23"/>
  <c r="L21" i="23"/>
  <c r="L20" i="23"/>
  <c r="L19" i="23"/>
  <c r="L18" i="23"/>
  <c r="L17" i="23"/>
  <c r="L16" i="23"/>
  <c r="L15" i="23"/>
  <c r="L14" i="23"/>
  <c r="L13" i="23"/>
  <c r="L12" i="23"/>
  <c r="L11" i="23"/>
  <c r="L10" i="23"/>
  <c r="L9" i="23"/>
  <c r="L8" i="23"/>
  <c r="L7" i="23"/>
  <c r="L6" i="23"/>
  <c r="L5" i="23"/>
  <c r="L4" i="23"/>
  <c r="L498" i="24"/>
  <c r="L497" i="24"/>
  <c r="L496" i="24"/>
  <c r="L495" i="24"/>
  <c r="L494" i="24"/>
  <c r="L493" i="24"/>
  <c r="L492" i="24"/>
  <c r="L491" i="24"/>
  <c r="L490" i="24"/>
  <c r="L489" i="24"/>
  <c r="L488" i="24"/>
  <c r="L487" i="24"/>
  <c r="L486" i="24"/>
  <c r="L485" i="24"/>
  <c r="L484" i="24"/>
  <c r="L483" i="24"/>
  <c r="L482" i="24"/>
  <c r="L481" i="24"/>
  <c r="L480" i="24"/>
  <c r="L479" i="24"/>
  <c r="L478" i="24"/>
  <c r="L477" i="24"/>
  <c r="L476" i="24"/>
  <c r="L475" i="24"/>
  <c r="L474" i="24"/>
  <c r="L473" i="24"/>
  <c r="L472" i="24"/>
  <c r="L471" i="24"/>
  <c r="L470" i="24"/>
  <c r="L469" i="24"/>
  <c r="L468" i="24"/>
  <c r="L467" i="24"/>
  <c r="L466" i="24"/>
  <c r="L465" i="24"/>
  <c r="L464" i="24"/>
  <c r="L463" i="24"/>
  <c r="L462" i="24"/>
  <c r="L461" i="24"/>
  <c r="L460" i="24"/>
  <c r="L459" i="24"/>
  <c r="L458" i="24"/>
  <c r="L457" i="24"/>
  <c r="L456" i="24"/>
  <c r="L455" i="24"/>
  <c r="L454" i="24"/>
  <c r="L453" i="24"/>
  <c r="L452" i="24"/>
  <c r="L451" i="24"/>
  <c r="L450" i="24"/>
  <c r="L449" i="24"/>
  <c r="L448" i="24"/>
  <c r="L447" i="24"/>
  <c r="L446" i="24"/>
  <c r="L445" i="24"/>
  <c r="L444" i="24"/>
  <c r="L443" i="24"/>
  <c r="L442" i="24"/>
  <c r="L441" i="24"/>
  <c r="L440" i="24"/>
  <c r="L439" i="24"/>
  <c r="L438" i="24"/>
  <c r="L437" i="24"/>
  <c r="L436" i="24"/>
  <c r="L435" i="24"/>
  <c r="L434" i="24"/>
  <c r="L433" i="24"/>
  <c r="L432" i="24"/>
  <c r="L431" i="24"/>
  <c r="L430" i="24"/>
  <c r="L429" i="24"/>
  <c r="L428" i="24"/>
  <c r="L427" i="24"/>
  <c r="L426" i="24"/>
  <c r="L425" i="24"/>
  <c r="L424" i="24"/>
  <c r="L423" i="24"/>
  <c r="L422" i="24"/>
  <c r="L421" i="24"/>
  <c r="L420" i="24"/>
  <c r="L419" i="24"/>
  <c r="L418" i="24"/>
  <c r="L417" i="24"/>
  <c r="L416" i="24"/>
  <c r="L415" i="24"/>
  <c r="L414" i="24"/>
  <c r="L413" i="24"/>
  <c r="L412" i="24"/>
  <c r="L411" i="24"/>
  <c r="L410" i="24"/>
  <c r="L409" i="24"/>
  <c r="L408" i="24"/>
  <c r="L407" i="24"/>
  <c r="L406" i="24"/>
  <c r="L405" i="24"/>
  <c r="L404" i="24"/>
  <c r="L403" i="24"/>
  <c r="L402" i="24"/>
  <c r="L401" i="24"/>
  <c r="L400" i="24"/>
  <c r="L399" i="24"/>
  <c r="L398" i="24"/>
  <c r="L397" i="24"/>
  <c r="L396" i="24"/>
  <c r="L395" i="24"/>
  <c r="L394" i="24"/>
  <c r="L393" i="24"/>
  <c r="L392" i="24"/>
  <c r="L391" i="24"/>
  <c r="L390" i="24"/>
  <c r="L389" i="24"/>
  <c r="L388" i="24"/>
  <c r="L387" i="24"/>
  <c r="L386" i="24"/>
  <c r="L385" i="24"/>
  <c r="L384" i="24"/>
  <c r="L383" i="24"/>
  <c r="L382" i="24"/>
  <c r="L381" i="24"/>
  <c r="L380" i="24"/>
  <c r="L379" i="24"/>
  <c r="L378" i="24"/>
  <c r="L377" i="24"/>
  <c r="L376" i="24"/>
  <c r="L375" i="24"/>
  <c r="L374" i="24"/>
  <c r="L373" i="24"/>
  <c r="L372" i="24"/>
  <c r="L371" i="24"/>
  <c r="L370" i="24"/>
  <c r="L369" i="24"/>
  <c r="L368" i="24"/>
  <c r="L367" i="24"/>
  <c r="L366" i="24"/>
  <c r="L365" i="24"/>
  <c r="L364" i="24"/>
  <c r="L363" i="24"/>
  <c r="L362" i="24"/>
  <c r="L361" i="24"/>
  <c r="L360" i="24"/>
  <c r="L359" i="24"/>
  <c r="L358" i="24"/>
  <c r="L357" i="24"/>
  <c r="L356" i="24"/>
  <c r="L355" i="24"/>
  <c r="L354" i="24"/>
  <c r="L353" i="24"/>
  <c r="L352" i="24"/>
  <c r="L351" i="24"/>
  <c r="L350" i="24"/>
  <c r="L349" i="24"/>
  <c r="L348" i="24"/>
  <c r="L347" i="24"/>
  <c r="L346" i="24"/>
  <c r="L345" i="24"/>
  <c r="L344" i="24"/>
  <c r="L343" i="24"/>
  <c r="L342" i="24"/>
  <c r="L341" i="24"/>
  <c r="L340" i="24"/>
  <c r="L339" i="24"/>
  <c r="L338" i="24"/>
  <c r="L337" i="24"/>
  <c r="L336" i="24"/>
  <c r="L335" i="24"/>
  <c r="L334" i="24"/>
  <c r="L333" i="24"/>
  <c r="L332" i="24"/>
  <c r="L331" i="24"/>
  <c r="L330" i="24"/>
  <c r="L329" i="24"/>
  <c r="L328" i="24"/>
  <c r="L327" i="24"/>
  <c r="L326" i="24"/>
  <c r="L325" i="24"/>
  <c r="L324" i="24"/>
  <c r="L323" i="24"/>
  <c r="L322" i="24"/>
  <c r="L321" i="24"/>
  <c r="L320" i="24"/>
  <c r="L319" i="24"/>
  <c r="L318" i="24"/>
  <c r="L317" i="24"/>
  <c r="L316" i="24"/>
  <c r="L315" i="24"/>
  <c r="L314" i="24"/>
  <c r="L313" i="24"/>
  <c r="L312" i="24"/>
  <c r="L311" i="24"/>
  <c r="L310" i="24"/>
  <c r="L309" i="24"/>
  <c r="L308" i="24"/>
  <c r="L307" i="24"/>
  <c r="L306" i="24"/>
  <c r="L305" i="24"/>
  <c r="L304" i="24"/>
  <c r="L303" i="24"/>
  <c r="L302" i="24"/>
  <c r="L301" i="24"/>
  <c r="L300" i="24"/>
  <c r="L299" i="24"/>
  <c r="L298" i="24"/>
  <c r="L297" i="24"/>
  <c r="L296" i="24"/>
  <c r="L295" i="24"/>
  <c r="L294" i="24"/>
  <c r="L293" i="24"/>
  <c r="L292" i="24"/>
  <c r="L291" i="24"/>
  <c r="L290" i="24"/>
  <c r="L289" i="24"/>
  <c r="L288" i="24"/>
  <c r="L287" i="24"/>
  <c r="L286" i="24"/>
  <c r="L285" i="24"/>
  <c r="L284" i="24"/>
  <c r="L283" i="24"/>
  <c r="L282" i="24"/>
  <c r="L281" i="24"/>
  <c r="L280" i="24"/>
  <c r="L279" i="24"/>
  <c r="L278" i="24"/>
  <c r="L277" i="24"/>
  <c r="L276" i="24"/>
  <c r="L275" i="24"/>
  <c r="L274" i="24"/>
  <c r="L273" i="24"/>
  <c r="L272" i="24"/>
  <c r="L271" i="24"/>
  <c r="L270" i="24"/>
  <c r="L269" i="24"/>
  <c r="L268" i="24"/>
  <c r="L267" i="24"/>
  <c r="L266" i="24"/>
  <c r="L265" i="24"/>
  <c r="L264" i="24"/>
  <c r="L263" i="24"/>
  <c r="L262" i="24"/>
  <c r="L261" i="24"/>
  <c r="L260" i="24"/>
  <c r="L259" i="24"/>
  <c r="L258" i="24"/>
  <c r="L257" i="24"/>
  <c r="L256" i="24"/>
  <c r="L255" i="24"/>
  <c r="L254" i="24"/>
  <c r="L253" i="24"/>
  <c r="L252" i="24"/>
  <c r="L251" i="24"/>
  <c r="L250" i="24"/>
  <c r="L249" i="24"/>
  <c r="L248" i="24"/>
  <c r="L247" i="24"/>
  <c r="L246" i="24"/>
  <c r="L245" i="24"/>
  <c r="L244" i="24"/>
  <c r="L243" i="24"/>
  <c r="L242" i="24"/>
  <c r="L241" i="24"/>
  <c r="L240" i="24"/>
  <c r="L239" i="24"/>
  <c r="L238" i="24"/>
  <c r="L237" i="24"/>
  <c r="L236" i="24"/>
  <c r="L235" i="24"/>
  <c r="L234" i="24"/>
  <c r="L233" i="24"/>
  <c r="L232" i="24"/>
  <c r="L231" i="24"/>
  <c r="L230" i="24"/>
  <c r="L229" i="24"/>
  <c r="L228" i="24"/>
  <c r="L227" i="24"/>
  <c r="L226" i="24"/>
  <c r="L225" i="24"/>
  <c r="L224" i="24"/>
  <c r="L223" i="24"/>
  <c r="L222" i="24"/>
  <c r="L221" i="24"/>
  <c r="L220" i="24"/>
  <c r="L219" i="24"/>
  <c r="L218" i="24"/>
  <c r="L217" i="24"/>
  <c r="L216" i="24"/>
  <c r="L215" i="24"/>
  <c r="L214" i="24"/>
  <c r="L213" i="24"/>
  <c r="L212" i="24"/>
  <c r="L211" i="24"/>
  <c r="L210" i="24"/>
  <c r="L209" i="24"/>
  <c r="L208" i="24"/>
  <c r="L207" i="24"/>
  <c r="L206" i="24"/>
  <c r="L205" i="24"/>
  <c r="L204" i="24"/>
  <c r="L203" i="24"/>
  <c r="L202" i="24"/>
  <c r="L201" i="24"/>
  <c r="L200" i="24"/>
  <c r="L199" i="24"/>
  <c r="L198" i="24"/>
  <c r="L197" i="24"/>
  <c r="L196" i="24"/>
  <c r="L195" i="24"/>
  <c r="L194" i="24"/>
  <c r="L193" i="24"/>
  <c r="L192" i="24"/>
  <c r="L191" i="24"/>
  <c r="L190" i="24"/>
  <c r="L189" i="24"/>
  <c r="L188" i="24"/>
  <c r="L187" i="24"/>
  <c r="L186" i="24"/>
  <c r="L185" i="24"/>
  <c r="L184" i="24"/>
  <c r="L183" i="24"/>
  <c r="L182" i="24"/>
  <c r="L181" i="24"/>
  <c r="L180" i="24"/>
  <c r="L179" i="24"/>
  <c r="L178" i="24"/>
  <c r="L177" i="24"/>
  <c r="L176" i="24"/>
  <c r="L175" i="24"/>
  <c r="L174" i="24"/>
  <c r="L173" i="24"/>
  <c r="L172" i="24"/>
  <c r="L171" i="24"/>
  <c r="L170" i="24"/>
  <c r="L169" i="24"/>
  <c r="L168" i="24"/>
  <c r="L167" i="24"/>
  <c r="L166" i="24"/>
  <c r="L165" i="24"/>
  <c r="L164" i="24"/>
  <c r="L163" i="24"/>
  <c r="L162" i="24"/>
  <c r="L161" i="24"/>
  <c r="L160" i="24"/>
  <c r="L159" i="24"/>
  <c r="L158" i="24"/>
  <c r="L157" i="24"/>
  <c r="L156" i="24"/>
  <c r="L155" i="24"/>
  <c r="L154" i="24"/>
  <c r="L153" i="24"/>
  <c r="L152" i="24"/>
  <c r="L151" i="24"/>
  <c r="L150" i="24"/>
  <c r="L149" i="24"/>
  <c r="L148" i="24"/>
  <c r="L147" i="24"/>
  <c r="L146" i="24"/>
  <c r="L145" i="24"/>
  <c r="L144" i="24"/>
  <c r="L143" i="24"/>
  <c r="L142" i="24"/>
  <c r="L141" i="24"/>
  <c r="L140" i="24"/>
  <c r="L139" i="24"/>
  <c r="L138" i="24"/>
  <c r="L137" i="24"/>
  <c r="L136" i="24"/>
  <c r="L135" i="24"/>
  <c r="L134" i="24"/>
  <c r="L133" i="24"/>
  <c r="L132" i="24"/>
  <c r="L131" i="24"/>
  <c r="L130" i="24"/>
  <c r="L129" i="24"/>
  <c r="L128" i="24"/>
  <c r="L127" i="24"/>
  <c r="L126" i="24"/>
  <c r="L125" i="24"/>
  <c r="L124" i="24"/>
  <c r="L123" i="24"/>
  <c r="L122" i="24"/>
  <c r="L121" i="24"/>
  <c r="L120" i="24"/>
  <c r="L119" i="24"/>
  <c r="L118" i="24"/>
  <c r="L117" i="24"/>
  <c r="L116" i="24"/>
  <c r="L115" i="24"/>
  <c r="L114" i="24"/>
  <c r="L113" i="24"/>
  <c r="L112" i="24"/>
  <c r="L111" i="24"/>
  <c r="L110" i="24"/>
  <c r="L109" i="24"/>
  <c r="L108" i="24"/>
  <c r="L107" i="24"/>
  <c r="L106" i="24"/>
  <c r="L105" i="24"/>
  <c r="L104" i="24"/>
  <c r="L103" i="24"/>
  <c r="L102" i="24"/>
  <c r="L101" i="24"/>
  <c r="L100" i="24"/>
  <c r="L99" i="24"/>
  <c r="L98" i="24"/>
  <c r="L97" i="24"/>
  <c r="L96" i="24"/>
  <c r="L95" i="24"/>
  <c r="L94" i="24"/>
  <c r="L93" i="24"/>
  <c r="L92" i="24"/>
  <c r="L91" i="24"/>
  <c r="L90" i="24"/>
  <c r="L89" i="24"/>
  <c r="L88" i="24"/>
  <c r="L87" i="24"/>
  <c r="L86" i="24"/>
  <c r="L85" i="24"/>
  <c r="L84" i="24"/>
  <c r="L83" i="24"/>
  <c r="L82" i="24"/>
  <c r="L81" i="24"/>
  <c r="L80" i="24"/>
  <c r="L79" i="24"/>
  <c r="L78" i="24"/>
  <c r="L77" i="24"/>
  <c r="L76" i="24"/>
  <c r="L75" i="24"/>
  <c r="L74" i="24"/>
  <c r="L73" i="24"/>
  <c r="L72" i="24"/>
  <c r="L71" i="24"/>
  <c r="L70" i="24"/>
  <c r="L69" i="24"/>
  <c r="L68" i="24"/>
  <c r="L67" i="24"/>
  <c r="L66" i="24"/>
  <c r="L65" i="24"/>
  <c r="L64" i="24"/>
  <c r="L63" i="24"/>
  <c r="L62" i="24"/>
  <c r="L61" i="24"/>
  <c r="L60" i="24"/>
  <c r="L59" i="24"/>
  <c r="L58" i="24"/>
  <c r="L57" i="24"/>
  <c r="L56" i="24"/>
  <c r="L55" i="24"/>
  <c r="L54" i="24"/>
  <c r="L53" i="24"/>
  <c r="L52" i="24"/>
  <c r="L51" i="24"/>
  <c r="L50" i="24"/>
  <c r="L49" i="24"/>
  <c r="L48" i="24"/>
  <c r="L47" i="24"/>
  <c r="L46" i="24"/>
  <c r="L45" i="24"/>
  <c r="L44" i="24"/>
  <c r="L43" i="24"/>
  <c r="L42" i="24"/>
  <c r="L41" i="24"/>
  <c r="L40" i="24"/>
  <c r="L39" i="24"/>
  <c r="L38" i="24"/>
  <c r="L37" i="24"/>
  <c r="L36" i="24"/>
  <c r="L35" i="24"/>
  <c r="L34" i="24"/>
  <c r="L33" i="24"/>
  <c r="L32" i="24"/>
  <c r="L31" i="24"/>
  <c r="L30" i="24"/>
  <c r="L29" i="24"/>
  <c r="L28" i="24"/>
  <c r="L27" i="24"/>
  <c r="L26" i="24"/>
  <c r="L25" i="24"/>
  <c r="L24" i="24"/>
  <c r="L23" i="24"/>
  <c r="L22" i="24"/>
  <c r="L21" i="24"/>
  <c r="L20" i="24"/>
  <c r="L19" i="24"/>
  <c r="L18" i="24"/>
  <c r="L17" i="24"/>
  <c r="L16" i="24"/>
  <c r="L15" i="24"/>
  <c r="L14" i="24"/>
  <c r="L13" i="24"/>
  <c r="L12" i="24"/>
  <c r="L11" i="24"/>
  <c r="L10" i="24"/>
  <c r="L9" i="24"/>
  <c r="L8" i="24"/>
  <c r="L7" i="24"/>
  <c r="L6" i="24"/>
  <c r="L5" i="24"/>
  <c r="L4" i="24"/>
  <c r="L498" i="25"/>
  <c r="L497" i="25"/>
  <c r="L496" i="25"/>
  <c r="L495" i="25"/>
  <c r="L494" i="25"/>
  <c r="L493" i="25"/>
  <c r="L492" i="25"/>
  <c r="L491" i="25"/>
  <c r="L490" i="25"/>
  <c r="L489" i="25"/>
  <c r="L488" i="25"/>
  <c r="L487" i="25"/>
  <c r="L486" i="25"/>
  <c r="L485" i="25"/>
  <c r="L484" i="25"/>
  <c r="L483" i="25"/>
  <c r="L482" i="25"/>
  <c r="L481" i="25"/>
  <c r="L480" i="25"/>
  <c r="L479" i="25"/>
  <c r="L478" i="25"/>
  <c r="L477" i="25"/>
  <c r="L476" i="25"/>
  <c r="L475" i="25"/>
  <c r="L474" i="25"/>
  <c r="L473" i="25"/>
  <c r="L472" i="25"/>
  <c r="L471" i="25"/>
  <c r="L470" i="25"/>
  <c r="L469" i="25"/>
  <c r="L468" i="25"/>
  <c r="L467" i="25"/>
  <c r="L466" i="25"/>
  <c r="L465" i="25"/>
  <c r="L464" i="25"/>
  <c r="L463" i="25"/>
  <c r="L462" i="25"/>
  <c r="L461" i="25"/>
  <c r="L460" i="25"/>
  <c r="L459" i="25"/>
  <c r="L458" i="25"/>
  <c r="L457" i="25"/>
  <c r="L456" i="25"/>
  <c r="L455" i="25"/>
  <c r="L454" i="25"/>
  <c r="L453" i="25"/>
  <c r="L452" i="25"/>
  <c r="L451" i="25"/>
  <c r="L450" i="25"/>
  <c r="L449" i="25"/>
  <c r="L448" i="25"/>
  <c r="L447" i="25"/>
  <c r="L446" i="25"/>
  <c r="L445" i="25"/>
  <c r="L444" i="25"/>
  <c r="L443" i="25"/>
  <c r="L442" i="25"/>
  <c r="L441" i="25"/>
  <c r="L440" i="25"/>
  <c r="L439" i="25"/>
  <c r="L438" i="25"/>
  <c r="L437" i="25"/>
  <c r="L436" i="25"/>
  <c r="L435" i="25"/>
  <c r="L434" i="25"/>
  <c r="L433" i="25"/>
  <c r="L432" i="25"/>
  <c r="L431" i="25"/>
  <c r="L430" i="25"/>
  <c r="L429" i="25"/>
  <c r="L428" i="25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9" i="25"/>
  <c r="L388" i="25"/>
  <c r="L387" i="25"/>
  <c r="L386" i="25"/>
  <c r="L385" i="25"/>
  <c r="L384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45" i="25"/>
  <c r="L344" i="25"/>
  <c r="L343" i="25"/>
  <c r="L342" i="25"/>
  <c r="L341" i="25"/>
  <c r="L340" i="25"/>
  <c r="L339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L300" i="25"/>
  <c r="L299" i="25"/>
  <c r="L298" i="25"/>
  <c r="L297" i="25"/>
  <c r="L296" i="25"/>
  <c r="L295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L256" i="25"/>
  <c r="L255" i="25"/>
  <c r="L254" i="25"/>
  <c r="L253" i="25"/>
  <c r="L252" i="25"/>
  <c r="L251" i="25"/>
  <c r="L250" i="25"/>
  <c r="L249" i="25"/>
  <c r="L248" i="25"/>
  <c r="L247" i="25"/>
  <c r="L246" i="25"/>
  <c r="L245" i="25"/>
  <c r="L244" i="25"/>
  <c r="L243" i="25"/>
  <c r="L242" i="25"/>
  <c r="L241" i="25"/>
  <c r="L240" i="25"/>
  <c r="L239" i="25"/>
  <c r="L238" i="25"/>
  <c r="L237" i="25"/>
  <c r="L236" i="25"/>
  <c r="L235" i="25"/>
  <c r="L234" i="25"/>
  <c r="L233" i="25"/>
  <c r="L232" i="25"/>
  <c r="L231" i="25"/>
  <c r="L230" i="25"/>
  <c r="L229" i="25"/>
  <c r="L228" i="25"/>
  <c r="L227" i="25"/>
  <c r="L226" i="25"/>
  <c r="L225" i="25"/>
  <c r="L224" i="25"/>
  <c r="L223" i="25"/>
  <c r="L222" i="25"/>
  <c r="L221" i="25"/>
  <c r="L220" i="25"/>
  <c r="L219" i="25"/>
  <c r="L218" i="25"/>
  <c r="L217" i="25"/>
  <c r="L216" i="25"/>
  <c r="L215" i="25"/>
  <c r="L214" i="25"/>
  <c r="L213" i="25"/>
  <c r="L212" i="25"/>
  <c r="L211" i="25"/>
  <c r="L210" i="25"/>
  <c r="L209" i="25"/>
  <c r="L208" i="25"/>
  <c r="L207" i="25"/>
  <c r="L206" i="25"/>
  <c r="L205" i="25"/>
  <c r="L204" i="25"/>
  <c r="L203" i="25"/>
  <c r="L202" i="25"/>
  <c r="L201" i="25"/>
  <c r="L200" i="25"/>
  <c r="L199" i="25"/>
  <c r="L198" i="25"/>
  <c r="L197" i="25"/>
  <c r="L196" i="25"/>
  <c r="L195" i="25"/>
  <c r="L194" i="25"/>
  <c r="L193" i="25"/>
  <c r="L192" i="25"/>
  <c r="L191" i="25"/>
  <c r="L190" i="25"/>
  <c r="L189" i="25"/>
  <c r="L188" i="25"/>
  <c r="L187" i="25"/>
  <c r="L186" i="25"/>
  <c r="L185" i="25"/>
  <c r="L184" i="25"/>
  <c r="L183" i="25"/>
  <c r="L182" i="25"/>
  <c r="L181" i="25"/>
  <c r="L180" i="25"/>
  <c r="L179" i="25"/>
  <c r="L178" i="25"/>
  <c r="L177" i="25"/>
  <c r="L176" i="25"/>
  <c r="L175" i="25"/>
  <c r="L174" i="25"/>
  <c r="L173" i="25"/>
  <c r="L172" i="25"/>
  <c r="L171" i="25"/>
  <c r="L170" i="25"/>
  <c r="L169" i="25"/>
  <c r="L168" i="25"/>
  <c r="L167" i="25"/>
  <c r="L166" i="25"/>
  <c r="L165" i="25"/>
  <c r="L164" i="25"/>
  <c r="L163" i="25"/>
  <c r="L162" i="25"/>
  <c r="L161" i="25"/>
  <c r="L160" i="25"/>
  <c r="L159" i="25"/>
  <c r="L158" i="25"/>
  <c r="L157" i="25"/>
  <c r="L156" i="25"/>
  <c r="L155" i="25"/>
  <c r="L154" i="25"/>
  <c r="L153" i="25"/>
  <c r="L152" i="25"/>
  <c r="L151" i="25"/>
  <c r="L150" i="25"/>
  <c r="L149" i="25"/>
  <c r="L148" i="25"/>
  <c r="L147" i="25"/>
  <c r="L146" i="25"/>
  <c r="L145" i="25"/>
  <c r="L144" i="25"/>
  <c r="L143" i="25"/>
  <c r="L142" i="25"/>
  <c r="L141" i="25"/>
  <c r="L140" i="25"/>
  <c r="L139" i="25"/>
  <c r="L138" i="25"/>
  <c r="L137" i="25"/>
  <c r="L136" i="25"/>
  <c r="L135" i="25"/>
  <c r="L134" i="25"/>
  <c r="L133" i="25"/>
  <c r="L132" i="25"/>
  <c r="L131" i="25"/>
  <c r="L130" i="25"/>
  <c r="L129" i="25"/>
  <c r="L128" i="25"/>
  <c r="L127" i="25"/>
  <c r="L126" i="25"/>
  <c r="L125" i="25"/>
  <c r="L124" i="25"/>
  <c r="L123" i="25"/>
  <c r="L122" i="25"/>
  <c r="L121" i="25"/>
  <c r="L120" i="25"/>
  <c r="L119" i="25"/>
  <c r="L118" i="25"/>
  <c r="L117" i="25"/>
  <c r="L116" i="25"/>
  <c r="L115" i="25"/>
  <c r="L114" i="25"/>
  <c r="L113" i="25"/>
  <c r="L112" i="25"/>
  <c r="L111" i="25"/>
  <c r="L110" i="25"/>
  <c r="L109" i="25"/>
  <c r="L108" i="25"/>
  <c r="L107" i="25"/>
  <c r="L106" i="25"/>
  <c r="L105" i="25"/>
  <c r="L104" i="25"/>
  <c r="L103" i="25"/>
  <c r="L102" i="25"/>
  <c r="L101" i="25"/>
  <c r="L100" i="25"/>
  <c r="L99" i="25"/>
  <c r="L98" i="25"/>
  <c r="L97" i="25"/>
  <c r="L96" i="25"/>
  <c r="L95" i="25"/>
  <c r="L94" i="25"/>
  <c r="L93" i="25"/>
  <c r="L92" i="25"/>
  <c r="L91" i="25"/>
  <c r="L90" i="25"/>
  <c r="L89" i="25"/>
  <c r="L88" i="25"/>
  <c r="L87" i="25"/>
  <c r="L86" i="25"/>
  <c r="L85" i="25"/>
  <c r="L84" i="25"/>
  <c r="L83" i="25"/>
  <c r="L82" i="25"/>
  <c r="L81" i="25"/>
  <c r="L80" i="25"/>
  <c r="L79" i="25"/>
  <c r="L78" i="25"/>
  <c r="L77" i="25"/>
  <c r="L76" i="25"/>
  <c r="L75" i="25"/>
  <c r="L74" i="25"/>
  <c r="L73" i="25"/>
  <c r="L72" i="25"/>
  <c r="L71" i="25"/>
  <c r="L70" i="25"/>
  <c r="L69" i="25"/>
  <c r="L68" i="25"/>
  <c r="L67" i="25"/>
  <c r="L66" i="25"/>
  <c r="L65" i="25"/>
  <c r="L64" i="25"/>
  <c r="L63" i="25"/>
  <c r="L62" i="25"/>
  <c r="L61" i="25"/>
  <c r="L60" i="25"/>
  <c r="L59" i="25"/>
  <c r="L58" i="25"/>
  <c r="L57" i="25"/>
  <c r="L56" i="25"/>
  <c r="L55" i="25"/>
  <c r="L54" i="25"/>
  <c r="L53" i="25"/>
  <c r="L52" i="25"/>
  <c r="L51" i="25"/>
  <c r="L50" i="25"/>
  <c r="L49" i="25"/>
  <c r="L48" i="25"/>
  <c r="L47" i="25"/>
  <c r="L46" i="25"/>
  <c r="L45" i="25"/>
  <c r="L44" i="25"/>
  <c r="L43" i="25"/>
  <c r="L42" i="25"/>
  <c r="L41" i="25"/>
  <c r="L40" i="25"/>
  <c r="L39" i="25"/>
  <c r="L38" i="25"/>
  <c r="L37" i="25"/>
  <c r="L36" i="25"/>
  <c r="L35" i="25"/>
  <c r="L34" i="25"/>
  <c r="L33" i="25"/>
  <c r="L32" i="25"/>
  <c r="L31" i="25"/>
  <c r="L30" i="25"/>
  <c r="L29" i="25"/>
  <c r="L28" i="25"/>
  <c r="L27" i="25"/>
  <c r="L26" i="25"/>
  <c r="L25" i="25"/>
  <c r="L24" i="25"/>
  <c r="L23" i="25"/>
  <c r="L22" i="25"/>
  <c r="L21" i="25"/>
  <c r="L20" i="25"/>
  <c r="L19" i="25"/>
  <c r="L18" i="25"/>
  <c r="L17" i="25"/>
  <c r="L16" i="25"/>
  <c r="L15" i="25"/>
  <c r="L14" i="25"/>
  <c r="L13" i="25"/>
  <c r="L12" i="25"/>
  <c r="L11" i="25"/>
  <c r="L10" i="25"/>
  <c r="L9" i="25"/>
  <c r="L8" i="25"/>
  <c r="L7" i="25"/>
  <c r="L6" i="25"/>
  <c r="L5" i="25"/>
  <c r="L4" i="25"/>
  <c r="L498" i="27"/>
  <c r="L497" i="27"/>
  <c r="L496" i="27"/>
  <c r="L495" i="27"/>
  <c r="L494" i="27"/>
  <c r="L493" i="27"/>
  <c r="L492" i="27"/>
  <c r="L491" i="27"/>
  <c r="L490" i="27"/>
  <c r="L489" i="27"/>
  <c r="L488" i="27"/>
  <c r="L487" i="27"/>
  <c r="L486" i="27"/>
  <c r="L485" i="27"/>
  <c r="L484" i="27"/>
  <c r="L483" i="27"/>
  <c r="L482" i="27"/>
  <c r="L481" i="27"/>
  <c r="L480" i="27"/>
  <c r="L479" i="27"/>
  <c r="L478" i="27"/>
  <c r="L477" i="27"/>
  <c r="L476" i="27"/>
  <c r="L475" i="27"/>
  <c r="L474" i="27"/>
  <c r="L473" i="27"/>
  <c r="L472" i="27"/>
  <c r="L471" i="27"/>
  <c r="L470" i="27"/>
  <c r="L469" i="27"/>
  <c r="L468" i="27"/>
  <c r="L467" i="27"/>
  <c r="L466" i="27"/>
  <c r="L465" i="27"/>
  <c r="L464" i="27"/>
  <c r="L463" i="27"/>
  <c r="L462" i="27"/>
  <c r="L461" i="27"/>
  <c r="L460" i="27"/>
  <c r="L459" i="27"/>
  <c r="L458" i="27"/>
  <c r="L457" i="27"/>
  <c r="L456" i="27"/>
  <c r="L455" i="27"/>
  <c r="L454" i="27"/>
  <c r="L453" i="27"/>
  <c r="L452" i="27"/>
  <c r="L451" i="27"/>
  <c r="L450" i="27"/>
  <c r="L449" i="27"/>
  <c r="L448" i="27"/>
  <c r="L447" i="27"/>
  <c r="L446" i="27"/>
  <c r="L445" i="27"/>
  <c r="L444" i="27"/>
  <c r="L443" i="27"/>
  <c r="L442" i="27"/>
  <c r="L441" i="27"/>
  <c r="L440" i="27"/>
  <c r="L439" i="27"/>
  <c r="L438" i="27"/>
  <c r="L437" i="27"/>
  <c r="L436" i="27"/>
  <c r="L435" i="27"/>
  <c r="L434" i="27"/>
  <c r="L433" i="27"/>
  <c r="L432" i="27"/>
  <c r="L431" i="27"/>
  <c r="L430" i="27"/>
  <c r="L429" i="27"/>
  <c r="L428" i="27"/>
  <c r="L427" i="27"/>
  <c r="L426" i="27"/>
  <c r="L425" i="27"/>
  <c r="L424" i="27"/>
  <c r="L423" i="27"/>
  <c r="L422" i="27"/>
  <c r="L421" i="27"/>
  <c r="L420" i="27"/>
  <c r="L419" i="27"/>
  <c r="L418" i="27"/>
  <c r="L417" i="27"/>
  <c r="L416" i="27"/>
  <c r="L415" i="27"/>
  <c r="L414" i="27"/>
  <c r="L413" i="27"/>
  <c r="L412" i="27"/>
  <c r="L411" i="27"/>
  <c r="L410" i="27"/>
  <c r="L409" i="27"/>
  <c r="L408" i="27"/>
  <c r="L407" i="27"/>
  <c r="L406" i="27"/>
  <c r="L405" i="27"/>
  <c r="L404" i="27"/>
  <c r="L403" i="27"/>
  <c r="L402" i="27"/>
  <c r="L401" i="27"/>
  <c r="L400" i="27"/>
  <c r="L399" i="27"/>
  <c r="L398" i="27"/>
  <c r="L397" i="27"/>
  <c r="L396" i="27"/>
  <c r="L395" i="27"/>
  <c r="L394" i="27"/>
  <c r="L393" i="27"/>
  <c r="L392" i="27"/>
  <c r="L391" i="27"/>
  <c r="L390" i="27"/>
  <c r="L389" i="27"/>
  <c r="L388" i="27"/>
  <c r="L387" i="27"/>
  <c r="L386" i="27"/>
  <c r="L385" i="27"/>
  <c r="L384" i="27"/>
  <c r="L383" i="27"/>
  <c r="L382" i="27"/>
  <c r="L381" i="27"/>
  <c r="L380" i="27"/>
  <c r="L379" i="27"/>
  <c r="L378" i="27"/>
  <c r="L377" i="27"/>
  <c r="L376" i="27"/>
  <c r="L375" i="27"/>
  <c r="L374" i="27"/>
  <c r="L373" i="27"/>
  <c r="L372" i="27"/>
  <c r="L371" i="27"/>
  <c r="L370" i="27"/>
  <c r="L369" i="27"/>
  <c r="L368" i="27"/>
  <c r="L367" i="27"/>
  <c r="L366" i="27"/>
  <c r="L365" i="27"/>
  <c r="L364" i="27"/>
  <c r="L363" i="27"/>
  <c r="L362" i="27"/>
  <c r="L361" i="27"/>
  <c r="L360" i="27"/>
  <c r="L359" i="27"/>
  <c r="L358" i="27"/>
  <c r="L357" i="27"/>
  <c r="L356" i="27"/>
  <c r="L355" i="27"/>
  <c r="L354" i="27"/>
  <c r="L353" i="27"/>
  <c r="L352" i="27"/>
  <c r="L351" i="27"/>
  <c r="L350" i="27"/>
  <c r="L349" i="27"/>
  <c r="L348" i="27"/>
  <c r="L347" i="27"/>
  <c r="L346" i="27"/>
  <c r="L345" i="27"/>
  <c r="L344" i="27"/>
  <c r="L343" i="27"/>
  <c r="L342" i="27"/>
  <c r="L341" i="27"/>
  <c r="L340" i="27"/>
  <c r="L339" i="27"/>
  <c r="L338" i="27"/>
  <c r="L337" i="27"/>
  <c r="L336" i="27"/>
  <c r="L335" i="27"/>
  <c r="L334" i="27"/>
  <c r="L333" i="27"/>
  <c r="L332" i="27"/>
  <c r="L331" i="27"/>
  <c r="L330" i="27"/>
  <c r="L329" i="27"/>
  <c r="L328" i="27"/>
  <c r="L327" i="27"/>
  <c r="L326" i="27"/>
  <c r="L325" i="27"/>
  <c r="L324" i="27"/>
  <c r="L323" i="27"/>
  <c r="L322" i="27"/>
  <c r="L321" i="27"/>
  <c r="L320" i="27"/>
  <c r="L319" i="27"/>
  <c r="L318" i="27"/>
  <c r="L317" i="27"/>
  <c r="L316" i="27"/>
  <c r="L315" i="27"/>
  <c r="L314" i="27"/>
  <c r="L313" i="27"/>
  <c r="L312" i="27"/>
  <c r="L311" i="27"/>
  <c r="L310" i="27"/>
  <c r="L309" i="27"/>
  <c r="L308" i="27"/>
  <c r="L307" i="27"/>
  <c r="L306" i="27"/>
  <c r="L305" i="27"/>
  <c r="L304" i="27"/>
  <c r="L303" i="27"/>
  <c r="L302" i="27"/>
  <c r="L301" i="27"/>
  <c r="L300" i="27"/>
  <c r="L299" i="27"/>
  <c r="L298" i="27"/>
  <c r="L297" i="27"/>
  <c r="L296" i="27"/>
  <c r="L295" i="27"/>
  <c r="L294" i="27"/>
  <c r="L293" i="27"/>
  <c r="L292" i="27"/>
  <c r="L291" i="27"/>
  <c r="L290" i="27"/>
  <c r="L289" i="27"/>
  <c r="L288" i="27"/>
  <c r="L287" i="27"/>
  <c r="L286" i="27"/>
  <c r="L285" i="27"/>
  <c r="L284" i="27"/>
  <c r="L283" i="27"/>
  <c r="L282" i="27"/>
  <c r="L281" i="27"/>
  <c r="L280" i="27"/>
  <c r="L279" i="27"/>
  <c r="L278" i="27"/>
  <c r="L277" i="27"/>
  <c r="L276" i="27"/>
  <c r="L275" i="27"/>
  <c r="L274" i="27"/>
  <c r="L273" i="27"/>
  <c r="L272" i="27"/>
  <c r="L271" i="27"/>
  <c r="L270" i="27"/>
  <c r="L269" i="27"/>
  <c r="L268" i="27"/>
  <c r="L267" i="27"/>
  <c r="L266" i="27"/>
  <c r="L265" i="27"/>
  <c r="L264" i="27"/>
  <c r="L263" i="27"/>
  <c r="L262" i="27"/>
  <c r="L261" i="27"/>
  <c r="L260" i="27"/>
  <c r="L259" i="27"/>
  <c r="L258" i="27"/>
  <c r="L257" i="27"/>
  <c r="L256" i="27"/>
  <c r="L255" i="27"/>
  <c r="L254" i="27"/>
  <c r="L253" i="27"/>
  <c r="L252" i="27"/>
  <c r="L251" i="27"/>
  <c r="L250" i="27"/>
  <c r="L249" i="27"/>
  <c r="L248" i="27"/>
  <c r="L247" i="27"/>
  <c r="L246" i="27"/>
  <c r="L245" i="27"/>
  <c r="L244" i="27"/>
  <c r="L243" i="27"/>
  <c r="L242" i="27"/>
  <c r="L241" i="27"/>
  <c r="L240" i="27"/>
  <c r="L239" i="27"/>
  <c r="L238" i="27"/>
  <c r="L237" i="27"/>
  <c r="L236" i="27"/>
  <c r="L235" i="27"/>
  <c r="L234" i="27"/>
  <c r="L233" i="27"/>
  <c r="L232" i="27"/>
  <c r="L231" i="27"/>
  <c r="L230" i="27"/>
  <c r="L229" i="27"/>
  <c r="L228" i="27"/>
  <c r="L227" i="27"/>
  <c r="L226" i="27"/>
  <c r="L225" i="27"/>
  <c r="L224" i="27"/>
  <c r="L223" i="27"/>
  <c r="L222" i="27"/>
  <c r="L221" i="27"/>
  <c r="L220" i="27"/>
  <c r="L219" i="27"/>
  <c r="L218" i="27"/>
  <c r="L217" i="27"/>
  <c r="L216" i="27"/>
  <c r="L215" i="27"/>
  <c r="L214" i="27"/>
  <c r="L213" i="27"/>
  <c r="L212" i="27"/>
  <c r="L211" i="27"/>
  <c r="L210" i="27"/>
  <c r="L209" i="27"/>
  <c r="L208" i="27"/>
  <c r="L207" i="27"/>
  <c r="L206" i="27"/>
  <c r="L205" i="27"/>
  <c r="L204" i="27"/>
  <c r="L203" i="27"/>
  <c r="L202" i="27"/>
  <c r="L201" i="27"/>
  <c r="L200" i="27"/>
  <c r="L199" i="27"/>
  <c r="L198" i="27"/>
  <c r="L197" i="27"/>
  <c r="L196" i="27"/>
  <c r="L195" i="27"/>
  <c r="L194" i="27"/>
  <c r="L193" i="27"/>
  <c r="L192" i="27"/>
  <c r="L191" i="27"/>
  <c r="L190" i="27"/>
  <c r="L189" i="27"/>
  <c r="L188" i="27"/>
  <c r="L187" i="27"/>
  <c r="L186" i="27"/>
  <c r="L185" i="27"/>
  <c r="L184" i="27"/>
  <c r="L183" i="27"/>
  <c r="L182" i="27"/>
  <c r="L181" i="27"/>
  <c r="L180" i="27"/>
  <c r="L179" i="27"/>
  <c r="L178" i="27"/>
  <c r="L177" i="27"/>
  <c r="L176" i="27"/>
  <c r="L175" i="27"/>
  <c r="L174" i="27"/>
  <c r="L173" i="27"/>
  <c r="L172" i="27"/>
  <c r="L171" i="27"/>
  <c r="L170" i="27"/>
  <c r="L169" i="27"/>
  <c r="L168" i="27"/>
  <c r="L167" i="27"/>
  <c r="L166" i="27"/>
  <c r="L165" i="27"/>
  <c r="L164" i="27"/>
  <c r="L163" i="27"/>
  <c r="L162" i="27"/>
  <c r="L161" i="27"/>
  <c r="L160" i="27"/>
  <c r="L159" i="27"/>
  <c r="L158" i="27"/>
  <c r="L157" i="27"/>
  <c r="L156" i="27"/>
  <c r="L155" i="27"/>
  <c r="L154" i="27"/>
  <c r="L153" i="27"/>
  <c r="L152" i="27"/>
  <c r="L151" i="27"/>
  <c r="L150" i="27"/>
  <c r="L149" i="27"/>
  <c r="L148" i="27"/>
  <c r="L147" i="27"/>
  <c r="L146" i="27"/>
  <c r="L145" i="27"/>
  <c r="L144" i="27"/>
  <c r="L143" i="27"/>
  <c r="L142" i="27"/>
  <c r="L141" i="27"/>
  <c r="L140" i="27"/>
  <c r="L139" i="27"/>
  <c r="L138" i="27"/>
  <c r="L137" i="27"/>
  <c r="L136" i="27"/>
  <c r="L135" i="27"/>
  <c r="L134" i="27"/>
  <c r="L133" i="27"/>
  <c r="L132" i="27"/>
  <c r="L131" i="27"/>
  <c r="L130" i="27"/>
  <c r="L129" i="27"/>
  <c r="L128" i="27"/>
  <c r="L127" i="27"/>
  <c r="L126" i="27"/>
  <c r="L125" i="27"/>
  <c r="L124" i="27"/>
  <c r="L123" i="27"/>
  <c r="L122" i="27"/>
  <c r="L121" i="27"/>
  <c r="L120" i="27"/>
  <c r="L119" i="27"/>
  <c r="L118" i="27"/>
  <c r="L117" i="27"/>
  <c r="L116" i="27"/>
  <c r="L115" i="27"/>
  <c r="L114" i="27"/>
  <c r="L113" i="27"/>
  <c r="L112" i="27"/>
  <c r="L111" i="27"/>
  <c r="L110" i="27"/>
  <c r="L109" i="27"/>
  <c r="L108" i="27"/>
  <c r="L107" i="27"/>
  <c r="L106" i="27"/>
  <c r="L105" i="27"/>
  <c r="L104" i="27"/>
  <c r="L103" i="27"/>
  <c r="L102" i="27"/>
  <c r="L101" i="27"/>
  <c r="L100" i="27"/>
  <c r="L99" i="27"/>
  <c r="L98" i="27"/>
  <c r="L97" i="27"/>
  <c r="L96" i="27"/>
  <c r="L95" i="27"/>
  <c r="L94" i="27"/>
  <c r="L93" i="27"/>
  <c r="L92" i="27"/>
  <c r="L91" i="27"/>
  <c r="L90" i="27"/>
  <c r="L89" i="27"/>
  <c r="L88" i="27"/>
  <c r="L87" i="27"/>
  <c r="L86" i="27"/>
  <c r="L85" i="27"/>
  <c r="L84" i="27"/>
  <c r="L83" i="27"/>
  <c r="L82" i="27"/>
  <c r="L81" i="27"/>
  <c r="L80" i="27"/>
  <c r="L79" i="27"/>
  <c r="L78" i="27"/>
  <c r="L77" i="27"/>
  <c r="L76" i="27"/>
  <c r="L75" i="27"/>
  <c r="L74" i="27"/>
  <c r="L73" i="27"/>
  <c r="L72" i="27"/>
  <c r="L71" i="27"/>
  <c r="L70" i="27"/>
  <c r="L69" i="27"/>
  <c r="L68" i="27"/>
  <c r="L67" i="27"/>
  <c r="L66" i="27"/>
  <c r="L65" i="27"/>
  <c r="L64" i="27"/>
  <c r="L63" i="27"/>
  <c r="L62" i="27"/>
  <c r="L61" i="27"/>
  <c r="L60" i="27"/>
  <c r="L59" i="27"/>
  <c r="L58" i="27"/>
  <c r="L57" i="27"/>
  <c r="L56" i="27"/>
  <c r="L55" i="27"/>
  <c r="L54" i="27"/>
  <c r="L53" i="27"/>
  <c r="L52" i="27"/>
  <c r="L51" i="27"/>
  <c r="L50" i="27"/>
  <c r="L49" i="27"/>
  <c r="L48" i="27"/>
  <c r="L47" i="27"/>
  <c r="L46" i="27"/>
  <c r="L45" i="27"/>
  <c r="L44" i="27"/>
  <c r="L43" i="27"/>
  <c r="L42" i="27"/>
  <c r="L41" i="27"/>
  <c r="L40" i="27"/>
  <c r="L39" i="27"/>
  <c r="L38" i="27"/>
  <c r="L37" i="27"/>
  <c r="L36" i="27"/>
  <c r="L35" i="27"/>
  <c r="L34" i="27"/>
  <c r="L33" i="27"/>
  <c r="L32" i="27"/>
  <c r="L31" i="27"/>
  <c r="L30" i="27"/>
  <c r="L29" i="27"/>
  <c r="L28" i="27"/>
  <c r="L27" i="27"/>
  <c r="L26" i="27"/>
  <c r="L25" i="27"/>
  <c r="L24" i="27"/>
  <c r="L23" i="27"/>
  <c r="L22" i="27"/>
  <c r="L21" i="27"/>
  <c r="L20" i="27"/>
  <c r="L19" i="27"/>
  <c r="L18" i="27"/>
  <c r="L17" i="27"/>
  <c r="L16" i="27"/>
  <c r="L15" i="27"/>
  <c r="L14" i="27"/>
  <c r="L13" i="27"/>
  <c r="L12" i="27"/>
  <c r="L11" i="27"/>
  <c r="L10" i="27"/>
  <c r="L9" i="27"/>
  <c r="L8" i="27"/>
  <c r="L7" i="27"/>
  <c r="L6" i="27"/>
  <c r="L5" i="27"/>
  <c r="L4" i="27"/>
  <c r="L498" i="29"/>
  <c r="L497" i="29"/>
  <c r="L496" i="29"/>
  <c r="L495" i="29"/>
  <c r="L494" i="29"/>
  <c r="L493" i="29"/>
  <c r="L492" i="29"/>
  <c r="L491" i="29"/>
  <c r="L490" i="29"/>
  <c r="L489" i="29"/>
  <c r="L488" i="29"/>
  <c r="L487" i="29"/>
  <c r="L486" i="29"/>
  <c r="L485" i="29"/>
  <c r="L484" i="29"/>
  <c r="L483" i="29"/>
  <c r="L482" i="29"/>
  <c r="L481" i="29"/>
  <c r="L480" i="29"/>
  <c r="L479" i="29"/>
  <c r="L478" i="29"/>
  <c r="L477" i="29"/>
  <c r="L476" i="29"/>
  <c r="L475" i="29"/>
  <c r="L474" i="29"/>
  <c r="L473" i="29"/>
  <c r="L472" i="29"/>
  <c r="L471" i="29"/>
  <c r="L470" i="29"/>
  <c r="L469" i="29"/>
  <c r="L468" i="29"/>
  <c r="L467" i="29"/>
  <c r="L466" i="29"/>
  <c r="L465" i="29"/>
  <c r="L464" i="29"/>
  <c r="L463" i="29"/>
  <c r="L462" i="29"/>
  <c r="L461" i="29"/>
  <c r="L460" i="29"/>
  <c r="L459" i="29"/>
  <c r="L458" i="29"/>
  <c r="L457" i="29"/>
  <c r="L456" i="29"/>
  <c r="L455" i="29"/>
  <c r="L454" i="29"/>
  <c r="L453" i="29"/>
  <c r="L452" i="29"/>
  <c r="L451" i="29"/>
  <c r="L450" i="29"/>
  <c r="L449" i="29"/>
  <c r="L448" i="29"/>
  <c r="L447" i="29"/>
  <c r="L446" i="29"/>
  <c r="L445" i="29"/>
  <c r="L444" i="29"/>
  <c r="L443" i="29"/>
  <c r="L442" i="29"/>
  <c r="L441" i="29"/>
  <c r="L440" i="29"/>
  <c r="L439" i="29"/>
  <c r="L438" i="29"/>
  <c r="L437" i="29"/>
  <c r="L436" i="29"/>
  <c r="L435" i="29"/>
  <c r="L434" i="29"/>
  <c r="L433" i="29"/>
  <c r="L432" i="29"/>
  <c r="L431" i="29"/>
  <c r="L430" i="29"/>
  <c r="L429" i="29"/>
  <c r="L428" i="29"/>
  <c r="L427" i="29"/>
  <c r="L426" i="29"/>
  <c r="L425" i="29"/>
  <c r="L424" i="29"/>
  <c r="L423" i="29"/>
  <c r="L422" i="29"/>
  <c r="L421" i="29"/>
  <c r="L420" i="29"/>
  <c r="L419" i="29"/>
  <c r="L418" i="29"/>
  <c r="L417" i="29"/>
  <c r="L416" i="29"/>
  <c r="L415" i="29"/>
  <c r="L414" i="29"/>
  <c r="L413" i="29"/>
  <c r="L412" i="29"/>
  <c r="L411" i="29"/>
  <c r="L410" i="29"/>
  <c r="L409" i="29"/>
  <c r="L408" i="29"/>
  <c r="L407" i="29"/>
  <c r="L406" i="29"/>
  <c r="L405" i="29"/>
  <c r="L404" i="29"/>
  <c r="L403" i="29"/>
  <c r="L402" i="29"/>
  <c r="L401" i="29"/>
  <c r="L400" i="29"/>
  <c r="L399" i="29"/>
  <c r="L398" i="29"/>
  <c r="L397" i="29"/>
  <c r="L396" i="29"/>
  <c r="L395" i="29"/>
  <c r="L394" i="29"/>
  <c r="L393" i="29"/>
  <c r="L392" i="29"/>
  <c r="L391" i="29"/>
  <c r="L390" i="29"/>
  <c r="L389" i="29"/>
  <c r="L388" i="29"/>
  <c r="L387" i="29"/>
  <c r="L386" i="29"/>
  <c r="L385" i="29"/>
  <c r="L384" i="29"/>
  <c r="L383" i="29"/>
  <c r="L382" i="29"/>
  <c r="L381" i="29"/>
  <c r="L380" i="29"/>
  <c r="L379" i="29"/>
  <c r="L378" i="29"/>
  <c r="L377" i="29"/>
  <c r="L376" i="29"/>
  <c r="L375" i="29"/>
  <c r="L374" i="29"/>
  <c r="L373" i="29"/>
  <c r="L372" i="29"/>
  <c r="L371" i="29"/>
  <c r="L370" i="29"/>
  <c r="L369" i="29"/>
  <c r="L368" i="29"/>
  <c r="L367" i="29"/>
  <c r="L366" i="29"/>
  <c r="L365" i="29"/>
  <c r="L364" i="29"/>
  <c r="L363" i="29"/>
  <c r="L362" i="29"/>
  <c r="L361" i="29"/>
  <c r="L360" i="29"/>
  <c r="L359" i="29"/>
  <c r="L358" i="29"/>
  <c r="L357" i="29"/>
  <c r="L356" i="29"/>
  <c r="L355" i="29"/>
  <c r="L354" i="29"/>
  <c r="L353" i="29"/>
  <c r="L352" i="29"/>
  <c r="L351" i="29"/>
  <c r="L350" i="29"/>
  <c r="L349" i="29"/>
  <c r="L348" i="29"/>
  <c r="L347" i="29"/>
  <c r="L346" i="29"/>
  <c r="L345" i="29"/>
  <c r="L344" i="29"/>
  <c r="L343" i="29"/>
  <c r="L342" i="29"/>
  <c r="L341" i="29"/>
  <c r="L340" i="29"/>
  <c r="L339" i="29"/>
  <c r="L338" i="29"/>
  <c r="L337" i="29"/>
  <c r="L336" i="29"/>
  <c r="L335" i="29"/>
  <c r="L334" i="29"/>
  <c r="L333" i="29"/>
  <c r="L332" i="29"/>
  <c r="L331" i="29"/>
  <c r="L330" i="29"/>
  <c r="L329" i="29"/>
  <c r="L328" i="29"/>
  <c r="L327" i="29"/>
  <c r="L326" i="29"/>
  <c r="L325" i="29"/>
  <c r="L324" i="29"/>
  <c r="L323" i="29"/>
  <c r="L322" i="29"/>
  <c r="L321" i="29"/>
  <c r="L320" i="29"/>
  <c r="L319" i="29"/>
  <c r="L318" i="29"/>
  <c r="L317" i="29"/>
  <c r="L316" i="29"/>
  <c r="L315" i="29"/>
  <c r="L314" i="29"/>
  <c r="L313" i="29"/>
  <c r="L312" i="29"/>
  <c r="L311" i="29"/>
  <c r="L310" i="29"/>
  <c r="L309" i="29"/>
  <c r="L308" i="29"/>
  <c r="L307" i="29"/>
  <c r="L306" i="29"/>
  <c r="L305" i="29"/>
  <c r="L304" i="29"/>
  <c r="L303" i="29"/>
  <c r="L302" i="29"/>
  <c r="L301" i="29"/>
  <c r="L300" i="29"/>
  <c r="L299" i="29"/>
  <c r="L298" i="29"/>
  <c r="L297" i="29"/>
  <c r="L296" i="29"/>
  <c r="L295" i="29"/>
  <c r="L294" i="29"/>
  <c r="L293" i="29"/>
  <c r="L292" i="29"/>
  <c r="L291" i="29"/>
  <c r="L290" i="29"/>
  <c r="L289" i="29"/>
  <c r="L288" i="29"/>
  <c r="L287" i="29"/>
  <c r="L286" i="29"/>
  <c r="L285" i="29"/>
  <c r="L284" i="29"/>
  <c r="L283" i="29"/>
  <c r="L282" i="29"/>
  <c r="L281" i="29"/>
  <c r="L280" i="29"/>
  <c r="L279" i="29"/>
  <c r="L278" i="29"/>
  <c r="L277" i="29"/>
  <c r="L276" i="29"/>
  <c r="L275" i="29"/>
  <c r="L274" i="29"/>
  <c r="L273" i="29"/>
  <c r="L272" i="29"/>
  <c r="L271" i="29"/>
  <c r="L270" i="29"/>
  <c r="L269" i="29"/>
  <c r="L268" i="29"/>
  <c r="L267" i="29"/>
  <c r="L266" i="29"/>
  <c r="L265" i="29"/>
  <c r="L264" i="29"/>
  <c r="L263" i="29"/>
  <c r="L262" i="29"/>
  <c r="L261" i="29"/>
  <c r="L260" i="29"/>
  <c r="L259" i="29"/>
  <c r="L258" i="29"/>
  <c r="L257" i="29"/>
  <c r="L256" i="29"/>
  <c r="L255" i="29"/>
  <c r="L254" i="29"/>
  <c r="L253" i="29"/>
  <c r="L252" i="29"/>
  <c r="L251" i="29"/>
  <c r="L250" i="29"/>
  <c r="L249" i="29"/>
  <c r="L248" i="29"/>
  <c r="L247" i="29"/>
  <c r="L246" i="29"/>
  <c r="L245" i="29"/>
  <c r="L244" i="29"/>
  <c r="L243" i="29"/>
  <c r="L242" i="29"/>
  <c r="L241" i="29"/>
  <c r="L240" i="29"/>
  <c r="L239" i="29"/>
  <c r="L238" i="29"/>
  <c r="L237" i="29"/>
  <c r="L236" i="29"/>
  <c r="L235" i="29"/>
  <c r="L234" i="29"/>
  <c r="L233" i="29"/>
  <c r="L232" i="29"/>
  <c r="L231" i="29"/>
  <c r="L230" i="29"/>
  <c r="L229" i="29"/>
  <c r="L228" i="29"/>
  <c r="L227" i="29"/>
  <c r="L226" i="29"/>
  <c r="L225" i="29"/>
  <c r="L224" i="29"/>
  <c r="L223" i="29"/>
  <c r="L222" i="29"/>
  <c r="L221" i="29"/>
  <c r="L220" i="29"/>
  <c r="L219" i="29"/>
  <c r="L218" i="29"/>
  <c r="L217" i="29"/>
  <c r="L216" i="29"/>
  <c r="L215" i="29"/>
  <c r="L214" i="29"/>
  <c r="L213" i="29"/>
  <c r="L212" i="29"/>
  <c r="L211" i="29"/>
  <c r="L210" i="29"/>
  <c r="L209" i="29"/>
  <c r="L208" i="29"/>
  <c r="L207" i="29"/>
  <c r="L206" i="29"/>
  <c r="L205" i="29"/>
  <c r="L204" i="29"/>
  <c r="L203" i="29"/>
  <c r="L202" i="29"/>
  <c r="L201" i="29"/>
  <c r="L200" i="29"/>
  <c r="L199" i="29"/>
  <c r="L198" i="29"/>
  <c r="L197" i="29"/>
  <c r="L196" i="29"/>
  <c r="L195" i="29"/>
  <c r="L194" i="29"/>
  <c r="L193" i="29"/>
  <c r="L192" i="29"/>
  <c r="L191" i="29"/>
  <c r="L190" i="29"/>
  <c r="L189" i="29"/>
  <c r="L188" i="29"/>
  <c r="L187" i="29"/>
  <c r="L186" i="29"/>
  <c r="L185" i="29"/>
  <c r="L184" i="29"/>
  <c r="L183" i="29"/>
  <c r="L182" i="29"/>
  <c r="L181" i="29"/>
  <c r="L180" i="29"/>
  <c r="L179" i="29"/>
  <c r="L178" i="29"/>
  <c r="L177" i="29"/>
  <c r="L176" i="29"/>
  <c r="L175" i="29"/>
  <c r="L174" i="29"/>
  <c r="L173" i="29"/>
  <c r="L172" i="29"/>
  <c r="L171" i="29"/>
  <c r="L170" i="29"/>
  <c r="L169" i="29"/>
  <c r="L168" i="29"/>
  <c r="L167" i="29"/>
  <c r="L166" i="29"/>
  <c r="L165" i="29"/>
  <c r="L164" i="29"/>
  <c r="L163" i="29"/>
  <c r="L162" i="29"/>
  <c r="L161" i="29"/>
  <c r="L160" i="29"/>
  <c r="L159" i="29"/>
  <c r="L158" i="29"/>
  <c r="L157" i="29"/>
  <c r="L156" i="29"/>
  <c r="L155" i="29"/>
  <c r="L154" i="29"/>
  <c r="L153" i="29"/>
  <c r="L152" i="29"/>
  <c r="L151" i="29"/>
  <c r="L150" i="29"/>
  <c r="L149" i="29"/>
  <c r="L148" i="29"/>
  <c r="L147" i="29"/>
  <c r="L146" i="29"/>
  <c r="L145" i="29"/>
  <c r="L144" i="29"/>
  <c r="L143" i="29"/>
  <c r="L142" i="29"/>
  <c r="L141" i="29"/>
  <c r="L140" i="29"/>
  <c r="L139" i="29"/>
  <c r="L138" i="29"/>
  <c r="L137" i="29"/>
  <c r="L136" i="29"/>
  <c r="L135" i="29"/>
  <c r="L134" i="29"/>
  <c r="L133" i="29"/>
  <c r="L132" i="29"/>
  <c r="L131" i="29"/>
  <c r="L130" i="29"/>
  <c r="L129" i="29"/>
  <c r="L128" i="29"/>
  <c r="L127" i="29"/>
  <c r="L126" i="29"/>
  <c r="L125" i="29"/>
  <c r="L124" i="29"/>
  <c r="L123" i="29"/>
  <c r="L122" i="29"/>
  <c r="L121" i="29"/>
  <c r="L120" i="29"/>
  <c r="L119" i="29"/>
  <c r="L118" i="29"/>
  <c r="L117" i="29"/>
  <c r="L116" i="29"/>
  <c r="L115" i="29"/>
  <c r="L114" i="29"/>
  <c r="L113" i="29"/>
  <c r="L112" i="29"/>
  <c r="L111" i="29"/>
  <c r="L110" i="29"/>
  <c r="L109" i="29"/>
  <c r="L108" i="29"/>
  <c r="L107" i="29"/>
  <c r="L106" i="29"/>
  <c r="L105" i="29"/>
  <c r="L104" i="29"/>
  <c r="L103" i="29"/>
  <c r="L102" i="29"/>
  <c r="L101" i="29"/>
  <c r="L100" i="29"/>
  <c r="L99" i="29"/>
  <c r="L98" i="29"/>
  <c r="L97" i="29"/>
  <c r="L96" i="29"/>
  <c r="L95" i="29"/>
  <c r="L94" i="29"/>
  <c r="L93" i="29"/>
  <c r="L92" i="29"/>
  <c r="L91" i="29"/>
  <c r="L90" i="29"/>
  <c r="L89" i="29"/>
  <c r="L88" i="29"/>
  <c r="L87" i="29"/>
  <c r="L86" i="29"/>
  <c r="L85" i="29"/>
  <c r="L84" i="29"/>
  <c r="L83" i="29"/>
  <c r="L82" i="29"/>
  <c r="L81" i="29"/>
  <c r="L80" i="29"/>
  <c r="L79" i="29"/>
  <c r="L78" i="29"/>
  <c r="L77" i="29"/>
  <c r="L76" i="29"/>
  <c r="L75" i="29"/>
  <c r="L74" i="29"/>
  <c r="L73" i="29"/>
  <c r="L72" i="29"/>
  <c r="L71" i="29"/>
  <c r="L70" i="29"/>
  <c r="L69" i="29"/>
  <c r="L68" i="29"/>
  <c r="L67" i="29"/>
  <c r="L66" i="29"/>
  <c r="L65" i="29"/>
  <c r="L64" i="29"/>
  <c r="L63" i="29"/>
  <c r="L62" i="29"/>
  <c r="L61" i="29"/>
  <c r="L60" i="29"/>
  <c r="L59" i="29"/>
  <c r="L58" i="29"/>
  <c r="L57" i="29"/>
  <c r="L56" i="29"/>
  <c r="L55" i="29"/>
  <c r="L54" i="29"/>
  <c r="L53" i="29"/>
  <c r="L52" i="29"/>
  <c r="L51" i="29"/>
  <c r="L50" i="29"/>
  <c r="L49" i="29"/>
  <c r="L48" i="29"/>
  <c r="L47" i="29"/>
  <c r="L46" i="29"/>
  <c r="L45" i="29"/>
  <c r="L44" i="29"/>
  <c r="L43" i="29"/>
  <c r="L42" i="29"/>
  <c r="L41" i="29"/>
  <c r="L40" i="29"/>
  <c r="L39" i="29"/>
  <c r="L38" i="29"/>
  <c r="L37" i="29"/>
  <c r="L36" i="29"/>
  <c r="L35" i="29"/>
  <c r="L34" i="29"/>
  <c r="L33" i="29"/>
  <c r="L32" i="29"/>
  <c r="L31" i="29"/>
  <c r="L30" i="29"/>
  <c r="L29" i="29"/>
  <c r="L28" i="29"/>
  <c r="L27" i="29"/>
  <c r="L26" i="29"/>
  <c r="L25" i="29"/>
  <c r="L24" i="29"/>
  <c r="L23" i="29"/>
  <c r="L22" i="29"/>
  <c r="L21" i="29"/>
  <c r="L20" i="29"/>
  <c r="L19" i="29"/>
  <c r="L18" i="29"/>
  <c r="L17" i="29"/>
  <c r="L16" i="29"/>
  <c r="L15" i="29"/>
  <c r="L14" i="29"/>
  <c r="L13" i="29"/>
  <c r="L12" i="29"/>
  <c r="L11" i="29"/>
  <c r="L10" i="29"/>
  <c r="L9" i="29"/>
  <c r="L8" i="29"/>
  <c r="L7" i="29"/>
  <c r="L6" i="29"/>
  <c r="L5" i="29"/>
  <c r="L4" i="29"/>
  <c r="L498" i="31"/>
  <c r="L497" i="31"/>
  <c r="L496" i="31"/>
  <c r="L495" i="31"/>
  <c r="L494" i="31"/>
  <c r="L493" i="31"/>
  <c r="L492" i="31"/>
  <c r="L491" i="31"/>
  <c r="L490" i="31"/>
  <c r="L489" i="31"/>
  <c r="L488" i="31"/>
  <c r="L487" i="31"/>
  <c r="L486" i="31"/>
  <c r="L485" i="31"/>
  <c r="L484" i="31"/>
  <c r="L483" i="31"/>
  <c r="L482" i="31"/>
  <c r="L481" i="31"/>
  <c r="L480" i="31"/>
  <c r="L479" i="31"/>
  <c r="L478" i="31"/>
  <c r="L477" i="31"/>
  <c r="L476" i="31"/>
  <c r="L475" i="31"/>
  <c r="L474" i="31"/>
  <c r="L473" i="31"/>
  <c r="L472" i="31"/>
  <c r="L471" i="31"/>
  <c r="L470" i="31"/>
  <c r="L469" i="31"/>
  <c r="L468" i="31"/>
  <c r="L467" i="31"/>
  <c r="L466" i="31"/>
  <c r="L465" i="31"/>
  <c r="L464" i="31"/>
  <c r="L463" i="31"/>
  <c r="L462" i="31"/>
  <c r="L461" i="31"/>
  <c r="L460" i="31"/>
  <c r="L459" i="31"/>
  <c r="L458" i="31"/>
  <c r="L457" i="31"/>
  <c r="L456" i="31"/>
  <c r="L455" i="31"/>
  <c r="L454" i="31"/>
  <c r="L453" i="31"/>
  <c r="L452" i="31"/>
  <c r="L451" i="31"/>
  <c r="L450" i="31"/>
  <c r="L449" i="31"/>
  <c r="L448" i="31"/>
  <c r="L447" i="31"/>
  <c r="L446" i="31"/>
  <c r="L445" i="31"/>
  <c r="L444" i="31"/>
  <c r="L443" i="31"/>
  <c r="L442" i="31"/>
  <c r="L441" i="31"/>
  <c r="L440" i="31"/>
  <c r="L439" i="31"/>
  <c r="L438" i="31"/>
  <c r="L437" i="31"/>
  <c r="L436" i="31"/>
  <c r="L435" i="31"/>
  <c r="L434" i="31"/>
  <c r="L433" i="31"/>
  <c r="L432" i="31"/>
  <c r="L431" i="31"/>
  <c r="L430" i="31"/>
  <c r="L429" i="31"/>
  <c r="L428" i="31"/>
  <c r="L427" i="31"/>
  <c r="L426" i="31"/>
  <c r="L425" i="31"/>
  <c r="L424" i="31"/>
  <c r="L423" i="31"/>
  <c r="L422" i="31"/>
  <c r="L421" i="31"/>
  <c r="L420" i="31"/>
  <c r="L419" i="31"/>
  <c r="L418" i="31"/>
  <c r="L417" i="31"/>
  <c r="L416" i="31"/>
  <c r="L415" i="31"/>
  <c r="L414" i="31"/>
  <c r="L413" i="31"/>
  <c r="L412" i="31"/>
  <c r="L411" i="31"/>
  <c r="L410" i="31"/>
  <c r="L409" i="31"/>
  <c r="L408" i="31"/>
  <c r="L407" i="31"/>
  <c r="L406" i="31"/>
  <c r="L405" i="31"/>
  <c r="L404" i="31"/>
  <c r="L403" i="31"/>
  <c r="L402" i="31"/>
  <c r="L401" i="31"/>
  <c r="L400" i="31"/>
  <c r="L399" i="31"/>
  <c r="L398" i="31"/>
  <c r="L397" i="31"/>
  <c r="L396" i="31"/>
  <c r="L395" i="31"/>
  <c r="L394" i="31"/>
  <c r="L393" i="31"/>
  <c r="L392" i="31"/>
  <c r="L391" i="31"/>
  <c r="L390" i="31"/>
  <c r="L389" i="31"/>
  <c r="L388" i="31"/>
  <c r="L387" i="31"/>
  <c r="L386" i="31"/>
  <c r="L385" i="31"/>
  <c r="L384" i="31"/>
  <c r="L383" i="31"/>
  <c r="L382" i="31"/>
  <c r="L381" i="31"/>
  <c r="L380" i="31"/>
  <c r="L379" i="31"/>
  <c r="L378" i="31"/>
  <c r="L377" i="31"/>
  <c r="L376" i="31"/>
  <c r="L375" i="31"/>
  <c r="L374" i="31"/>
  <c r="L373" i="31"/>
  <c r="L372" i="31"/>
  <c r="L371" i="31"/>
  <c r="L370" i="31"/>
  <c r="L369" i="31"/>
  <c r="L368" i="31"/>
  <c r="L367" i="31"/>
  <c r="L366" i="31"/>
  <c r="L365" i="31"/>
  <c r="L364" i="31"/>
  <c r="L363" i="31"/>
  <c r="L362" i="31"/>
  <c r="L361" i="31"/>
  <c r="L360" i="31"/>
  <c r="L359" i="31"/>
  <c r="L358" i="31"/>
  <c r="L357" i="31"/>
  <c r="L356" i="31"/>
  <c r="L355" i="31"/>
  <c r="L354" i="31"/>
  <c r="L353" i="31"/>
  <c r="L352" i="31"/>
  <c r="L351" i="31"/>
  <c r="L350" i="31"/>
  <c r="L349" i="31"/>
  <c r="L348" i="31"/>
  <c r="L347" i="31"/>
  <c r="L346" i="31"/>
  <c r="L345" i="31"/>
  <c r="L344" i="31"/>
  <c r="L343" i="31"/>
  <c r="L342" i="31"/>
  <c r="L341" i="31"/>
  <c r="L340" i="31"/>
  <c r="L339" i="31"/>
  <c r="L338" i="31"/>
  <c r="L337" i="31"/>
  <c r="L336" i="31"/>
  <c r="L335" i="31"/>
  <c r="L334" i="31"/>
  <c r="L333" i="31"/>
  <c r="L332" i="31"/>
  <c r="L331" i="31"/>
  <c r="L330" i="31"/>
  <c r="L329" i="31"/>
  <c r="L328" i="31"/>
  <c r="L327" i="31"/>
  <c r="L326" i="31"/>
  <c r="L325" i="31"/>
  <c r="L324" i="31"/>
  <c r="L323" i="31"/>
  <c r="L322" i="31"/>
  <c r="L321" i="31"/>
  <c r="L320" i="31"/>
  <c r="L319" i="31"/>
  <c r="L318" i="31"/>
  <c r="L317" i="31"/>
  <c r="L316" i="31"/>
  <c r="L315" i="31"/>
  <c r="L314" i="31"/>
  <c r="L313" i="31"/>
  <c r="L312" i="31"/>
  <c r="L311" i="31"/>
  <c r="L310" i="31"/>
  <c r="L309" i="31"/>
  <c r="L308" i="31"/>
  <c r="L307" i="31"/>
  <c r="L306" i="31"/>
  <c r="L305" i="31"/>
  <c r="L304" i="31"/>
  <c r="L303" i="31"/>
  <c r="L302" i="31"/>
  <c r="L301" i="31"/>
  <c r="L300" i="31"/>
  <c r="L299" i="31"/>
  <c r="L298" i="31"/>
  <c r="L297" i="31"/>
  <c r="L296" i="31"/>
  <c r="L295" i="31"/>
  <c r="L294" i="31"/>
  <c r="L293" i="31"/>
  <c r="L292" i="31"/>
  <c r="L291" i="31"/>
  <c r="L290" i="31"/>
  <c r="L289" i="31"/>
  <c r="L288" i="31"/>
  <c r="L287" i="31"/>
  <c r="L286" i="31"/>
  <c r="L285" i="31"/>
  <c r="L284" i="31"/>
  <c r="L283" i="31"/>
  <c r="L282" i="31"/>
  <c r="L281" i="31"/>
  <c r="L280" i="31"/>
  <c r="L279" i="31"/>
  <c r="L278" i="31"/>
  <c r="L277" i="31"/>
  <c r="L276" i="31"/>
  <c r="L275" i="31"/>
  <c r="L274" i="31"/>
  <c r="L273" i="31"/>
  <c r="L272" i="31"/>
  <c r="L271" i="31"/>
  <c r="L270" i="31"/>
  <c r="L269" i="31"/>
  <c r="L268" i="31"/>
  <c r="L267" i="31"/>
  <c r="L266" i="31"/>
  <c r="L265" i="31"/>
  <c r="L264" i="31"/>
  <c r="L263" i="31"/>
  <c r="L262" i="31"/>
  <c r="L261" i="31"/>
  <c r="L260" i="31"/>
  <c r="L259" i="31"/>
  <c r="L258" i="31"/>
  <c r="L257" i="31"/>
  <c r="L256" i="31"/>
  <c r="L255" i="31"/>
  <c r="L254" i="31"/>
  <c r="L253" i="31"/>
  <c r="L252" i="31"/>
  <c r="L251" i="31"/>
  <c r="L250" i="31"/>
  <c r="L249" i="31"/>
  <c r="L248" i="31"/>
  <c r="L247" i="31"/>
  <c r="L246" i="31"/>
  <c r="L245" i="31"/>
  <c r="L244" i="31"/>
  <c r="L243" i="31"/>
  <c r="L242" i="31"/>
  <c r="L241" i="31"/>
  <c r="L240" i="31"/>
  <c r="L239" i="31"/>
  <c r="L238" i="31"/>
  <c r="L237" i="31"/>
  <c r="L236" i="31"/>
  <c r="L235" i="31"/>
  <c r="L234" i="31"/>
  <c r="L233" i="31"/>
  <c r="L232" i="31"/>
  <c r="L231" i="31"/>
  <c r="L230" i="31"/>
  <c r="L229" i="31"/>
  <c r="L228" i="31"/>
  <c r="L227" i="31"/>
  <c r="L226" i="31"/>
  <c r="L225" i="31"/>
  <c r="L224" i="31"/>
  <c r="L223" i="31"/>
  <c r="L222" i="31"/>
  <c r="L221" i="31"/>
  <c r="L220" i="31"/>
  <c r="L219" i="31"/>
  <c r="L218" i="31"/>
  <c r="L217" i="31"/>
  <c r="L216" i="31"/>
  <c r="L215" i="31"/>
  <c r="L214" i="31"/>
  <c r="L213" i="31"/>
  <c r="L212" i="31"/>
  <c r="L211" i="31"/>
  <c r="L210" i="31"/>
  <c r="L209" i="31"/>
  <c r="L208" i="31"/>
  <c r="L207" i="31"/>
  <c r="L206" i="31"/>
  <c r="L205" i="31"/>
  <c r="L204" i="31"/>
  <c r="L203" i="31"/>
  <c r="L202" i="31"/>
  <c r="L201" i="31"/>
  <c r="L200" i="31"/>
  <c r="L199" i="31"/>
  <c r="L198" i="31"/>
  <c r="L197" i="31"/>
  <c r="L196" i="31"/>
  <c r="L195" i="31"/>
  <c r="L194" i="31"/>
  <c r="L193" i="31"/>
  <c r="L192" i="31"/>
  <c r="L191" i="31"/>
  <c r="L190" i="31"/>
  <c r="L189" i="31"/>
  <c r="L188" i="31"/>
  <c r="L187" i="31"/>
  <c r="L186" i="31"/>
  <c r="L185" i="31"/>
  <c r="L184" i="31"/>
  <c r="L183" i="31"/>
  <c r="L182" i="31"/>
  <c r="L181" i="31"/>
  <c r="L180" i="31"/>
  <c r="L179" i="31"/>
  <c r="L178" i="31"/>
  <c r="L177" i="31"/>
  <c r="L176" i="31"/>
  <c r="L175" i="31"/>
  <c r="L174" i="31"/>
  <c r="L173" i="31"/>
  <c r="L172" i="31"/>
  <c r="L171" i="31"/>
  <c r="L170" i="31"/>
  <c r="L169" i="31"/>
  <c r="L168" i="31"/>
  <c r="L167" i="31"/>
  <c r="L166" i="31"/>
  <c r="L165" i="31"/>
  <c r="L164" i="31"/>
  <c r="L163" i="31"/>
  <c r="L162" i="31"/>
  <c r="L161" i="31"/>
  <c r="L160" i="31"/>
  <c r="L159" i="31"/>
  <c r="L158" i="31"/>
  <c r="L157" i="31"/>
  <c r="L156" i="31"/>
  <c r="L155" i="31"/>
  <c r="L154" i="31"/>
  <c r="L153" i="31"/>
  <c r="L152" i="31"/>
  <c r="L151" i="31"/>
  <c r="L150" i="31"/>
  <c r="L149" i="31"/>
  <c r="L148" i="31"/>
  <c r="L147" i="31"/>
  <c r="L146" i="31"/>
  <c r="L145" i="31"/>
  <c r="L144" i="31"/>
  <c r="L143" i="31"/>
  <c r="L142" i="31"/>
  <c r="L141" i="31"/>
  <c r="L140" i="31"/>
  <c r="L139" i="31"/>
  <c r="L138" i="31"/>
  <c r="L137" i="31"/>
  <c r="L136" i="31"/>
  <c r="L135" i="31"/>
  <c r="L134" i="31"/>
  <c r="L133" i="31"/>
  <c r="L132" i="31"/>
  <c r="L131" i="31"/>
  <c r="L130" i="31"/>
  <c r="L129" i="31"/>
  <c r="L128" i="31"/>
  <c r="L127" i="31"/>
  <c r="L126" i="31"/>
  <c r="L125" i="31"/>
  <c r="L124" i="31"/>
  <c r="L123" i="31"/>
  <c r="L122" i="31"/>
  <c r="L121" i="31"/>
  <c r="L120" i="31"/>
  <c r="L119" i="31"/>
  <c r="L118" i="31"/>
  <c r="L117" i="31"/>
  <c r="L116" i="31"/>
  <c r="L115" i="31"/>
  <c r="L114" i="31"/>
  <c r="L113" i="31"/>
  <c r="L112" i="31"/>
  <c r="L111" i="31"/>
  <c r="L110" i="31"/>
  <c r="L109" i="31"/>
  <c r="L108" i="31"/>
  <c r="L107" i="31"/>
  <c r="L106" i="31"/>
  <c r="L105" i="31"/>
  <c r="L104" i="31"/>
  <c r="L103" i="31"/>
  <c r="L102" i="31"/>
  <c r="L101" i="31"/>
  <c r="L100" i="31"/>
  <c r="L99" i="31"/>
  <c r="L98" i="31"/>
  <c r="L97" i="31"/>
  <c r="L96" i="31"/>
  <c r="L95" i="31"/>
  <c r="L94" i="31"/>
  <c r="L93" i="31"/>
  <c r="L92" i="31"/>
  <c r="L91" i="31"/>
  <c r="L90" i="31"/>
  <c r="L89" i="31"/>
  <c r="L88" i="31"/>
  <c r="L87" i="31"/>
  <c r="L86" i="31"/>
  <c r="L85" i="31"/>
  <c r="L84" i="31"/>
  <c r="L83" i="31"/>
  <c r="L82" i="31"/>
  <c r="L81" i="31"/>
  <c r="L80" i="31"/>
  <c r="L79" i="31"/>
  <c r="L78" i="31"/>
  <c r="L77" i="31"/>
  <c r="L76" i="31"/>
  <c r="L75" i="31"/>
  <c r="L74" i="31"/>
  <c r="L73" i="31"/>
  <c r="L72" i="31"/>
  <c r="L71" i="31"/>
  <c r="L70" i="31"/>
  <c r="L69" i="31"/>
  <c r="L68" i="31"/>
  <c r="L67" i="31"/>
  <c r="L66" i="31"/>
  <c r="L65" i="31"/>
  <c r="L64" i="31"/>
  <c r="L63" i="31"/>
  <c r="L62" i="31"/>
  <c r="L61" i="31"/>
  <c r="L60" i="31"/>
  <c r="L59" i="31"/>
  <c r="L58" i="31"/>
  <c r="L57" i="31"/>
  <c r="L56" i="31"/>
  <c r="L55" i="31"/>
  <c r="L54" i="31"/>
  <c r="L53" i="31"/>
  <c r="L52" i="31"/>
  <c r="L51" i="31"/>
  <c r="L50" i="31"/>
  <c r="L49" i="31"/>
  <c r="L48" i="31"/>
  <c r="L47" i="31"/>
  <c r="L46" i="31"/>
  <c r="L45" i="31"/>
  <c r="L44" i="31"/>
  <c r="L43" i="31"/>
  <c r="L42" i="31"/>
  <c r="L41" i="31"/>
  <c r="L40" i="31"/>
  <c r="L39" i="31"/>
  <c r="L38" i="31"/>
  <c r="L37" i="31"/>
  <c r="L36" i="31"/>
  <c r="L35" i="31"/>
  <c r="L34" i="31"/>
  <c r="L33" i="31"/>
  <c r="L32" i="31"/>
  <c r="L31" i="31"/>
  <c r="L30" i="31"/>
  <c r="L29" i="31"/>
  <c r="L28" i="31"/>
  <c r="L27" i="31"/>
  <c r="L26" i="31"/>
  <c r="L25" i="31"/>
  <c r="L24" i="31"/>
  <c r="L23" i="31"/>
  <c r="L22" i="31"/>
  <c r="L21" i="31"/>
  <c r="L20" i="31"/>
  <c r="L19" i="31"/>
  <c r="L18" i="31"/>
  <c r="L17" i="31"/>
  <c r="L16" i="31"/>
  <c r="L15" i="31"/>
  <c r="L14" i="31"/>
  <c r="L13" i="31"/>
  <c r="L12" i="31"/>
  <c r="L11" i="31"/>
  <c r="L10" i="31"/>
  <c r="L9" i="31"/>
  <c r="L8" i="31"/>
  <c r="L7" i="31"/>
  <c r="L6" i="31"/>
  <c r="L5" i="31"/>
  <c r="L4" i="31"/>
  <c r="L498" i="33"/>
  <c r="L497" i="33"/>
  <c r="L496" i="33"/>
  <c r="L495" i="33"/>
  <c r="L494" i="33"/>
  <c r="L493" i="33"/>
  <c r="L492" i="33"/>
  <c r="L491" i="33"/>
  <c r="L490" i="33"/>
  <c r="L489" i="33"/>
  <c r="L488" i="33"/>
  <c r="L487" i="33"/>
  <c r="L486" i="33"/>
  <c r="L485" i="33"/>
  <c r="L484" i="33"/>
  <c r="L483" i="33"/>
  <c r="L482" i="33"/>
  <c r="L481" i="33"/>
  <c r="L480" i="33"/>
  <c r="L479" i="33"/>
  <c r="L478" i="33"/>
  <c r="L477" i="33"/>
  <c r="L476" i="33"/>
  <c r="L475" i="33"/>
  <c r="L474" i="33"/>
  <c r="L473" i="33"/>
  <c r="L472" i="33"/>
  <c r="L471" i="33"/>
  <c r="L470" i="33"/>
  <c r="L469" i="33"/>
  <c r="L468" i="33"/>
  <c r="L467" i="33"/>
  <c r="L466" i="33"/>
  <c r="L465" i="33"/>
  <c r="L464" i="33"/>
  <c r="L463" i="33"/>
  <c r="L462" i="33"/>
  <c r="L461" i="33"/>
  <c r="L460" i="33"/>
  <c r="L459" i="33"/>
  <c r="L458" i="33"/>
  <c r="L457" i="33"/>
  <c r="L456" i="33"/>
  <c r="L455" i="33"/>
  <c r="L454" i="33"/>
  <c r="L453" i="33"/>
  <c r="L452" i="33"/>
  <c r="L451" i="33"/>
  <c r="L450" i="33"/>
  <c r="L449" i="33"/>
  <c r="L448" i="33"/>
  <c r="L447" i="33"/>
  <c r="L446" i="33"/>
  <c r="L445" i="33"/>
  <c r="L444" i="33"/>
  <c r="L443" i="33"/>
  <c r="L442" i="33"/>
  <c r="L441" i="33"/>
  <c r="L440" i="33"/>
  <c r="L439" i="33"/>
  <c r="L438" i="33"/>
  <c r="L437" i="33"/>
  <c r="L436" i="33"/>
  <c r="L435" i="33"/>
  <c r="L434" i="33"/>
  <c r="L433" i="33"/>
  <c r="L432" i="33"/>
  <c r="L431" i="33"/>
  <c r="L430" i="33"/>
  <c r="L429" i="33"/>
  <c r="L428" i="33"/>
  <c r="L427" i="33"/>
  <c r="L426" i="33"/>
  <c r="L425" i="33"/>
  <c r="L424" i="33"/>
  <c r="L423" i="33"/>
  <c r="L422" i="33"/>
  <c r="L421" i="33"/>
  <c r="L420" i="33"/>
  <c r="L419" i="33"/>
  <c r="L418" i="33"/>
  <c r="L417" i="33"/>
  <c r="L416" i="33"/>
  <c r="L415" i="33"/>
  <c r="L414" i="33"/>
  <c r="L413" i="33"/>
  <c r="L412" i="33"/>
  <c r="L411" i="33"/>
  <c r="L410" i="33"/>
  <c r="L409" i="33"/>
  <c r="L408" i="33"/>
  <c r="L407" i="33"/>
  <c r="L406" i="33"/>
  <c r="L405" i="33"/>
  <c r="L404" i="33"/>
  <c r="L403" i="33"/>
  <c r="L402" i="33"/>
  <c r="L401" i="33"/>
  <c r="L400" i="33"/>
  <c r="L399" i="33"/>
  <c r="L398" i="33"/>
  <c r="L397" i="33"/>
  <c r="L396" i="33"/>
  <c r="L395" i="33"/>
  <c r="L394" i="33"/>
  <c r="L393" i="33"/>
  <c r="L392" i="33"/>
  <c r="L391" i="33"/>
  <c r="L390" i="33"/>
  <c r="L389" i="33"/>
  <c r="L388" i="33"/>
  <c r="L387" i="33"/>
  <c r="L386" i="33"/>
  <c r="L385" i="33"/>
  <c r="L384" i="33"/>
  <c r="L383" i="33"/>
  <c r="L382" i="33"/>
  <c r="L381" i="33"/>
  <c r="L380" i="33"/>
  <c r="L379" i="33"/>
  <c r="L378" i="33"/>
  <c r="L377" i="33"/>
  <c r="L376" i="33"/>
  <c r="L375" i="33"/>
  <c r="L374" i="33"/>
  <c r="L373" i="33"/>
  <c r="L372" i="33"/>
  <c r="L371" i="33"/>
  <c r="L370" i="33"/>
  <c r="L369" i="33"/>
  <c r="L368" i="33"/>
  <c r="L367" i="33"/>
  <c r="L366" i="33"/>
  <c r="L365" i="33"/>
  <c r="L364" i="33"/>
  <c r="L363" i="33"/>
  <c r="L362" i="33"/>
  <c r="L361" i="33"/>
  <c r="L360" i="33"/>
  <c r="L359" i="33"/>
  <c r="L358" i="33"/>
  <c r="L357" i="33"/>
  <c r="L356" i="33"/>
  <c r="L355" i="33"/>
  <c r="L354" i="33"/>
  <c r="L353" i="33"/>
  <c r="L352" i="33"/>
  <c r="L351" i="33"/>
  <c r="L350" i="33"/>
  <c r="L349" i="33"/>
  <c r="L348" i="33"/>
  <c r="L347" i="33"/>
  <c r="L346" i="33"/>
  <c r="L345" i="33"/>
  <c r="L344" i="33"/>
  <c r="L343" i="33"/>
  <c r="L342" i="33"/>
  <c r="L341" i="33"/>
  <c r="L340" i="33"/>
  <c r="L339" i="33"/>
  <c r="L338" i="33"/>
  <c r="L337" i="33"/>
  <c r="L336" i="33"/>
  <c r="L335" i="33"/>
  <c r="L334" i="33"/>
  <c r="L333" i="33"/>
  <c r="L332" i="33"/>
  <c r="L331" i="33"/>
  <c r="L330" i="33"/>
  <c r="L329" i="33"/>
  <c r="L328" i="33"/>
  <c r="L327" i="33"/>
  <c r="L326" i="33"/>
  <c r="L325" i="33"/>
  <c r="L324" i="33"/>
  <c r="L323" i="33"/>
  <c r="L322" i="33"/>
  <c r="L321" i="33"/>
  <c r="L320" i="33"/>
  <c r="L319" i="33"/>
  <c r="L318" i="33"/>
  <c r="L317" i="33"/>
  <c r="L316" i="33"/>
  <c r="L315" i="33"/>
  <c r="L314" i="33"/>
  <c r="L313" i="33"/>
  <c r="L312" i="33"/>
  <c r="L311" i="33"/>
  <c r="L310" i="33"/>
  <c r="L309" i="33"/>
  <c r="L308" i="33"/>
  <c r="L307" i="33"/>
  <c r="L306" i="33"/>
  <c r="L305" i="33"/>
  <c r="L304" i="33"/>
  <c r="L303" i="33"/>
  <c r="L302" i="33"/>
  <c r="L301" i="33"/>
  <c r="L300" i="33"/>
  <c r="L299" i="33"/>
  <c r="L298" i="33"/>
  <c r="L297" i="33"/>
  <c r="L296" i="33"/>
  <c r="L295" i="33"/>
  <c r="L294" i="33"/>
  <c r="L293" i="33"/>
  <c r="L292" i="33"/>
  <c r="L291" i="33"/>
  <c r="L290" i="33"/>
  <c r="L289" i="33"/>
  <c r="L288" i="33"/>
  <c r="L287" i="33"/>
  <c r="L286" i="33"/>
  <c r="L285" i="33"/>
  <c r="L284" i="33"/>
  <c r="L283" i="33"/>
  <c r="L282" i="33"/>
  <c r="L281" i="33"/>
  <c r="L280" i="33"/>
  <c r="L279" i="33"/>
  <c r="L278" i="33"/>
  <c r="L277" i="33"/>
  <c r="L276" i="33"/>
  <c r="L275" i="33"/>
  <c r="L274" i="33"/>
  <c r="L273" i="33"/>
  <c r="L272" i="33"/>
  <c r="L271" i="33"/>
  <c r="L270" i="33"/>
  <c r="L269" i="33"/>
  <c r="L268" i="33"/>
  <c r="L267" i="33"/>
  <c r="L266" i="33"/>
  <c r="L265" i="33"/>
  <c r="L264" i="33"/>
  <c r="L263" i="33"/>
  <c r="L262" i="33"/>
  <c r="L261" i="33"/>
  <c r="L260" i="33"/>
  <c r="L259" i="33"/>
  <c r="L258" i="33"/>
  <c r="L257" i="33"/>
  <c r="L256" i="33"/>
  <c r="L255" i="33"/>
  <c r="L254" i="33"/>
  <c r="L253" i="33"/>
  <c r="L252" i="33"/>
  <c r="L251" i="33"/>
  <c r="L250" i="33"/>
  <c r="L249" i="33"/>
  <c r="L248" i="33"/>
  <c r="L247" i="33"/>
  <c r="L246" i="33"/>
  <c r="L245" i="33"/>
  <c r="L244" i="33"/>
  <c r="L243" i="33"/>
  <c r="L242" i="33"/>
  <c r="L241" i="33"/>
  <c r="L240" i="33"/>
  <c r="L239" i="33"/>
  <c r="L238" i="33"/>
  <c r="L237" i="33"/>
  <c r="L236" i="33"/>
  <c r="L235" i="33"/>
  <c r="L234" i="33"/>
  <c r="L233" i="33"/>
  <c r="L232" i="33"/>
  <c r="L231" i="33"/>
  <c r="L230" i="33"/>
  <c r="L229" i="33"/>
  <c r="L228" i="33"/>
  <c r="L227" i="33"/>
  <c r="L226" i="33"/>
  <c r="L225" i="33"/>
  <c r="L224" i="33"/>
  <c r="L223" i="33"/>
  <c r="L222" i="33"/>
  <c r="L221" i="33"/>
  <c r="L220" i="33"/>
  <c r="L219" i="33"/>
  <c r="L218" i="33"/>
  <c r="L217" i="33"/>
  <c r="L216" i="33"/>
  <c r="L215" i="33"/>
  <c r="L214" i="33"/>
  <c r="L213" i="33"/>
  <c r="L212" i="33"/>
  <c r="L211" i="33"/>
  <c r="L210" i="33"/>
  <c r="L209" i="33"/>
  <c r="L208" i="33"/>
  <c r="L207" i="33"/>
  <c r="L206" i="33"/>
  <c r="L205" i="33"/>
  <c r="L204" i="33"/>
  <c r="L203" i="33"/>
  <c r="L202" i="33"/>
  <c r="L201" i="33"/>
  <c r="L200" i="33"/>
  <c r="L199" i="33"/>
  <c r="L198" i="33"/>
  <c r="L197" i="33"/>
  <c r="L196" i="33"/>
  <c r="L195" i="33"/>
  <c r="L194" i="33"/>
  <c r="L193" i="33"/>
  <c r="L192" i="33"/>
  <c r="L191" i="33"/>
  <c r="L190" i="33"/>
  <c r="L189" i="33"/>
  <c r="L188" i="33"/>
  <c r="L187" i="33"/>
  <c r="L186" i="33"/>
  <c r="L185" i="33"/>
  <c r="L184" i="33"/>
  <c r="L183" i="33"/>
  <c r="L182" i="33"/>
  <c r="L181" i="33"/>
  <c r="L180" i="33"/>
  <c r="L179" i="33"/>
  <c r="L178" i="33"/>
  <c r="L177" i="33"/>
  <c r="L176" i="33"/>
  <c r="L175" i="33"/>
  <c r="L174" i="33"/>
  <c r="L173" i="33"/>
  <c r="L172" i="33"/>
  <c r="L171" i="33"/>
  <c r="L170" i="33"/>
  <c r="L169" i="33"/>
  <c r="L168" i="33"/>
  <c r="L167" i="33"/>
  <c r="L166" i="33"/>
  <c r="L165" i="33"/>
  <c r="L164" i="33"/>
  <c r="L163" i="33"/>
  <c r="L162" i="33"/>
  <c r="L161" i="33"/>
  <c r="L160" i="33"/>
  <c r="L159" i="33"/>
  <c r="L158" i="33"/>
  <c r="L157" i="33"/>
  <c r="L156" i="33"/>
  <c r="L155" i="33"/>
  <c r="L154" i="33"/>
  <c r="L153" i="33"/>
  <c r="L152" i="33"/>
  <c r="L151" i="33"/>
  <c r="L150" i="33"/>
  <c r="L149" i="33"/>
  <c r="L148" i="33"/>
  <c r="L147" i="33"/>
  <c r="L146" i="33"/>
  <c r="L145" i="33"/>
  <c r="L144" i="33"/>
  <c r="L143" i="33"/>
  <c r="L142" i="33"/>
  <c r="L141" i="33"/>
  <c r="L140" i="33"/>
  <c r="L139" i="33"/>
  <c r="L138" i="33"/>
  <c r="L137" i="33"/>
  <c r="L136" i="33"/>
  <c r="L135" i="33"/>
  <c r="L134" i="33"/>
  <c r="L133" i="33"/>
  <c r="L132" i="33"/>
  <c r="L131" i="33"/>
  <c r="L130" i="33"/>
  <c r="L129" i="33"/>
  <c r="L128" i="33"/>
  <c r="L127" i="33"/>
  <c r="L126" i="33"/>
  <c r="L125" i="33"/>
  <c r="L124" i="33"/>
  <c r="L123" i="33"/>
  <c r="L122" i="33"/>
  <c r="L121" i="33"/>
  <c r="L120" i="33"/>
  <c r="L119" i="33"/>
  <c r="L118" i="33"/>
  <c r="L117" i="33"/>
  <c r="L116" i="33"/>
  <c r="L115" i="33"/>
  <c r="L114" i="33"/>
  <c r="L113" i="33"/>
  <c r="L112" i="33"/>
  <c r="L111" i="33"/>
  <c r="L110" i="33"/>
  <c r="L109" i="33"/>
  <c r="L108" i="33"/>
  <c r="L107" i="33"/>
  <c r="L106" i="33"/>
  <c r="L105" i="33"/>
  <c r="L104" i="33"/>
  <c r="L103" i="33"/>
  <c r="L102" i="33"/>
  <c r="L101" i="33"/>
  <c r="L100" i="33"/>
  <c r="L99" i="33"/>
  <c r="L98" i="33"/>
  <c r="L97" i="33"/>
  <c r="L96" i="33"/>
  <c r="L95" i="33"/>
  <c r="L94" i="33"/>
  <c r="L93" i="33"/>
  <c r="L92" i="33"/>
  <c r="L91" i="33"/>
  <c r="L90" i="33"/>
  <c r="L89" i="33"/>
  <c r="L88" i="33"/>
  <c r="L87" i="33"/>
  <c r="L86" i="33"/>
  <c r="L85" i="33"/>
  <c r="L84" i="33"/>
  <c r="L83" i="33"/>
  <c r="L82" i="33"/>
  <c r="L81" i="33"/>
  <c r="L80" i="33"/>
  <c r="L79" i="33"/>
  <c r="L78" i="33"/>
  <c r="L77" i="33"/>
  <c r="L76" i="33"/>
  <c r="L75" i="33"/>
  <c r="L74" i="33"/>
  <c r="L73" i="33"/>
  <c r="L72" i="33"/>
  <c r="L71" i="33"/>
  <c r="L70" i="33"/>
  <c r="L69" i="33"/>
  <c r="L68" i="33"/>
  <c r="L67" i="33"/>
  <c r="L66" i="33"/>
  <c r="L65" i="33"/>
  <c r="L64" i="33"/>
  <c r="L63" i="33"/>
  <c r="L62" i="33"/>
  <c r="L61" i="33"/>
  <c r="L60" i="33"/>
  <c r="L59" i="33"/>
  <c r="L58" i="33"/>
  <c r="L57" i="33"/>
  <c r="L56" i="33"/>
  <c r="L55" i="33"/>
  <c r="L54" i="33"/>
  <c r="L53" i="33"/>
  <c r="L52" i="33"/>
  <c r="L51" i="33"/>
  <c r="L50" i="33"/>
  <c r="L49" i="33"/>
  <c r="L48" i="33"/>
  <c r="L47" i="33"/>
  <c r="L46" i="33"/>
  <c r="L45" i="33"/>
  <c r="L44" i="33"/>
  <c r="L43" i="33"/>
  <c r="L42" i="33"/>
  <c r="L41" i="33"/>
  <c r="L40" i="33"/>
  <c r="L39" i="33"/>
  <c r="L38" i="33"/>
  <c r="L37" i="33"/>
  <c r="L36" i="33"/>
  <c r="L35" i="33"/>
  <c r="L34" i="33"/>
  <c r="L33" i="33"/>
  <c r="L32" i="33"/>
  <c r="L31" i="33"/>
  <c r="L30" i="33"/>
  <c r="L29" i="33"/>
  <c r="L28" i="33"/>
  <c r="L27" i="33"/>
  <c r="L26" i="33"/>
  <c r="L25" i="33"/>
  <c r="L24" i="33"/>
  <c r="L23" i="33"/>
  <c r="L22" i="33"/>
  <c r="L21" i="33"/>
  <c r="L20" i="33"/>
  <c r="L19" i="33"/>
  <c r="L18" i="33"/>
  <c r="L17" i="33"/>
  <c r="L16" i="33"/>
  <c r="L15" i="33"/>
  <c r="L14" i="33"/>
  <c r="L13" i="33"/>
  <c r="L12" i="33"/>
  <c r="L11" i="33"/>
  <c r="L10" i="33"/>
  <c r="L9" i="33"/>
  <c r="L8" i="33"/>
  <c r="L7" i="33"/>
  <c r="L6" i="33"/>
  <c r="L5" i="33"/>
  <c r="L4" i="33"/>
  <c r="L498" i="35"/>
  <c r="L497" i="35"/>
  <c r="L496" i="35"/>
  <c r="L495" i="35"/>
  <c r="L494" i="35"/>
  <c r="L493" i="35"/>
  <c r="L492" i="35"/>
  <c r="L491" i="35"/>
  <c r="L490" i="35"/>
  <c r="L489" i="35"/>
  <c r="L488" i="35"/>
  <c r="L487" i="35"/>
  <c r="L486" i="35"/>
  <c r="L485" i="35"/>
  <c r="L484" i="35"/>
  <c r="L483" i="35"/>
  <c r="L482" i="35"/>
  <c r="L481" i="35"/>
  <c r="L480" i="35"/>
  <c r="L479" i="35"/>
  <c r="L478" i="35"/>
  <c r="L477" i="35"/>
  <c r="L476" i="35"/>
  <c r="L475" i="35"/>
  <c r="L474" i="35"/>
  <c r="L473" i="35"/>
  <c r="L472" i="35"/>
  <c r="L471" i="35"/>
  <c r="L470" i="35"/>
  <c r="L469" i="35"/>
  <c r="L468" i="35"/>
  <c r="L467" i="35"/>
  <c r="L466" i="35"/>
  <c r="L465" i="35"/>
  <c r="L464" i="35"/>
  <c r="L463" i="35"/>
  <c r="L462" i="35"/>
  <c r="L461" i="35"/>
  <c r="L460" i="35"/>
  <c r="L459" i="35"/>
  <c r="L458" i="35"/>
  <c r="L457" i="35"/>
  <c r="L456" i="35"/>
  <c r="L455" i="35"/>
  <c r="L454" i="35"/>
  <c r="L453" i="35"/>
  <c r="L452" i="35"/>
  <c r="L451" i="35"/>
  <c r="L450" i="35"/>
  <c r="L449" i="35"/>
  <c r="L448" i="35"/>
  <c r="L447" i="35"/>
  <c r="L446" i="35"/>
  <c r="L445" i="35"/>
  <c r="L444" i="35"/>
  <c r="L443" i="35"/>
  <c r="L442" i="35"/>
  <c r="L441" i="35"/>
  <c r="L440" i="35"/>
  <c r="L439" i="35"/>
  <c r="L438" i="35"/>
  <c r="L437" i="35"/>
  <c r="L436" i="35"/>
  <c r="L435" i="35"/>
  <c r="L434" i="35"/>
  <c r="L433" i="35"/>
  <c r="L432" i="35"/>
  <c r="L431" i="35"/>
  <c r="L430" i="35"/>
  <c r="L429" i="35"/>
  <c r="L428" i="35"/>
  <c r="L427" i="35"/>
  <c r="L426" i="35"/>
  <c r="L425" i="35"/>
  <c r="L424" i="35"/>
  <c r="L423" i="35"/>
  <c r="L422" i="35"/>
  <c r="L421" i="35"/>
  <c r="L420" i="35"/>
  <c r="L419" i="35"/>
  <c r="L418" i="35"/>
  <c r="L417" i="35"/>
  <c r="L416" i="35"/>
  <c r="L415" i="35"/>
  <c r="L414" i="35"/>
  <c r="L413" i="35"/>
  <c r="L412" i="35"/>
  <c r="L411" i="35"/>
  <c r="L410" i="35"/>
  <c r="L409" i="35"/>
  <c r="L408" i="35"/>
  <c r="L407" i="35"/>
  <c r="L406" i="35"/>
  <c r="L405" i="35"/>
  <c r="L404" i="35"/>
  <c r="L403" i="35"/>
  <c r="L402" i="35"/>
  <c r="L401" i="35"/>
  <c r="L400" i="35"/>
  <c r="L399" i="35"/>
  <c r="L398" i="35"/>
  <c r="L397" i="35"/>
  <c r="L396" i="35"/>
  <c r="L395" i="35"/>
  <c r="L394" i="35"/>
  <c r="L393" i="35"/>
  <c r="L392" i="35"/>
  <c r="L391" i="35"/>
  <c r="L390" i="35"/>
  <c r="L389" i="35"/>
  <c r="L388" i="35"/>
  <c r="L387" i="35"/>
  <c r="L386" i="35"/>
  <c r="L385" i="35"/>
  <c r="L384" i="35"/>
  <c r="L383" i="35"/>
  <c r="L382" i="35"/>
  <c r="L381" i="35"/>
  <c r="L380" i="35"/>
  <c r="L379" i="35"/>
  <c r="L378" i="35"/>
  <c r="L377" i="35"/>
  <c r="L376" i="35"/>
  <c r="L375" i="35"/>
  <c r="L374" i="35"/>
  <c r="L373" i="35"/>
  <c r="L372" i="35"/>
  <c r="L371" i="35"/>
  <c r="L370" i="35"/>
  <c r="L369" i="35"/>
  <c r="L368" i="35"/>
  <c r="L367" i="35"/>
  <c r="L366" i="35"/>
  <c r="L365" i="35"/>
  <c r="L364" i="35"/>
  <c r="L363" i="35"/>
  <c r="L362" i="35"/>
  <c r="L361" i="35"/>
  <c r="L360" i="35"/>
  <c r="L359" i="35"/>
  <c r="L358" i="35"/>
  <c r="L357" i="35"/>
  <c r="L356" i="35"/>
  <c r="L355" i="35"/>
  <c r="L354" i="35"/>
  <c r="L353" i="35"/>
  <c r="L352" i="35"/>
  <c r="L351" i="35"/>
  <c r="L350" i="35"/>
  <c r="L349" i="35"/>
  <c r="L348" i="35"/>
  <c r="L347" i="35"/>
  <c r="L346" i="35"/>
  <c r="L345" i="35"/>
  <c r="L344" i="35"/>
  <c r="L343" i="35"/>
  <c r="L342" i="35"/>
  <c r="L341" i="35"/>
  <c r="L340" i="35"/>
  <c r="L339" i="35"/>
  <c r="L338" i="35"/>
  <c r="L337" i="35"/>
  <c r="L336" i="35"/>
  <c r="L335" i="35"/>
  <c r="L334" i="35"/>
  <c r="L333" i="35"/>
  <c r="L332" i="35"/>
  <c r="L331" i="35"/>
  <c r="L330" i="35"/>
  <c r="L329" i="35"/>
  <c r="L328" i="35"/>
  <c r="L327" i="35"/>
  <c r="L326" i="35"/>
  <c r="L325" i="35"/>
  <c r="L324" i="35"/>
  <c r="L323" i="35"/>
  <c r="L322" i="35"/>
  <c r="L321" i="35"/>
  <c r="L320" i="35"/>
  <c r="L319" i="35"/>
  <c r="L318" i="35"/>
  <c r="L317" i="35"/>
  <c r="L316" i="35"/>
  <c r="L315" i="35"/>
  <c r="L314" i="35"/>
  <c r="L313" i="35"/>
  <c r="L312" i="35"/>
  <c r="L311" i="35"/>
  <c r="L310" i="35"/>
  <c r="L309" i="35"/>
  <c r="L308" i="35"/>
  <c r="L307" i="35"/>
  <c r="L306" i="35"/>
  <c r="L305" i="35"/>
  <c r="L304" i="35"/>
  <c r="L303" i="35"/>
  <c r="L302" i="35"/>
  <c r="L301" i="35"/>
  <c r="L300" i="35"/>
  <c r="L299" i="35"/>
  <c r="L298" i="35"/>
  <c r="L297" i="35"/>
  <c r="L296" i="35"/>
  <c r="L295" i="35"/>
  <c r="L294" i="35"/>
  <c r="L293" i="35"/>
  <c r="L292" i="35"/>
  <c r="L291" i="35"/>
  <c r="L290" i="35"/>
  <c r="L289" i="35"/>
  <c r="L288" i="35"/>
  <c r="L287" i="35"/>
  <c r="L286" i="35"/>
  <c r="L285" i="35"/>
  <c r="L284" i="35"/>
  <c r="L283" i="35"/>
  <c r="L282" i="35"/>
  <c r="L281" i="35"/>
  <c r="L280" i="35"/>
  <c r="L279" i="35"/>
  <c r="L278" i="35"/>
  <c r="L277" i="35"/>
  <c r="L276" i="35"/>
  <c r="L275" i="35"/>
  <c r="L274" i="35"/>
  <c r="L273" i="35"/>
  <c r="L272" i="35"/>
  <c r="L271" i="35"/>
  <c r="L270" i="35"/>
  <c r="L269" i="35"/>
  <c r="L268" i="35"/>
  <c r="L267" i="35"/>
  <c r="L266" i="35"/>
  <c r="L265" i="35"/>
  <c r="L264" i="35"/>
  <c r="L263" i="35"/>
  <c r="L262" i="35"/>
  <c r="L261" i="35"/>
  <c r="L260" i="35"/>
  <c r="L259" i="35"/>
  <c r="L258" i="35"/>
  <c r="L257" i="35"/>
  <c r="L256" i="35"/>
  <c r="L255" i="35"/>
  <c r="L254" i="35"/>
  <c r="L253" i="35"/>
  <c r="L252" i="35"/>
  <c r="L251" i="35"/>
  <c r="L250" i="35"/>
  <c r="L249" i="35"/>
  <c r="L248" i="35"/>
  <c r="L247" i="35"/>
  <c r="L246" i="35"/>
  <c r="L245" i="35"/>
  <c r="L244" i="35"/>
  <c r="L243" i="35"/>
  <c r="L242" i="35"/>
  <c r="L241" i="35"/>
  <c r="L240" i="35"/>
  <c r="L239" i="35"/>
  <c r="L238" i="35"/>
  <c r="L237" i="35"/>
  <c r="L236" i="35"/>
  <c r="L235" i="35"/>
  <c r="L234" i="35"/>
  <c r="L233" i="35"/>
  <c r="L232" i="35"/>
  <c r="L231" i="35"/>
  <c r="L230" i="35"/>
  <c r="L229" i="35"/>
  <c r="L228" i="35"/>
  <c r="L227" i="35"/>
  <c r="L226" i="35"/>
  <c r="L225" i="35"/>
  <c r="L224" i="35"/>
  <c r="L223" i="35"/>
  <c r="L222" i="35"/>
  <c r="L221" i="35"/>
  <c r="L220" i="35"/>
  <c r="L219" i="35"/>
  <c r="L218" i="35"/>
  <c r="L217" i="35"/>
  <c r="L216" i="35"/>
  <c r="L215" i="35"/>
  <c r="L214" i="35"/>
  <c r="L213" i="35"/>
  <c r="L212" i="35"/>
  <c r="L211" i="35"/>
  <c r="L210" i="35"/>
  <c r="L209" i="35"/>
  <c r="L208" i="35"/>
  <c r="L207" i="35"/>
  <c r="L206" i="35"/>
  <c r="L205" i="35"/>
  <c r="L204" i="35"/>
  <c r="L203" i="35"/>
  <c r="L202" i="35"/>
  <c r="L201" i="35"/>
  <c r="L200" i="35"/>
  <c r="L199" i="35"/>
  <c r="L198" i="35"/>
  <c r="L197" i="35"/>
  <c r="L196" i="35"/>
  <c r="L195" i="35"/>
  <c r="L194" i="35"/>
  <c r="L193" i="35"/>
  <c r="L192" i="35"/>
  <c r="L191" i="35"/>
  <c r="L190" i="35"/>
  <c r="L189" i="35"/>
  <c r="L188" i="35"/>
  <c r="L187" i="35"/>
  <c r="L186" i="35"/>
  <c r="L185" i="35"/>
  <c r="L184" i="35"/>
  <c r="L183" i="35"/>
  <c r="L182" i="35"/>
  <c r="L181" i="35"/>
  <c r="L180" i="35"/>
  <c r="L179" i="35"/>
  <c r="L178" i="35"/>
  <c r="L177" i="35"/>
  <c r="L176" i="35"/>
  <c r="L175" i="35"/>
  <c r="L174" i="35"/>
  <c r="L173" i="35"/>
  <c r="L172" i="35"/>
  <c r="L171" i="35"/>
  <c r="L170" i="35"/>
  <c r="L169" i="35"/>
  <c r="L168" i="35"/>
  <c r="L167" i="35"/>
  <c r="L166" i="35"/>
  <c r="L165" i="35"/>
  <c r="L164" i="35"/>
  <c r="L163" i="35"/>
  <c r="L162" i="35"/>
  <c r="L161" i="35"/>
  <c r="L160" i="35"/>
  <c r="L159" i="35"/>
  <c r="L158" i="35"/>
  <c r="L157" i="35"/>
  <c r="L156" i="35"/>
  <c r="L155" i="35"/>
  <c r="L154" i="35"/>
  <c r="L153" i="35"/>
  <c r="L152" i="35"/>
  <c r="L151" i="35"/>
  <c r="L150" i="35"/>
  <c r="L149" i="35"/>
  <c r="L148" i="35"/>
  <c r="L147" i="35"/>
  <c r="L146" i="35"/>
  <c r="L145" i="35"/>
  <c r="L144" i="35"/>
  <c r="L143" i="35"/>
  <c r="L142" i="35"/>
  <c r="L141" i="35"/>
  <c r="L140" i="35"/>
  <c r="L139" i="35"/>
  <c r="L138" i="35"/>
  <c r="L137" i="35"/>
  <c r="L136" i="35"/>
  <c r="L135" i="35"/>
  <c r="L134" i="35"/>
  <c r="L133" i="35"/>
  <c r="L132" i="35"/>
  <c r="L131" i="35"/>
  <c r="L130" i="35"/>
  <c r="L129" i="35"/>
  <c r="L128" i="35"/>
  <c r="L127" i="35"/>
  <c r="L126" i="35"/>
  <c r="L125" i="35"/>
  <c r="L124" i="35"/>
  <c r="L123" i="35"/>
  <c r="L122" i="35"/>
  <c r="L121" i="35"/>
  <c r="L120" i="35"/>
  <c r="L119" i="35"/>
  <c r="L118" i="35"/>
  <c r="L117" i="35"/>
  <c r="L116" i="35"/>
  <c r="L115" i="35"/>
  <c r="L114" i="35"/>
  <c r="L113" i="35"/>
  <c r="L112" i="35"/>
  <c r="L111" i="35"/>
  <c r="L110" i="35"/>
  <c r="L109" i="35"/>
  <c r="L108" i="35"/>
  <c r="L107" i="35"/>
  <c r="L106" i="35"/>
  <c r="L105" i="35"/>
  <c r="L104" i="35"/>
  <c r="L103" i="35"/>
  <c r="L102" i="35"/>
  <c r="L101" i="35"/>
  <c r="L100" i="35"/>
  <c r="L99" i="35"/>
  <c r="L98" i="35"/>
  <c r="L97" i="35"/>
  <c r="L96" i="35"/>
  <c r="L95" i="35"/>
  <c r="L94" i="35"/>
  <c r="L93" i="35"/>
  <c r="L92" i="35"/>
  <c r="L91" i="35"/>
  <c r="L90" i="35"/>
  <c r="L89" i="35"/>
  <c r="L88" i="35"/>
  <c r="L87" i="35"/>
  <c r="L86" i="35"/>
  <c r="L85" i="35"/>
  <c r="L84" i="35"/>
  <c r="L83" i="35"/>
  <c r="L82" i="35"/>
  <c r="L81" i="35"/>
  <c r="L80" i="35"/>
  <c r="L79" i="35"/>
  <c r="L78" i="35"/>
  <c r="L77" i="35"/>
  <c r="L76" i="35"/>
  <c r="L75" i="35"/>
  <c r="L74" i="35"/>
  <c r="L73" i="35"/>
  <c r="L72" i="35"/>
  <c r="L71" i="35"/>
  <c r="L70" i="35"/>
  <c r="L69" i="35"/>
  <c r="L68" i="35"/>
  <c r="L67" i="35"/>
  <c r="L66" i="35"/>
  <c r="L65" i="35"/>
  <c r="L64" i="35"/>
  <c r="L63" i="35"/>
  <c r="L62" i="35"/>
  <c r="L61" i="35"/>
  <c r="L60" i="35"/>
  <c r="L59" i="35"/>
  <c r="L58" i="35"/>
  <c r="L57" i="35"/>
  <c r="L56" i="35"/>
  <c r="L55" i="35"/>
  <c r="L54" i="35"/>
  <c r="L53" i="35"/>
  <c r="L52" i="35"/>
  <c r="L51" i="35"/>
  <c r="L50" i="35"/>
  <c r="L49" i="35"/>
  <c r="L48" i="35"/>
  <c r="L47" i="35"/>
  <c r="L46" i="35"/>
  <c r="L45" i="35"/>
  <c r="L44" i="35"/>
  <c r="L43" i="35"/>
  <c r="L42" i="35"/>
  <c r="L41" i="35"/>
  <c r="L40" i="35"/>
  <c r="L39" i="35"/>
  <c r="L38" i="35"/>
  <c r="L37" i="35"/>
  <c r="L36" i="35"/>
  <c r="L35" i="35"/>
  <c r="L34" i="35"/>
  <c r="L33" i="35"/>
  <c r="L32" i="35"/>
  <c r="L31" i="35"/>
  <c r="L30" i="35"/>
  <c r="L29" i="35"/>
  <c r="L28" i="35"/>
  <c r="L27" i="35"/>
  <c r="L26" i="35"/>
  <c r="L25" i="35"/>
  <c r="L24" i="35"/>
  <c r="L23" i="35"/>
  <c r="L22" i="35"/>
  <c r="L21" i="35"/>
  <c r="L20" i="35"/>
  <c r="L19" i="35"/>
  <c r="L18" i="35"/>
  <c r="L17" i="35"/>
  <c r="L16" i="35"/>
  <c r="L15" i="35"/>
  <c r="L14" i="35"/>
  <c r="L13" i="35"/>
  <c r="L12" i="35"/>
  <c r="L11" i="35"/>
  <c r="L10" i="35"/>
  <c r="L9" i="35"/>
  <c r="L8" i="35"/>
  <c r="L7" i="35"/>
  <c r="L6" i="35"/>
  <c r="L5" i="35"/>
  <c r="L4" i="35"/>
  <c r="L498" i="37"/>
  <c r="L497" i="37"/>
  <c r="L496" i="37"/>
  <c r="L495" i="37"/>
  <c r="L494" i="37"/>
  <c r="L493" i="37"/>
  <c r="L492" i="37"/>
  <c r="L491" i="37"/>
  <c r="L490" i="37"/>
  <c r="L489" i="37"/>
  <c r="L488" i="37"/>
  <c r="L487" i="37"/>
  <c r="L486" i="37"/>
  <c r="L485" i="37"/>
  <c r="L484" i="37"/>
  <c r="L483" i="37"/>
  <c r="L482" i="37"/>
  <c r="L481" i="37"/>
  <c r="L480" i="37"/>
  <c r="L479" i="37"/>
  <c r="L478" i="37"/>
  <c r="L477" i="37"/>
  <c r="L476" i="37"/>
  <c r="L475" i="37"/>
  <c r="L474" i="37"/>
  <c r="L473" i="37"/>
  <c r="L472" i="37"/>
  <c r="L471" i="37"/>
  <c r="L470" i="37"/>
  <c r="L469" i="37"/>
  <c r="L468" i="37"/>
  <c r="L467" i="37"/>
  <c r="L466" i="37"/>
  <c r="L465" i="37"/>
  <c r="L464" i="37"/>
  <c r="L463" i="37"/>
  <c r="L462" i="37"/>
  <c r="L461" i="37"/>
  <c r="L460" i="37"/>
  <c r="L459" i="37"/>
  <c r="L458" i="37"/>
  <c r="L457" i="37"/>
  <c r="L456" i="37"/>
  <c r="L455" i="37"/>
  <c r="L454" i="37"/>
  <c r="L453" i="37"/>
  <c r="L452" i="37"/>
  <c r="L451" i="37"/>
  <c r="L450" i="37"/>
  <c r="L449" i="37"/>
  <c r="L448" i="37"/>
  <c r="L447" i="37"/>
  <c r="L446" i="37"/>
  <c r="L445" i="37"/>
  <c r="L444" i="37"/>
  <c r="L443" i="37"/>
  <c r="L442" i="37"/>
  <c r="L441" i="37"/>
  <c r="L440" i="37"/>
  <c r="L439" i="37"/>
  <c r="L438" i="37"/>
  <c r="L437" i="37"/>
  <c r="L436" i="37"/>
  <c r="L435" i="37"/>
  <c r="L434" i="37"/>
  <c r="L433" i="37"/>
  <c r="L432" i="37"/>
  <c r="L431" i="37"/>
  <c r="L430" i="37"/>
  <c r="L429" i="37"/>
  <c r="L428" i="37"/>
  <c r="L427" i="37"/>
  <c r="L426" i="37"/>
  <c r="L425" i="37"/>
  <c r="L424" i="37"/>
  <c r="L423" i="37"/>
  <c r="L422" i="37"/>
  <c r="L421" i="37"/>
  <c r="L420" i="37"/>
  <c r="L419" i="37"/>
  <c r="L418" i="37"/>
  <c r="L417" i="37"/>
  <c r="L416" i="37"/>
  <c r="L415" i="37"/>
  <c r="L414" i="37"/>
  <c r="L413" i="37"/>
  <c r="L412" i="37"/>
  <c r="L411" i="37"/>
  <c r="L410" i="37"/>
  <c r="L409" i="37"/>
  <c r="L408" i="37"/>
  <c r="L407" i="37"/>
  <c r="L406" i="37"/>
  <c r="L405" i="37"/>
  <c r="L404" i="37"/>
  <c r="L403" i="37"/>
  <c r="L402" i="37"/>
  <c r="L401" i="37"/>
  <c r="L400" i="37"/>
  <c r="L399" i="37"/>
  <c r="L398" i="37"/>
  <c r="L397" i="37"/>
  <c r="L396" i="37"/>
  <c r="L395" i="37"/>
  <c r="L394" i="37"/>
  <c r="L393" i="37"/>
  <c r="L392" i="37"/>
  <c r="L391" i="37"/>
  <c r="L390" i="37"/>
  <c r="L389" i="37"/>
  <c r="L388" i="37"/>
  <c r="L387" i="37"/>
  <c r="L386" i="37"/>
  <c r="L385" i="37"/>
  <c r="L384" i="37"/>
  <c r="L383" i="37"/>
  <c r="L382" i="37"/>
  <c r="L381" i="37"/>
  <c r="L380" i="37"/>
  <c r="L379" i="37"/>
  <c r="L378" i="37"/>
  <c r="L377" i="37"/>
  <c r="L376" i="37"/>
  <c r="L375" i="37"/>
  <c r="L374" i="37"/>
  <c r="L373" i="37"/>
  <c r="L372" i="37"/>
  <c r="L371" i="37"/>
  <c r="L370" i="37"/>
  <c r="L369" i="37"/>
  <c r="L368" i="37"/>
  <c r="L367" i="37"/>
  <c r="L366" i="37"/>
  <c r="L365" i="37"/>
  <c r="L364" i="37"/>
  <c r="L363" i="37"/>
  <c r="L362" i="37"/>
  <c r="L361" i="37"/>
  <c r="L360" i="37"/>
  <c r="L359" i="37"/>
  <c r="L358" i="37"/>
  <c r="L357" i="37"/>
  <c r="L356" i="37"/>
  <c r="L355" i="37"/>
  <c r="L354" i="37"/>
  <c r="L353" i="37"/>
  <c r="L352" i="37"/>
  <c r="L351" i="37"/>
  <c r="L350" i="37"/>
  <c r="L349" i="37"/>
  <c r="L348" i="37"/>
  <c r="L347" i="37"/>
  <c r="L346" i="37"/>
  <c r="L345" i="37"/>
  <c r="L344" i="37"/>
  <c r="L343" i="37"/>
  <c r="L342" i="37"/>
  <c r="L341" i="37"/>
  <c r="L340" i="37"/>
  <c r="L339" i="37"/>
  <c r="L338" i="37"/>
  <c r="L337" i="37"/>
  <c r="L336" i="37"/>
  <c r="L335" i="37"/>
  <c r="L334" i="37"/>
  <c r="L333" i="37"/>
  <c r="L332" i="37"/>
  <c r="L331" i="37"/>
  <c r="L330" i="37"/>
  <c r="L329" i="37"/>
  <c r="L328" i="37"/>
  <c r="L327" i="37"/>
  <c r="L326" i="37"/>
  <c r="L325" i="37"/>
  <c r="L324" i="37"/>
  <c r="L323" i="37"/>
  <c r="L322" i="37"/>
  <c r="L321" i="37"/>
  <c r="L320" i="37"/>
  <c r="L319" i="37"/>
  <c r="L318" i="37"/>
  <c r="L317" i="37"/>
  <c r="L316" i="37"/>
  <c r="L315" i="37"/>
  <c r="L314" i="37"/>
  <c r="L313" i="37"/>
  <c r="L312" i="37"/>
  <c r="L311" i="37"/>
  <c r="L310" i="37"/>
  <c r="L309" i="37"/>
  <c r="L308" i="37"/>
  <c r="L307" i="37"/>
  <c r="L306" i="37"/>
  <c r="L305" i="37"/>
  <c r="L304" i="37"/>
  <c r="L303" i="37"/>
  <c r="L302" i="37"/>
  <c r="L301" i="37"/>
  <c r="L300" i="37"/>
  <c r="L299" i="37"/>
  <c r="L298" i="37"/>
  <c r="L297" i="37"/>
  <c r="L296" i="37"/>
  <c r="L295" i="37"/>
  <c r="L294" i="37"/>
  <c r="L293" i="37"/>
  <c r="L292" i="37"/>
  <c r="L291" i="37"/>
  <c r="L290" i="37"/>
  <c r="L289" i="37"/>
  <c r="L288" i="37"/>
  <c r="L287" i="37"/>
  <c r="L286" i="37"/>
  <c r="L285" i="37"/>
  <c r="L284" i="37"/>
  <c r="L283" i="37"/>
  <c r="L282" i="37"/>
  <c r="L281" i="37"/>
  <c r="L280" i="37"/>
  <c r="L279" i="37"/>
  <c r="L278" i="37"/>
  <c r="L277" i="37"/>
  <c r="L276" i="37"/>
  <c r="L275" i="37"/>
  <c r="L274" i="37"/>
  <c r="L273" i="37"/>
  <c r="L272" i="37"/>
  <c r="L271" i="37"/>
  <c r="L270" i="37"/>
  <c r="L269" i="37"/>
  <c r="L268" i="37"/>
  <c r="L267" i="37"/>
  <c r="L266" i="37"/>
  <c r="L265" i="37"/>
  <c r="L264" i="37"/>
  <c r="L263" i="37"/>
  <c r="L262" i="37"/>
  <c r="L261" i="37"/>
  <c r="L260" i="37"/>
  <c r="L259" i="37"/>
  <c r="L258" i="37"/>
  <c r="L257" i="37"/>
  <c r="L256" i="37"/>
  <c r="L255" i="37"/>
  <c r="L254" i="37"/>
  <c r="L253" i="37"/>
  <c r="L252" i="37"/>
  <c r="L251" i="37"/>
  <c r="L250" i="37"/>
  <c r="L249" i="37"/>
  <c r="L248" i="37"/>
  <c r="L247" i="37"/>
  <c r="L246" i="37"/>
  <c r="L245" i="37"/>
  <c r="L244" i="37"/>
  <c r="L243" i="37"/>
  <c r="L242" i="37"/>
  <c r="L241" i="37"/>
  <c r="L240" i="37"/>
  <c r="L239" i="37"/>
  <c r="L238" i="37"/>
  <c r="L237" i="37"/>
  <c r="L236" i="37"/>
  <c r="L235" i="37"/>
  <c r="L234" i="37"/>
  <c r="L233" i="37"/>
  <c r="L232" i="37"/>
  <c r="L231" i="37"/>
  <c r="L230" i="37"/>
  <c r="L229" i="37"/>
  <c r="L228" i="37"/>
  <c r="L227" i="37"/>
  <c r="L226" i="37"/>
  <c r="L225" i="37"/>
  <c r="L224" i="37"/>
  <c r="L223" i="37"/>
  <c r="L222" i="37"/>
  <c r="L221" i="37"/>
  <c r="L220" i="37"/>
  <c r="L219" i="37"/>
  <c r="L218" i="37"/>
  <c r="L217" i="37"/>
  <c r="L216" i="37"/>
  <c r="L215" i="37"/>
  <c r="L214" i="37"/>
  <c r="L213" i="37"/>
  <c r="L212" i="37"/>
  <c r="L211" i="37"/>
  <c r="L210" i="37"/>
  <c r="L209" i="37"/>
  <c r="L208" i="37"/>
  <c r="L207" i="37"/>
  <c r="L206" i="37"/>
  <c r="L205" i="37"/>
  <c r="L204" i="37"/>
  <c r="L203" i="37"/>
  <c r="L202" i="37"/>
  <c r="L201" i="37"/>
  <c r="L200" i="37"/>
  <c r="L199" i="37"/>
  <c r="L198" i="37"/>
  <c r="L197" i="37"/>
  <c r="L196" i="37"/>
  <c r="L195" i="37"/>
  <c r="L194" i="37"/>
  <c r="L193" i="37"/>
  <c r="L192" i="37"/>
  <c r="L191" i="37"/>
  <c r="L190" i="37"/>
  <c r="L189" i="37"/>
  <c r="L188" i="37"/>
  <c r="L187" i="37"/>
  <c r="L186" i="37"/>
  <c r="L185" i="37"/>
  <c r="L184" i="37"/>
  <c r="L183" i="37"/>
  <c r="L182" i="37"/>
  <c r="L181" i="37"/>
  <c r="L180" i="37"/>
  <c r="L179" i="37"/>
  <c r="L178" i="37"/>
  <c r="L177" i="37"/>
  <c r="L176" i="37"/>
  <c r="L175" i="37"/>
  <c r="L174" i="37"/>
  <c r="L173" i="37"/>
  <c r="L172" i="37"/>
  <c r="L171" i="37"/>
  <c r="L170" i="37"/>
  <c r="L169" i="37"/>
  <c r="L168" i="37"/>
  <c r="L167" i="37"/>
  <c r="L166" i="37"/>
  <c r="L165" i="37"/>
  <c r="L164" i="37"/>
  <c r="L163" i="37"/>
  <c r="L162" i="37"/>
  <c r="L161" i="37"/>
  <c r="L160" i="37"/>
  <c r="L159" i="37"/>
  <c r="L158" i="37"/>
  <c r="L157" i="37"/>
  <c r="L156" i="37"/>
  <c r="L155" i="37"/>
  <c r="L154" i="37"/>
  <c r="L153" i="37"/>
  <c r="L152" i="37"/>
  <c r="L151" i="37"/>
  <c r="L150" i="37"/>
  <c r="L149" i="37"/>
  <c r="L148" i="37"/>
  <c r="L147" i="37"/>
  <c r="L146" i="37"/>
  <c r="L145" i="37"/>
  <c r="L144" i="37"/>
  <c r="L143" i="37"/>
  <c r="L142" i="37"/>
  <c r="L141" i="37"/>
  <c r="L140" i="37"/>
  <c r="L139" i="37"/>
  <c r="L138" i="37"/>
  <c r="L137" i="37"/>
  <c r="L136" i="37"/>
  <c r="L135" i="37"/>
  <c r="L134" i="37"/>
  <c r="L133" i="37"/>
  <c r="L132" i="37"/>
  <c r="L131" i="37"/>
  <c r="L130" i="37"/>
  <c r="L129" i="37"/>
  <c r="L128" i="37"/>
  <c r="L127" i="37"/>
  <c r="L126" i="37"/>
  <c r="L125" i="37"/>
  <c r="L124" i="37"/>
  <c r="L123" i="37"/>
  <c r="L122" i="37"/>
  <c r="L121" i="37"/>
  <c r="L120" i="37"/>
  <c r="L119" i="37"/>
  <c r="L118" i="37"/>
  <c r="L117" i="37"/>
  <c r="L116" i="37"/>
  <c r="L115" i="37"/>
  <c r="L114" i="37"/>
  <c r="L113" i="37"/>
  <c r="L112" i="37"/>
  <c r="L111" i="37"/>
  <c r="L110" i="37"/>
  <c r="L109" i="37"/>
  <c r="L108" i="37"/>
  <c r="L107" i="37"/>
  <c r="L106" i="37"/>
  <c r="L105" i="37"/>
  <c r="L104" i="37"/>
  <c r="L103" i="37"/>
  <c r="L102" i="37"/>
  <c r="L101" i="37"/>
  <c r="L100" i="37"/>
  <c r="L99" i="37"/>
  <c r="L98" i="37"/>
  <c r="L97" i="37"/>
  <c r="L96" i="37"/>
  <c r="L95" i="37"/>
  <c r="L94" i="37"/>
  <c r="L93" i="37"/>
  <c r="L92" i="37"/>
  <c r="L91" i="37"/>
  <c r="L90" i="37"/>
  <c r="L89" i="37"/>
  <c r="L88" i="37"/>
  <c r="L87" i="37"/>
  <c r="L86" i="37"/>
  <c r="L85" i="37"/>
  <c r="L84" i="37"/>
  <c r="L83" i="37"/>
  <c r="L82" i="37"/>
  <c r="L81" i="37"/>
  <c r="L80" i="37"/>
  <c r="L79" i="37"/>
  <c r="L78" i="37"/>
  <c r="L77" i="37"/>
  <c r="L76" i="37"/>
  <c r="L75" i="37"/>
  <c r="L74" i="37"/>
  <c r="L73" i="37"/>
  <c r="L72" i="37"/>
  <c r="L71" i="37"/>
  <c r="L70" i="37"/>
  <c r="L69" i="37"/>
  <c r="L68" i="37"/>
  <c r="L67" i="37"/>
  <c r="L66" i="37"/>
  <c r="L65" i="37"/>
  <c r="L64" i="37"/>
  <c r="L63" i="37"/>
  <c r="L62" i="37"/>
  <c r="L61" i="37"/>
  <c r="L60" i="37"/>
  <c r="L59" i="37"/>
  <c r="L58" i="37"/>
  <c r="L57" i="37"/>
  <c r="L56" i="37"/>
  <c r="L55" i="37"/>
  <c r="L54" i="37"/>
  <c r="L53" i="37"/>
  <c r="L52" i="37"/>
  <c r="L51" i="37"/>
  <c r="L50" i="37"/>
  <c r="L49" i="37"/>
  <c r="L48" i="37"/>
  <c r="L47" i="37"/>
  <c r="L46" i="37"/>
  <c r="L45" i="37"/>
  <c r="L44" i="37"/>
  <c r="L43" i="37"/>
  <c r="L42" i="37"/>
  <c r="L41" i="37"/>
  <c r="L40" i="37"/>
  <c r="L39" i="37"/>
  <c r="L38" i="37"/>
  <c r="L37" i="37"/>
  <c r="L36" i="37"/>
  <c r="L35" i="37"/>
  <c r="L34" i="37"/>
  <c r="L33" i="37"/>
  <c r="L32" i="37"/>
  <c r="L31" i="37"/>
  <c r="L30" i="37"/>
  <c r="L29" i="37"/>
  <c r="L28" i="37"/>
  <c r="L27" i="37"/>
  <c r="L26" i="37"/>
  <c r="L25" i="37"/>
  <c r="L24" i="37"/>
  <c r="L23" i="37"/>
  <c r="L22" i="37"/>
  <c r="L21" i="37"/>
  <c r="L20" i="37"/>
  <c r="L19" i="37"/>
  <c r="L18" i="37"/>
  <c r="L17" i="37"/>
  <c r="L16" i="37"/>
  <c r="L15" i="37"/>
  <c r="L14" i="37"/>
  <c r="L13" i="37"/>
  <c r="L12" i="37"/>
  <c r="L11" i="37"/>
  <c r="L10" i="37"/>
  <c r="L9" i="37"/>
  <c r="L8" i="37"/>
  <c r="L7" i="37"/>
  <c r="L6" i="37"/>
  <c r="L5" i="37"/>
  <c r="L4" i="37"/>
  <c r="L498" i="39"/>
  <c r="L497" i="39"/>
  <c r="L496" i="39"/>
  <c r="L495" i="39"/>
  <c r="L494" i="39"/>
  <c r="L493" i="39"/>
  <c r="L492" i="39"/>
  <c r="L491" i="39"/>
  <c r="L490" i="39"/>
  <c r="L489" i="39"/>
  <c r="L488" i="39"/>
  <c r="L487" i="39"/>
  <c r="L486" i="39"/>
  <c r="L485" i="39"/>
  <c r="L484" i="39"/>
  <c r="L483" i="39"/>
  <c r="L482" i="39"/>
  <c r="L481" i="39"/>
  <c r="L480" i="39"/>
  <c r="L479" i="39"/>
  <c r="L478" i="39"/>
  <c r="L477" i="39"/>
  <c r="L476" i="39"/>
  <c r="L475" i="39"/>
  <c r="L474" i="39"/>
  <c r="L473" i="39"/>
  <c r="L472" i="39"/>
  <c r="L471" i="39"/>
  <c r="L470" i="39"/>
  <c r="L469" i="39"/>
  <c r="L468" i="39"/>
  <c r="L467" i="39"/>
  <c r="L466" i="39"/>
  <c r="L465" i="39"/>
  <c r="L464" i="39"/>
  <c r="L463" i="39"/>
  <c r="L462" i="39"/>
  <c r="L461" i="39"/>
  <c r="L460" i="39"/>
  <c r="L459" i="39"/>
  <c r="L458" i="39"/>
  <c r="L457" i="39"/>
  <c r="L456" i="39"/>
  <c r="L455" i="39"/>
  <c r="L454" i="39"/>
  <c r="L453" i="39"/>
  <c r="L452" i="39"/>
  <c r="L451" i="39"/>
  <c r="L450" i="39"/>
  <c r="L449" i="39"/>
  <c r="L448" i="39"/>
  <c r="L447" i="39"/>
  <c r="L446" i="39"/>
  <c r="L445" i="39"/>
  <c r="L444" i="39"/>
  <c r="L443" i="39"/>
  <c r="L442" i="39"/>
  <c r="L441" i="39"/>
  <c r="L440" i="39"/>
  <c r="L439" i="39"/>
  <c r="L438" i="39"/>
  <c r="L437" i="39"/>
  <c r="L436" i="39"/>
  <c r="L435" i="39"/>
  <c r="L434" i="39"/>
  <c r="L433" i="39"/>
  <c r="L432" i="39"/>
  <c r="L431" i="39"/>
  <c r="L430" i="39"/>
  <c r="L429" i="39"/>
  <c r="L428" i="39"/>
  <c r="L427" i="39"/>
  <c r="L426" i="39"/>
  <c r="L425" i="39"/>
  <c r="L424" i="39"/>
  <c r="L423" i="39"/>
  <c r="L422" i="39"/>
  <c r="L421" i="39"/>
  <c r="L420" i="39"/>
  <c r="L419" i="39"/>
  <c r="L418" i="39"/>
  <c r="L417" i="39"/>
  <c r="L416" i="39"/>
  <c r="L415" i="39"/>
  <c r="L414" i="39"/>
  <c r="L413" i="39"/>
  <c r="L412" i="39"/>
  <c r="L411" i="39"/>
  <c r="L410" i="39"/>
  <c r="L409" i="39"/>
  <c r="L408" i="39"/>
  <c r="L407" i="39"/>
  <c r="L406" i="39"/>
  <c r="L405" i="39"/>
  <c r="L404" i="39"/>
  <c r="L403" i="39"/>
  <c r="L402" i="39"/>
  <c r="L401" i="39"/>
  <c r="L400" i="39"/>
  <c r="L399" i="39"/>
  <c r="L398" i="39"/>
  <c r="L397" i="39"/>
  <c r="L396" i="39"/>
  <c r="L395" i="39"/>
  <c r="L394" i="39"/>
  <c r="L393" i="39"/>
  <c r="L392" i="39"/>
  <c r="L391" i="39"/>
  <c r="L390" i="39"/>
  <c r="L389" i="39"/>
  <c r="L388" i="39"/>
  <c r="L387" i="39"/>
  <c r="L386" i="39"/>
  <c r="L385" i="39"/>
  <c r="L384" i="39"/>
  <c r="L383" i="39"/>
  <c r="L382" i="39"/>
  <c r="L381" i="39"/>
  <c r="L380" i="39"/>
  <c r="L379" i="39"/>
  <c r="L378" i="39"/>
  <c r="L377" i="39"/>
  <c r="L376" i="39"/>
  <c r="L375" i="39"/>
  <c r="L374" i="39"/>
  <c r="L373" i="39"/>
  <c r="L372" i="39"/>
  <c r="L371" i="39"/>
  <c r="L370" i="39"/>
  <c r="L369" i="39"/>
  <c r="L368" i="39"/>
  <c r="L367" i="39"/>
  <c r="L366" i="39"/>
  <c r="L365" i="39"/>
  <c r="L364" i="39"/>
  <c r="L363" i="39"/>
  <c r="L362" i="39"/>
  <c r="L361" i="39"/>
  <c r="L360" i="39"/>
  <c r="L359" i="39"/>
  <c r="L358" i="39"/>
  <c r="L357" i="39"/>
  <c r="L356" i="39"/>
  <c r="L355" i="39"/>
  <c r="L354" i="39"/>
  <c r="L353" i="39"/>
  <c r="L352" i="39"/>
  <c r="L351" i="39"/>
  <c r="L350" i="39"/>
  <c r="L349" i="39"/>
  <c r="L348" i="39"/>
  <c r="L347" i="39"/>
  <c r="L346" i="39"/>
  <c r="L345" i="39"/>
  <c r="L344" i="39"/>
  <c r="L343" i="39"/>
  <c r="L342" i="39"/>
  <c r="L341" i="39"/>
  <c r="L340" i="39"/>
  <c r="L339" i="39"/>
  <c r="L338" i="39"/>
  <c r="L337" i="39"/>
  <c r="L336" i="39"/>
  <c r="L335" i="39"/>
  <c r="L334" i="39"/>
  <c r="L333" i="39"/>
  <c r="L332" i="39"/>
  <c r="L331" i="39"/>
  <c r="L330" i="39"/>
  <c r="L329" i="39"/>
  <c r="L328" i="39"/>
  <c r="L327" i="39"/>
  <c r="L326" i="39"/>
  <c r="L325" i="39"/>
  <c r="L324" i="39"/>
  <c r="L323" i="39"/>
  <c r="L322" i="39"/>
  <c r="L321" i="39"/>
  <c r="L320" i="39"/>
  <c r="L319" i="39"/>
  <c r="L318" i="39"/>
  <c r="L317" i="39"/>
  <c r="L316" i="39"/>
  <c r="L315" i="39"/>
  <c r="L314" i="39"/>
  <c r="L313" i="39"/>
  <c r="L312" i="39"/>
  <c r="L311" i="39"/>
  <c r="L310" i="39"/>
  <c r="L309" i="39"/>
  <c r="L308" i="39"/>
  <c r="L307" i="39"/>
  <c r="L306" i="39"/>
  <c r="L305" i="39"/>
  <c r="L304" i="39"/>
  <c r="L303" i="39"/>
  <c r="L302" i="39"/>
  <c r="L301" i="39"/>
  <c r="L300" i="39"/>
  <c r="L299" i="39"/>
  <c r="L298" i="39"/>
  <c r="L297" i="39"/>
  <c r="L296" i="39"/>
  <c r="L295" i="39"/>
  <c r="L294" i="39"/>
  <c r="L293" i="39"/>
  <c r="L292" i="39"/>
  <c r="L291" i="39"/>
  <c r="L290" i="39"/>
  <c r="L289" i="39"/>
  <c r="L288" i="39"/>
  <c r="L287" i="39"/>
  <c r="L286" i="39"/>
  <c r="L285" i="39"/>
  <c r="L284" i="39"/>
  <c r="L283" i="39"/>
  <c r="L282" i="39"/>
  <c r="L281" i="39"/>
  <c r="L280" i="39"/>
  <c r="L279" i="39"/>
  <c r="L278" i="39"/>
  <c r="L277" i="39"/>
  <c r="L276" i="39"/>
  <c r="L275" i="39"/>
  <c r="L274" i="39"/>
  <c r="L273" i="39"/>
  <c r="L272" i="39"/>
  <c r="L271" i="39"/>
  <c r="L270" i="39"/>
  <c r="L269" i="39"/>
  <c r="L268" i="39"/>
  <c r="L267" i="39"/>
  <c r="L266" i="39"/>
  <c r="L265" i="39"/>
  <c r="L264" i="39"/>
  <c r="L263" i="39"/>
  <c r="L262" i="39"/>
  <c r="L261" i="39"/>
  <c r="L260" i="39"/>
  <c r="L259" i="39"/>
  <c r="L258" i="39"/>
  <c r="L257" i="39"/>
  <c r="L256" i="39"/>
  <c r="L255" i="39"/>
  <c r="L254" i="39"/>
  <c r="L253" i="39"/>
  <c r="L252" i="39"/>
  <c r="L251" i="39"/>
  <c r="L250" i="39"/>
  <c r="L249" i="39"/>
  <c r="L248" i="39"/>
  <c r="L247" i="39"/>
  <c r="L246" i="39"/>
  <c r="L245" i="39"/>
  <c r="L244" i="39"/>
  <c r="L243" i="39"/>
  <c r="L242" i="39"/>
  <c r="L241" i="39"/>
  <c r="L240" i="39"/>
  <c r="L239" i="39"/>
  <c r="L238" i="39"/>
  <c r="L237" i="39"/>
  <c r="L236" i="39"/>
  <c r="L235" i="39"/>
  <c r="L234" i="39"/>
  <c r="L233" i="39"/>
  <c r="L232" i="39"/>
  <c r="L231" i="39"/>
  <c r="L230" i="39"/>
  <c r="L229" i="39"/>
  <c r="L228" i="39"/>
  <c r="L227" i="39"/>
  <c r="L226" i="39"/>
  <c r="L225" i="39"/>
  <c r="L224" i="39"/>
  <c r="L223" i="39"/>
  <c r="L222" i="39"/>
  <c r="L221" i="39"/>
  <c r="L220" i="39"/>
  <c r="L219" i="39"/>
  <c r="L218" i="39"/>
  <c r="L217" i="39"/>
  <c r="L216" i="39"/>
  <c r="L215" i="39"/>
  <c r="L214" i="39"/>
  <c r="L213" i="39"/>
  <c r="L212" i="39"/>
  <c r="L211" i="39"/>
  <c r="L210" i="39"/>
  <c r="L209" i="39"/>
  <c r="L208" i="39"/>
  <c r="L207" i="39"/>
  <c r="L206" i="39"/>
  <c r="L205" i="39"/>
  <c r="L204" i="39"/>
  <c r="L203" i="39"/>
  <c r="L202" i="39"/>
  <c r="L201" i="39"/>
  <c r="L200" i="39"/>
  <c r="L199" i="39"/>
  <c r="L198" i="39"/>
  <c r="L197" i="39"/>
  <c r="L196" i="39"/>
  <c r="L195" i="39"/>
  <c r="L194" i="39"/>
  <c r="L193" i="39"/>
  <c r="L192" i="39"/>
  <c r="L191" i="39"/>
  <c r="L190" i="39"/>
  <c r="L189" i="39"/>
  <c r="L188" i="39"/>
  <c r="L187" i="39"/>
  <c r="L186" i="39"/>
  <c r="L185" i="39"/>
  <c r="L184" i="39"/>
  <c r="L183" i="39"/>
  <c r="L182" i="39"/>
  <c r="L181" i="39"/>
  <c r="L180" i="39"/>
  <c r="L179" i="39"/>
  <c r="L178" i="39"/>
  <c r="L177" i="39"/>
  <c r="L176" i="39"/>
  <c r="L175" i="39"/>
  <c r="L174" i="39"/>
  <c r="L173" i="39"/>
  <c r="L172" i="39"/>
  <c r="L171" i="39"/>
  <c r="L170" i="39"/>
  <c r="L169" i="39"/>
  <c r="L168" i="39"/>
  <c r="L167" i="39"/>
  <c r="L166" i="39"/>
  <c r="L165" i="39"/>
  <c r="L164" i="39"/>
  <c r="L163" i="39"/>
  <c r="L162" i="39"/>
  <c r="L161" i="39"/>
  <c r="L160" i="39"/>
  <c r="L159" i="39"/>
  <c r="L158" i="39"/>
  <c r="L157" i="39"/>
  <c r="L156" i="39"/>
  <c r="L155" i="39"/>
  <c r="L154" i="39"/>
  <c r="L153" i="39"/>
  <c r="L152" i="39"/>
  <c r="L151" i="39"/>
  <c r="L150" i="39"/>
  <c r="L149" i="39"/>
  <c r="L148" i="39"/>
  <c r="L147" i="39"/>
  <c r="L146" i="39"/>
  <c r="L145" i="39"/>
  <c r="L144" i="39"/>
  <c r="L143" i="39"/>
  <c r="L142" i="39"/>
  <c r="L141" i="39"/>
  <c r="L140" i="39"/>
  <c r="L139" i="39"/>
  <c r="L138" i="39"/>
  <c r="L137" i="39"/>
  <c r="L136" i="39"/>
  <c r="L135" i="39"/>
  <c r="L134" i="39"/>
  <c r="L133" i="39"/>
  <c r="L132" i="39"/>
  <c r="L131" i="39"/>
  <c r="L130" i="39"/>
  <c r="L129" i="39"/>
  <c r="L128" i="39"/>
  <c r="L127" i="39"/>
  <c r="L126" i="39"/>
  <c r="L125" i="39"/>
  <c r="L124" i="39"/>
  <c r="L123" i="39"/>
  <c r="L122" i="39"/>
  <c r="L121" i="39"/>
  <c r="L120" i="39"/>
  <c r="L119" i="39"/>
  <c r="L118" i="39"/>
  <c r="L117" i="39"/>
  <c r="L116" i="39"/>
  <c r="L115" i="39"/>
  <c r="L114" i="39"/>
  <c r="L113" i="39"/>
  <c r="L112" i="39"/>
  <c r="L111" i="39"/>
  <c r="L110" i="39"/>
  <c r="L109" i="39"/>
  <c r="L108" i="39"/>
  <c r="L107" i="39"/>
  <c r="L106" i="39"/>
  <c r="L105" i="39"/>
  <c r="L104" i="39"/>
  <c r="L103" i="39"/>
  <c r="L102" i="39"/>
  <c r="L101" i="39"/>
  <c r="L100" i="39"/>
  <c r="L99" i="39"/>
  <c r="L98" i="39"/>
  <c r="L97" i="39"/>
  <c r="L96" i="39"/>
  <c r="L95" i="39"/>
  <c r="L94" i="39"/>
  <c r="L93" i="39"/>
  <c r="L92" i="39"/>
  <c r="L91" i="39"/>
  <c r="L90" i="39"/>
  <c r="L89" i="39"/>
  <c r="L88" i="39"/>
  <c r="L87" i="39"/>
  <c r="L86" i="39"/>
  <c r="L85" i="39"/>
  <c r="L84" i="39"/>
  <c r="L83" i="39"/>
  <c r="L82" i="39"/>
  <c r="L81" i="39"/>
  <c r="L80" i="39"/>
  <c r="L79" i="39"/>
  <c r="L78" i="39"/>
  <c r="L77" i="39"/>
  <c r="L76" i="39"/>
  <c r="L75" i="39"/>
  <c r="L74" i="39"/>
  <c r="L73" i="39"/>
  <c r="L72" i="39"/>
  <c r="L71" i="39"/>
  <c r="L70" i="39"/>
  <c r="L69" i="39"/>
  <c r="L68" i="39"/>
  <c r="L67" i="39"/>
  <c r="L66" i="39"/>
  <c r="L65" i="39"/>
  <c r="L64" i="39"/>
  <c r="L63" i="39"/>
  <c r="L62" i="39"/>
  <c r="L61" i="39"/>
  <c r="L60" i="39"/>
  <c r="L59" i="39"/>
  <c r="L58" i="39"/>
  <c r="L57" i="39"/>
  <c r="L56" i="39"/>
  <c r="L55" i="39"/>
  <c r="L54" i="39"/>
  <c r="L53" i="39"/>
  <c r="L52" i="39"/>
  <c r="L51" i="39"/>
  <c r="L50" i="39"/>
  <c r="L49" i="39"/>
  <c r="L48" i="39"/>
  <c r="L47" i="39"/>
  <c r="L46" i="39"/>
  <c r="L45" i="39"/>
  <c r="L44" i="39"/>
  <c r="L43" i="39"/>
  <c r="L42" i="39"/>
  <c r="L41" i="39"/>
  <c r="L40" i="39"/>
  <c r="L39" i="39"/>
  <c r="L38" i="39"/>
  <c r="L37" i="39"/>
  <c r="L36" i="39"/>
  <c r="L35" i="39"/>
  <c r="L34" i="39"/>
  <c r="L33" i="39"/>
  <c r="L32" i="39"/>
  <c r="L31" i="39"/>
  <c r="L30" i="39"/>
  <c r="L29" i="39"/>
  <c r="L28" i="39"/>
  <c r="L27" i="39"/>
  <c r="L26" i="39"/>
  <c r="L25" i="39"/>
  <c r="L24" i="39"/>
  <c r="L23" i="39"/>
  <c r="L22" i="39"/>
  <c r="L21" i="39"/>
  <c r="L20" i="39"/>
  <c r="L19" i="39"/>
  <c r="L18" i="39"/>
  <c r="L17" i="39"/>
  <c r="L16" i="39"/>
  <c r="L15" i="39"/>
  <c r="L14" i="39"/>
  <c r="L13" i="39"/>
  <c r="L12" i="39"/>
  <c r="L11" i="39"/>
  <c r="L10" i="39"/>
  <c r="L9" i="39"/>
  <c r="L8" i="39"/>
  <c r="L7" i="39"/>
  <c r="L6" i="39"/>
  <c r="L5" i="39"/>
  <c r="L4" i="39"/>
  <c r="L498" i="41"/>
  <c r="L497" i="41"/>
  <c r="L496" i="41"/>
  <c r="L495" i="41"/>
  <c r="L494" i="41"/>
  <c r="L493" i="41"/>
  <c r="L492" i="41"/>
  <c r="L491" i="41"/>
  <c r="L490" i="41"/>
  <c r="L489" i="41"/>
  <c r="L488" i="41"/>
  <c r="L487" i="41"/>
  <c r="L486" i="41"/>
  <c r="L485" i="41"/>
  <c r="L484" i="41"/>
  <c r="L483" i="41"/>
  <c r="L482" i="41"/>
  <c r="L481" i="41"/>
  <c r="L480" i="41"/>
  <c r="L479" i="41"/>
  <c r="L478" i="41"/>
  <c r="L477" i="41"/>
  <c r="L476" i="41"/>
  <c r="L475" i="41"/>
  <c r="L474" i="41"/>
  <c r="L473" i="41"/>
  <c r="L472" i="41"/>
  <c r="L471" i="41"/>
  <c r="L470" i="41"/>
  <c r="L469" i="41"/>
  <c r="L468" i="41"/>
  <c r="L467" i="41"/>
  <c r="L466" i="41"/>
  <c r="L465" i="41"/>
  <c r="L464" i="41"/>
  <c r="L463" i="41"/>
  <c r="L462" i="41"/>
  <c r="L461" i="41"/>
  <c r="L460" i="41"/>
  <c r="L459" i="41"/>
  <c r="L458" i="41"/>
  <c r="L457" i="41"/>
  <c r="L456" i="41"/>
  <c r="L455" i="41"/>
  <c r="L454" i="41"/>
  <c r="L453" i="41"/>
  <c r="L452" i="41"/>
  <c r="L451" i="41"/>
  <c r="L450" i="41"/>
  <c r="L449" i="41"/>
  <c r="L448" i="41"/>
  <c r="L447" i="41"/>
  <c r="L446" i="41"/>
  <c r="L445" i="41"/>
  <c r="L444" i="41"/>
  <c r="L443" i="41"/>
  <c r="L442" i="41"/>
  <c r="L441" i="41"/>
  <c r="L440" i="41"/>
  <c r="L439" i="41"/>
  <c r="L438" i="41"/>
  <c r="L437" i="41"/>
  <c r="L436" i="41"/>
  <c r="L435" i="41"/>
  <c r="L434" i="41"/>
  <c r="L433" i="41"/>
  <c r="L432" i="41"/>
  <c r="L431" i="41"/>
  <c r="L430" i="41"/>
  <c r="L429" i="41"/>
  <c r="L428" i="41"/>
  <c r="L427" i="41"/>
  <c r="L426" i="41"/>
  <c r="L425" i="41"/>
  <c r="L424" i="41"/>
  <c r="L423" i="41"/>
  <c r="L422" i="41"/>
  <c r="L421" i="41"/>
  <c r="L420" i="41"/>
  <c r="L419" i="41"/>
  <c r="L418" i="41"/>
  <c r="L417" i="41"/>
  <c r="L416" i="41"/>
  <c r="L415" i="41"/>
  <c r="L414" i="41"/>
  <c r="L413" i="41"/>
  <c r="L412" i="41"/>
  <c r="L411" i="41"/>
  <c r="L410" i="41"/>
  <c r="L409" i="41"/>
  <c r="L408" i="41"/>
  <c r="L407" i="41"/>
  <c r="L406" i="41"/>
  <c r="L405" i="41"/>
  <c r="L404" i="41"/>
  <c r="L403" i="41"/>
  <c r="L402" i="41"/>
  <c r="L401" i="41"/>
  <c r="L400" i="41"/>
  <c r="L399" i="41"/>
  <c r="L398" i="41"/>
  <c r="L397" i="41"/>
  <c r="L396" i="41"/>
  <c r="L395" i="41"/>
  <c r="L394" i="41"/>
  <c r="L393" i="41"/>
  <c r="L392" i="41"/>
  <c r="L391" i="41"/>
  <c r="L390" i="41"/>
  <c r="L389" i="41"/>
  <c r="L388" i="41"/>
  <c r="L387" i="41"/>
  <c r="L386" i="41"/>
  <c r="L385" i="41"/>
  <c r="L384" i="41"/>
  <c r="L383" i="41"/>
  <c r="L382" i="41"/>
  <c r="L381" i="41"/>
  <c r="L380" i="41"/>
  <c r="L379" i="41"/>
  <c r="L378" i="41"/>
  <c r="L377" i="41"/>
  <c r="L376" i="41"/>
  <c r="L375" i="41"/>
  <c r="L374" i="41"/>
  <c r="L373" i="41"/>
  <c r="L372" i="41"/>
  <c r="L371" i="41"/>
  <c r="L370" i="41"/>
  <c r="L369" i="41"/>
  <c r="L368" i="41"/>
  <c r="L367" i="41"/>
  <c r="L366" i="41"/>
  <c r="L365" i="41"/>
  <c r="L364" i="41"/>
  <c r="L363" i="41"/>
  <c r="L362" i="41"/>
  <c r="L361" i="41"/>
  <c r="L360" i="41"/>
  <c r="L359" i="41"/>
  <c r="L358" i="41"/>
  <c r="L357" i="41"/>
  <c r="L356" i="41"/>
  <c r="L355" i="41"/>
  <c r="L354" i="41"/>
  <c r="L353" i="41"/>
  <c r="L352" i="41"/>
  <c r="L351" i="41"/>
  <c r="L350" i="41"/>
  <c r="L349" i="41"/>
  <c r="L348" i="41"/>
  <c r="L347" i="41"/>
  <c r="L346" i="41"/>
  <c r="L345" i="41"/>
  <c r="L344" i="41"/>
  <c r="L343" i="41"/>
  <c r="L342" i="41"/>
  <c r="L341" i="41"/>
  <c r="L340" i="41"/>
  <c r="L339" i="41"/>
  <c r="L338" i="41"/>
  <c r="L337" i="41"/>
  <c r="L336" i="41"/>
  <c r="L335" i="41"/>
  <c r="L334" i="41"/>
  <c r="L333" i="41"/>
  <c r="L332" i="41"/>
  <c r="L331" i="41"/>
  <c r="L330" i="41"/>
  <c r="L329" i="41"/>
  <c r="L328" i="41"/>
  <c r="L327" i="41"/>
  <c r="L326" i="41"/>
  <c r="L325" i="41"/>
  <c r="L324" i="41"/>
  <c r="L323" i="41"/>
  <c r="L322" i="41"/>
  <c r="L321" i="41"/>
  <c r="L320" i="41"/>
  <c r="L319" i="41"/>
  <c r="L318" i="41"/>
  <c r="L317" i="41"/>
  <c r="L316" i="41"/>
  <c r="L315" i="41"/>
  <c r="L314" i="41"/>
  <c r="L313" i="41"/>
  <c r="L312" i="41"/>
  <c r="L311" i="41"/>
  <c r="L310" i="41"/>
  <c r="L309" i="41"/>
  <c r="L308" i="41"/>
  <c r="L307" i="41"/>
  <c r="L306" i="41"/>
  <c r="L305" i="41"/>
  <c r="L304" i="41"/>
  <c r="L303" i="41"/>
  <c r="L302" i="41"/>
  <c r="L301" i="41"/>
  <c r="L300" i="41"/>
  <c r="L299" i="41"/>
  <c r="L298" i="41"/>
  <c r="L297" i="41"/>
  <c r="L296" i="41"/>
  <c r="L295" i="41"/>
  <c r="L294" i="41"/>
  <c r="L293" i="41"/>
  <c r="L292" i="41"/>
  <c r="L291" i="41"/>
  <c r="L290" i="41"/>
  <c r="L289" i="41"/>
  <c r="L288" i="41"/>
  <c r="L287" i="41"/>
  <c r="L286" i="41"/>
  <c r="L285" i="41"/>
  <c r="L284" i="41"/>
  <c r="L283" i="41"/>
  <c r="L282" i="41"/>
  <c r="L281" i="41"/>
  <c r="L280" i="41"/>
  <c r="L279" i="41"/>
  <c r="L278" i="41"/>
  <c r="L277" i="41"/>
  <c r="L276" i="41"/>
  <c r="L275" i="41"/>
  <c r="L274" i="41"/>
  <c r="L273" i="41"/>
  <c r="L272" i="41"/>
  <c r="L271" i="41"/>
  <c r="L270" i="41"/>
  <c r="L269" i="41"/>
  <c r="L268" i="41"/>
  <c r="L267" i="41"/>
  <c r="L266" i="41"/>
  <c r="L265" i="41"/>
  <c r="L264" i="41"/>
  <c r="L263" i="41"/>
  <c r="L262" i="41"/>
  <c r="L261" i="41"/>
  <c r="L260" i="41"/>
  <c r="L259" i="41"/>
  <c r="L258" i="41"/>
  <c r="L257" i="41"/>
  <c r="L256" i="41"/>
  <c r="L255" i="41"/>
  <c r="L254" i="41"/>
  <c r="L253" i="41"/>
  <c r="L252" i="41"/>
  <c r="L251" i="41"/>
  <c r="L250" i="41"/>
  <c r="L249" i="41"/>
  <c r="L248" i="41"/>
  <c r="L247" i="41"/>
  <c r="L246" i="41"/>
  <c r="L245" i="41"/>
  <c r="L244" i="41"/>
  <c r="L243" i="41"/>
  <c r="L242" i="41"/>
  <c r="L241" i="41"/>
  <c r="L240" i="41"/>
  <c r="L239" i="41"/>
  <c r="L238" i="41"/>
  <c r="L237" i="41"/>
  <c r="L236" i="41"/>
  <c r="L235" i="41"/>
  <c r="L234" i="41"/>
  <c r="L233" i="41"/>
  <c r="L232" i="41"/>
  <c r="L231" i="41"/>
  <c r="L230" i="41"/>
  <c r="L229" i="41"/>
  <c r="L228" i="41"/>
  <c r="L227" i="41"/>
  <c r="L226" i="41"/>
  <c r="L225" i="41"/>
  <c r="L224" i="41"/>
  <c r="L223" i="41"/>
  <c r="L222" i="41"/>
  <c r="L221" i="41"/>
  <c r="L220" i="41"/>
  <c r="L219" i="41"/>
  <c r="L218" i="41"/>
  <c r="L217" i="41"/>
  <c r="L216" i="41"/>
  <c r="L215" i="41"/>
  <c r="L214" i="41"/>
  <c r="L213" i="41"/>
  <c r="L212" i="41"/>
  <c r="L211" i="41"/>
  <c r="L210" i="41"/>
  <c r="L209" i="41"/>
  <c r="L208" i="41"/>
  <c r="L207" i="41"/>
  <c r="L206" i="41"/>
  <c r="L205" i="41"/>
  <c r="L204" i="41"/>
  <c r="L203" i="41"/>
  <c r="L202" i="41"/>
  <c r="L201" i="41"/>
  <c r="L200" i="41"/>
  <c r="L199" i="41"/>
  <c r="L198" i="41"/>
  <c r="L197" i="41"/>
  <c r="L196" i="41"/>
  <c r="L195" i="41"/>
  <c r="L194" i="41"/>
  <c r="L193" i="41"/>
  <c r="L192" i="41"/>
  <c r="L191" i="41"/>
  <c r="L190" i="41"/>
  <c r="L189" i="41"/>
  <c r="L188" i="41"/>
  <c r="L187" i="41"/>
  <c r="L186" i="41"/>
  <c r="L185" i="41"/>
  <c r="L184" i="41"/>
  <c r="L183" i="41"/>
  <c r="L182" i="41"/>
  <c r="L181" i="41"/>
  <c r="L180" i="41"/>
  <c r="L179" i="41"/>
  <c r="L178" i="41"/>
  <c r="L177" i="41"/>
  <c r="L176" i="41"/>
  <c r="L175" i="41"/>
  <c r="L174" i="41"/>
  <c r="L173" i="41"/>
  <c r="L172" i="41"/>
  <c r="L171" i="41"/>
  <c r="L170" i="41"/>
  <c r="L169" i="41"/>
  <c r="L168" i="41"/>
  <c r="L167" i="41"/>
  <c r="L166" i="41"/>
  <c r="L165" i="41"/>
  <c r="L164" i="41"/>
  <c r="L163" i="41"/>
  <c r="L162" i="41"/>
  <c r="L161" i="41"/>
  <c r="L160" i="41"/>
  <c r="L159" i="41"/>
  <c r="L158" i="41"/>
  <c r="L157" i="41"/>
  <c r="L156" i="41"/>
  <c r="L155" i="41"/>
  <c r="L154" i="41"/>
  <c r="L153" i="41"/>
  <c r="L152" i="41"/>
  <c r="L151" i="41"/>
  <c r="L150" i="41"/>
  <c r="L149" i="41"/>
  <c r="L148" i="41"/>
  <c r="L147" i="41"/>
  <c r="L146" i="41"/>
  <c r="L145" i="41"/>
  <c r="L144" i="41"/>
  <c r="L143" i="41"/>
  <c r="L142" i="41"/>
  <c r="L141" i="41"/>
  <c r="L140" i="41"/>
  <c r="L139" i="41"/>
  <c r="L138" i="41"/>
  <c r="L137" i="41"/>
  <c r="L136" i="41"/>
  <c r="L135" i="41"/>
  <c r="L134" i="41"/>
  <c r="L133" i="41"/>
  <c r="L132" i="41"/>
  <c r="L131" i="41"/>
  <c r="L130" i="41"/>
  <c r="L129" i="41"/>
  <c r="L128" i="41"/>
  <c r="L127" i="41"/>
  <c r="L126" i="41"/>
  <c r="L125" i="41"/>
  <c r="L124" i="41"/>
  <c r="L123" i="41"/>
  <c r="L122" i="41"/>
  <c r="L121" i="41"/>
  <c r="L120" i="41"/>
  <c r="L119" i="41"/>
  <c r="L118" i="41"/>
  <c r="L117" i="41"/>
  <c r="L116" i="41"/>
  <c r="L115" i="41"/>
  <c r="L114" i="41"/>
  <c r="L113" i="41"/>
  <c r="L112" i="41"/>
  <c r="L111" i="41"/>
  <c r="L110" i="41"/>
  <c r="L109" i="41"/>
  <c r="L108" i="41"/>
  <c r="L107" i="41"/>
  <c r="L106" i="41"/>
  <c r="L105" i="41"/>
  <c r="L104" i="41"/>
  <c r="L103" i="41"/>
  <c r="L102" i="41"/>
  <c r="L101" i="41"/>
  <c r="L100" i="41"/>
  <c r="L99" i="41"/>
  <c r="L98" i="41"/>
  <c r="L97" i="41"/>
  <c r="L96" i="41"/>
  <c r="L95" i="41"/>
  <c r="L94" i="41"/>
  <c r="L93" i="41"/>
  <c r="L92" i="41"/>
  <c r="L91" i="41"/>
  <c r="L90" i="41"/>
  <c r="L89" i="41"/>
  <c r="L88" i="41"/>
  <c r="L87" i="41"/>
  <c r="L86" i="41"/>
  <c r="L85" i="41"/>
  <c r="L84" i="41"/>
  <c r="L83" i="41"/>
  <c r="L82" i="41"/>
  <c r="L81" i="41"/>
  <c r="L80" i="41"/>
  <c r="L79" i="41"/>
  <c r="L78" i="41"/>
  <c r="L77" i="41"/>
  <c r="L76" i="41"/>
  <c r="L75" i="41"/>
  <c r="L74" i="41"/>
  <c r="L73" i="41"/>
  <c r="L72" i="41"/>
  <c r="L71" i="41"/>
  <c r="L70" i="41"/>
  <c r="L69" i="41"/>
  <c r="L68" i="41"/>
  <c r="L67" i="41"/>
  <c r="L66" i="41"/>
  <c r="L65" i="41"/>
  <c r="L64" i="41"/>
  <c r="L63" i="41"/>
  <c r="L62" i="41"/>
  <c r="L61" i="41"/>
  <c r="L60" i="41"/>
  <c r="L59" i="41"/>
  <c r="L58" i="41"/>
  <c r="L57" i="41"/>
  <c r="L56" i="41"/>
  <c r="L55" i="41"/>
  <c r="L54" i="41"/>
  <c r="L53" i="41"/>
  <c r="L52" i="41"/>
  <c r="L51" i="41"/>
  <c r="L50" i="41"/>
  <c r="L49" i="41"/>
  <c r="L48" i="41"/>
  <c r="L47" i="41"/>
  <c r="L46" i="41"/>
  <c r="L45" i="41"/>
  <c r="L44" i="41"/>
  <c r="L43" i="41"/>
  <c r="L42" i="41"/>
  <c r="L41" i="41"/>
  <c r="L40" i="41"/>
  <c r="L39" i="41"/>
  <c r="L38" i="41"/>
  <c r="L37" i="41"/>
  <c r="L36" i="41"/>
  <c r="L35" i="41"/>
  <c r="L34" i="41"/>
  <c r="L33" i="41"/>
  <c r="L32" i="41"/>
  <c r="L31" i="41"/>
  <c r="L30" i="41"/>
  <c r="L29" i="41"/>
  <c r="L28" i="41"/>
  <c r="L27" i="41"/>
  <c r="L26" i="41"/>
  <c r="L25" i="41"/>
  <c r="L24" i="41"/>
  <c r="L23" i="41"/>
  <c r="L22" i="41"/>
  <c r="L21" i="41"/>
  <c r="L20" i="41"/>
  <c r="L19" i="41"/>
  <c r="L18" i="41"/>
  <c r="L17" i="41"/>
  <c r="L16" i="41"/>
  <c r="L15" i="41"/>
  <c r="L14" i="41"/>
  <c r="L13" i="41"/>
  <c r="L12" i="41"/>
  <c r="L11" i="41"/>
  <c r="L10" i="41"/>
  <c r="L9" i="41"/>
  <c r="L8" i="41"/>
  <c r="L7" i="41"/>
  <c r="L6" i="41"/>
  <c r="L5" i="41"/>
  <c r="L4" i="41"/>
  <c r="L498" i="43"/>
  <c r="L497" i="43"/>
  <c r="L496" i="43"/>
  <c r="L495" i="43"/>
  <c r="L494" i="43"/>
  <c r="L493" i="43"/>
  <c r="L492" i="43"/>
  <c r="L491" i="43"/>
  <c r="L490" i="43"/>
  <c r="L489" i="43"/>
  <c r="L488" i="43"/>
  <c r="L487" i="43"/>
  <c r="L486" i="43"/>
  <c r="L485" i="43"/>
  <c r="L484" i="43"/>
  <c r="L483" i="43"/>
  <c r="L482" i="43"/>
  <c r="L481" i="43"/>
  <c r="L480" i="43"/>
  <c r="L479" i="43"/>
  <c r="L478" i="43"/>
  <c r="L477" i="43"/>
  <c r="L476" i="43"/>
  <c r="L475" i="43"/>
  <c r="L474" i="43"/>
  <c r="L473" i="43"/>
  <c r="L472" i="43"/>
  <c r="L471" i="43"/>
  <c r="L470" i="43"/>
  <c r="L469" i="43"/>
  <c r="L468" i="43"/>
  <c r="L467" i="43"/>
  <c r="L466" i="43"/>
  <c r="L465" i="43"/>
  <c r="L464" i="43"/>
  <c r="L463" i="43"/>
  <c r="L462" i="43"/>
  <c r="L461" i="43"/>
  <c r="L460" i="43"/>
  <c r="L459" i="43"/>
  <c r="L458" i="43"/>
  <c r="L457" i="43"/>
  <c r="L456" i="43"/>
  <c r="L455" i="43"/>
  <c r="L454" i="43"/>
  <c r="L453" i="43"/>
  <c r="L452" i="43"/>
  <c r="L451" i="43"/>
  <c r="L450" i="43"/>
  <c r="L449" i="43"/>
  <c r="L448" i="43"/>
  <c r="L447" i="43"/>
  <c r="L446" i="43"/>
  <c r="L445" i="43"/>
  <c r="L444" i="43"/>
  <c r="L443" i="43"/>
  <c r="L442" i="43"/>
  <c r="L441" i="43"/>
  <c r="L440" i="43"/>
  <c r="L439" i="43"/>
  <c r="L438" i="43"/>
  <c r="L437" i="43"/>
  <c r="L436" i="43"/>
  <c r="L435" i="43"/>
  <c r="L434" i="43"/>
  <c r="L433" i="43"/>
  <c r="L432" i="43"/>
  <c r="L431" i="43"/>
  <c r="L430" i="43"/>
  <c r="L429" i="43"/>
  <c r="L428" i="43"/>
  <c r="L427" i="43"/>
  <c r="L426" i="43"/>
  <c r="L425" i="43"/>
  <c r="L424" i="43"/>
  <c r="L423" i="43"/>
  <c r="L422" i="43"/>
  <c r="L421" i="43"/>
  <c r="L420" i="43"/>
  <c r="L419" i="43"/>
  <c r="L418" i="43"/>
  <c r="L417" i="43"/>
  <c r="L416" i="43"/>
  <c r="L415" i="43"/>
  <c r="L414" i="43"/>
  <c r="L413" i="43"/>
  <c r="L412" i="43"/>
  <c r="L411" i="43"/>
  <c r="L410" i="43"/>
  <c r="L409" i="43"/>
  <c r="L408" i="43"/>
  <c r="L407" i="43"/>
  <c r="L406" i="43"/>
  <c r="L405" i="43"/>
  <c r="L404" i="43"/>
  <c r="L403" i="43"/>
  <c r="L402" i="43"/>
  <c r="L401" i="43"/>
  <c r="L400" i="43"/>
  <c r="L399" i="43"/>
  <c r="L398" i="43"/>
  <c r="L397" i="43"/>
  <c r="L396" i="43"/>
  <c r="L395" i="43"/>
  <c r="L394" i="43"/>
  <c r="L393" i="43"/>
  <c r="L392" i="43"/>
  <c r="L391" i="43"/>
  <c r="L390" i="43"/>
  <c r="L389" i="43"/>
  <c r="L388" i="43"/>
  <c r="L387" i="43"/>
  <c r="L386" i="43"/>
  <c r="L385" i="43"/>
  <c r="L384" i="43"/>
  <c r="L383" i="43"/>
  <c r="L382" i="43"/>
  <c r="L381" i="43"/>
  <c r="L380" i="43"/>
  <c r="L379" i="43"/>
  <c r="L378" i="43"/>
  <c r="L377" i="43"/>
  <c r="L376" i="43"/>
  <c r="L375" i="43"/>
  <c r="L374" i="43"/>
  <c r="L373" i="43"/>
  <c r="L372" i="43"/>
  <c r="L371" i="43"/>
  <c r="L370" i="43"/>
  <c r="L369" i="43"/>
  <c r="L368" i="43"/>
  <c r="L367" i="43"/>
  <c r="L366" i="43"/>
  <c r="L365" i="43"/>
  <c r="L364" i="43"/>
  <c r="L363" i="43"/>
  <c r="L362" i="43"/>
  <c r="L361" i="43"/>
  <c r="L360" i="43"/>
  <c r="L359" i="43"/>
  <c r="L358" i="43"/>
  <c r="L357" i="43"/>
  <c r="L356" i="43"/>
  <c r="L355" i="43"/>
  <c r="L354" i="43"/>
  <c r="L353" i="43"/>
  <c r="L352" i="43"/>
  <c r="L351" i="43"/>
  <c r="L350" i="43"/>
  <c r="L349" i="43"/>
  <c r="L348" i="43"/>
  <c r="L347" i="43"/>
  <c r="L346" i="43"/>
  <c r="L345" i="43"/>
  <c r="L344" i="43"/>
  <c r="L343" i="43"/>
  <c r="L342" i="43"/>
  <c r="L341" i="43"/>
  <c r="L340" i="43"/>
  <c r="L339" i="43"/>
  <c r="L338" i="43"/>
  <c r="L337" i="43"/>
  <c r="L336" i="43"/>
  <c r="L335" i="43"/>
  <c r="L334" i="43"/>
  <c r="L333" i="43"/>
  <c r="L332" i="43"/>
  <c r="L331" i="43"/>
  <c r="L330" i="43"/>
  <c r="L329" i="43"/>
  <c r="L328" i="43"/>
  <c r="L327" i="43"/>
  <c r="L326" i="43"/>
  <c r="L325" i="43"/>
  <c r="L324" i="43"/>
  <c r="L323" i="43"/>
  <c r="L322" i="43"/>
  <c r="L321" i="43"/>
  <c r="L320" i="43"/>
  <c r="L319" i="43"/>
  <c r="L318" i="43"/>
  <c r="L317" i="43"/>
  <c r="L316" i="43"/>
  <c r="L315" i="43"/>
  <c r="L314" i="43"/>
  <c r="L313" i="43"/>
  <c r="L312" i="43"/>
  <c r="L311" i="43"/>
  <c r="L310" i="43"/>
  <c r="L309" i="43"/>
  <c r="L308" i="43"/>
  <c r="L307" i="43"/>
  <c r="L306" i="43"/>
  <c r="L305" i="43"/>
  <c r="L304" i="43"/>
  <c r="L303" i="43"/>
  <c r="L302" i="43"/>
  <c r="L301" i="43"/>
  <c r="L300" i="43"/>
  <c r="L299" i="43"/>
  <c r="L298" i="43"/>
  <c r="L297" i="43"/>
  <c r="L296" i="43"/>
  <c r="L295" i="43"/>
  <c r="L294" i="43"/>
  <c r="L293" i="43"/>
  <c r="L292" i="43"/>
  <c r="L291" i="43"/>
  <c r="L290" i="43"/>
  <c r="L289" i="43"/>
  <c r="L288" i="43"/>
  <c r="L287" i="43"/>
  <c r="L286" i="43"/>
  <c r="L285" i="43"/>
  <c r="L284" i="43"/>
  <c r="L283" i="43"/>
  <c r="L282" i="43"/>
  <c r="L281" i="43"/>
  <c r="L280" i="43"/>
  <c r="L279" i="43"/>
  <c r="L278" i="43"/>
  <c r="L277" i="43"/>
  <c r="L276" i="43"/>
  <c r="L275" i="43"/>
  <c r="L274" i="43"/>
  <c r="L273" i="43"/>
  <c r="L272" i="43"/>
  <c r="L271" i="43"/>
  <c r="L270" i="43"/>
  <c r="L269" i="43"/>
  <c r="L268" i="43"/>
  <c r="L267" i="43"/>
  <c r="L266" i="43"/>
  <c r="L265" i="43"/>
  <c r="L264" i="43"/>
  <c r="L263" i="43"/>
  <c r="L262" i="43"/>
  <c r="L261" i="43"/>
  <c r="L260" i="43"/>
  <c r="L259" i="43"/>
  <c r="L258" i="43"/>
  <c r="L257" i="43"/>
  <c r="L256" i="43"/>
  <c r="L255" i="43"/>
  <c r="L254" i="43"/>
  <c r="L253" i="43"/>
  <c r="L252" i="43"/>
  <c r="L251" i="43"/>
  <c r="L250" i="43"/>
  <c r="L249" i="43"/>
  <c r="L248" i="43"/>
  <c r="L247" i="43"/>
  <c r="L246" i="43"/>
  <c r="L245" i="43"/>
  <c r="L244" i="43"/>
  <c r="L243" i="43"/>
  <c r="L242" i="43"/>
  <c r="L241" i="43"/>
  <c r="L240" i="43"/>
  <c r="L239" i="43"/>
  <c r="L238" i="43"/>
  <c r="L237" i="43"/>
  <c r="L236" i="43"/>
  <c r="L235" i="43"/>
  <c r="L234" i="43"/>
  <c r="L233" i="43"/>
  <c r="L232" i="43"/>
  <c r="L231" i="43"/>
  <c r="L230" i="43"/>
  <c r="L229" i="43"/>
  <c r="L228" i="43"/>
  <c r="L227" i="43"/>
  <c r="L226" i="43"/>
  <c r="L225" i="43"/>
  <c r="L224" i="43"/>
  <c r="L223" i="43"/>
  <c r="L222" i="43"/>
  <c r="L221" i="43"/>
  <c r="L220" i="43"/>
  <c r="L219" i="43"/>
  <c r="L218" i="43"/>
  <c r="L217" i="43"/>
  <c r="L216" i="43"/>
  <c r="L215" i="43"/>
  <c r="L214" i="43"/>
  <c r="L213" i="43"/>
  <c r="L212" i="43"/>
  <c r="L211" i="43"/>
  <c r="L210" i="43"/>
  <c r="L209" i="43"/>
  <c r="L208" i="43"/>
  <c r="L207" i="43"/>
  <c r="L206" i="43"/>
  <c r="L205" i="43"/>
  <c r="L204" i="43"/>
  <c r="L203" i="43"/>
  <c r="L202" i="43"/>
  <c r="L201" i="43"/>
  <c r="L200" i="43"/>
  <c r="L199" i="43"/>
  <c r="L198" i="43"/>
  <c r="L197" i="43"/>
  <c r="L196" i="43"/>
  <c r="L195" i="43"/>
  <c r="L194" i="43"/>
  <c r="L193" i="43"/>
  <c r="L192" i="43"/>
  <c r="L191" i="43"/>
  <c r="L190" i="43"/>
  <c r="L189" i="43"/>
  <c r="L188" i="43"/>
  <c r="L187" i="43"/>
  <c r="L186" i="43"/>
  <c r="L185" i="43"/>
  <c r="L184" i="43"/>
  <c r="L183" i="43"/>
  <c r="L182" i="43"/>
  <c r="L181" i="43"/>
  <c r="L180" i="43"/>
  <c r="L179" i="43"/>
  <c r="L178" i="43"/>
  <c r="L177" i="43"/>
  <c r="L176" i="43"/>
  <c r="L175" i="43"/>
  <c r="L174" i="43"/>
  <c r="L173" i="43"/>
  <c r="L172" i="43"/>
  <c r="L171" i="43"/>
  <c r="L170" i="43"/>
  <c r="L169" i="43"/>
  <c r="L168" i="43"/>
  <c r="L167" i="43"/>
  <c r="L166" i="43"/>
  <c r="L165" i="43"/>
  <c r="L164" i="43"/>
  <c r="L163" i="43"/>
  <c r="L162" i="43"/>
  <c r="L161" i="43"/>
  <c r="L160" i="43"/>
  <c r="L159" i="43"/>
  <c r="L158" i="43"/>
  <c r="L157" i="43"/>
  <c r="L156" i="43"/>
  <c r="L155" i="43"/>
  <c r="L154" i="43"/>
  <c r="L153" i="43"/>
  <c r="L152" i="43"/>
  <c r="L151" i="43"/>
  <c r="L150" i="43"/>
  <c r="L149" i="43"/>
  <c r="L148" i="43"/>
  <c r="L147" i="43"/>
  <c r="L146" i="43"/>
  <c r="L145" i="43"/>
  <c r="L144" i="43"/>
  <c r="L143" i="43"/>
  <c r="L142" i="43"/>
  <c r="L141" i="43"/>
  <c r="L140" i="43"/>
  <c r="L139" i="43"/>
  <c r="L138" i="43"/>
  <c r="L137" i="43"/>
  <c r="L136" i="43"/>
  <c r="L135" i="43"/>
  <c r="L134" i="43"/>
  <c r="L133" i="43"/>
  <c r="L132" i="43"/>
  <c r="L131" i="43"/>
  <c r="L130" i="43"/>
  <c r="L129" i="43"/>
  <c r="L128" i="43"/>
  <c r="L127" i="43"/>
  <c r="L126" i="43"/>
  <c r="L125" i="43"/>
  <c r="L124" i="43"/>
  <c r="L123" i="43"/>
  <c r="L122" i="43"/>
  <c r="L121" i="43"/>
  <c r="L120" i="43"/>
  <c r="L119" i="43"/>
  <c r="L118" i="43"/>
  <c r="L117" i="43"/>
  <c r="L116" i="43"/>
  <c r="L115" i="43"/>
  <c r="L114" i="43"/>
  <c r="L113" i="43"/>
  <c r="L112" i="43"/>
  <c r="L111" i="43"/>
  <c r="L110" i="43"/>
  <c r="L109" i="43"/>
  <c r="L108" i="43"/>
  <c r="L107" i="43"/>
  <c r="L106" i="43"/>
  <c r="L105" i="43"/>
  <c r="L104" i="43"/>
  <c r="L103" i="43"/>
  <c r="L102" i="43"/>
  <c r="L101" i="43"/>
  <c r="L100" i="43"/>
  <c r="L99" i="43"/>
  <c r="L98" i="43"/>
  <c r="L97" i="43"/>
  <c r="L96" i="43"/>
  <c r="L95" i="43"/>
  <c r="L94" i="43"/>
  <c r="L93" i="43"/>
  <c r="L92" i="43"/>
  <c r="L91" i="43"/>
  <c r="L90" i="43"/>
  <c r="L89" i="43"/>
  <c r="L88" i="43"/>
  <c r="L87" i="43"/>
  <c r="L86" i="43"/>
  <c r="L85" i="43"/>
  <c r="L84" i="43"/>
  <c r="L83" i="43"/>
  <c r="L82" i="43"/>
  <c r="L81" i="43"/>
  <c r="L80" i="43"/>
  <c r="L79" i="43"/>
  <c r="L78" i="43"/>
  <c r="L77" i="43"/>
  <c r="L76" i="43"/>
  <c r="L75" i="43"/>
  <c r="L74" i="43"/>
  <c r="L73" i="43"/>
  <c r="L72" i="43"/>
  <c r="L71" i="43"/>
  <c r="L70" i="43"/>
  <c r="L69" i="43"/>
  <c r="L68" i="43"/>
  <c r="L67" i="43"/>
  <c r="L66" i="43"/>
  <c r="L65" i="43"/>
  <c r="L64" i="43"/>
  <c r="L63" i="43"/>
  <c r="L62" i="43"/>
  <c r="L61" i="43"/>
  <c r="L60" i="43"/>
  <c r="L59" i="43"/>
  <c r="L58" i="43"/>
  <c r="L57" i="43"/>
  <c r="L56" i="43"/>
  <c r="L55" i="43"/>
  <c r="L54" i="43"/>
  <c r="L53" i="43"/>
  <c r="L52" i="43"/>
  <c r="L51" i="43"/>
  <c r="L50" i="43"/>
  <c r="L49" i="43"/>
  <c r="L48" i="43"/>
  <c r="L47" i="43"/>
  <c r="L46" i="43"/>
  <c r="L45" i="43"/>
  <c r="L44" i="43"/>
  <c r="L43" i="43"/>
  <c r="L42" i="43"/>
  <c r="L41" i="43"/>
  <c r="L40" i="43"/>
  <c r="L39" i="43"/>
  <c r="L38" i="43"/>
  <c r="L37" i="43"/>
  <c r="L36" i="43"/>
  <c r="L35" i="43"/>
  <c r="L34" i="43"/>
  <c r="L33" i="43"/>
  <c r="L32" i="43"/>
  <c r="L31" i="43"/>
  <c r="L30" i="43"/>
  <c r="L29" i="43"/>
  <c r="L28" i="43"/>
  <c r="L27" i="43"/>
  <c r="L26" i="43"/>
  <c r="L25" i="43"/>
  <c r="L24" i="43"/>
  <c r="L23" i="43"/>
  <c r="L22" i="43"/>
  <c r="L21" i="43"/>
  <c r="L20" i="43"/>
  <c r="L19" i="43"/>
  <c r="L18" i="43"/>
  <c r="L17" i="43"/>
  <c r="L16" i="43"/>
  <c r="L15" i="43"/>
  <c r="L14" i="43"/>
  <c r="L13" i="43"/>
  <c r="L12" i="43"/>
  <c r="L11" i="43"/>
  <c r="L10" i="43"/>
  <c r="L9" i="43"/>
  <c r="L8" i="43"/>
  <c r="L7" i="43"/>
  <c r="L6" i="43"/>
  <c r="L5" i="43"/>
  <c r="L4" i="43"/>
  <c r="L498" i="45"/>
  <c r="L497" i="45"/>
  <c r="L496" i="45"/>
  <c r="L495" i="45"/>
  <c r="L494" i="45"/>
  <c r="L493" i="45"/>
  <c r="L492" i="45"/>
  <c r="L491" i="45"/>
  <c r="L490" i="45"/>
  <c r="L489" i="45"/>
  <c r="L488" i="45"/>
  <c r="L487" i="45"/>
  <c r="L486" i="45"/>
  <c r="L485" i="45"/>
  <c r="L484" i="45"/>
  <c r="L483" i="45"/>
  <c r="L482" i="45"/>
  <c r="L481" i="45"/>
  <c r="L480" i="45"/>
  <c r="L479" i="45"/>
  <c r="L478" i="45"/>
  <c r="L477" i="45"/>
  <c r="L476" i="45"/>
  <c r="L475" i="45"/>
  <c r="L474" i="45"/>
  <c r="L473" i="45"/>
  <c r="L472" i="45"/>
  <c r="L471" i="45"/>
  <c r="L470" i="45"/>
  <c r="L469" i="45"/>
  <c r="L468" i="45"/>
  <c r="L467" i="45"/>
  <c r="L466" i="45"/>
  <c r="L465" i="45"/>
  <c r="L464" i="45"/>
  <c r="L463" i="45"/>
  <c r="L462" i="45"/>
  <c r="L461" i="45"/>
  <c r="L460" i="45"/>
  <c r="L459" i="45"/>
  <c r="L458" i="45"/>
  <c r="L457" i="45"/>
  <c r="L456" i="45"/>
  <c r="L455" i="45"/>
  <c r="L454" i="45"/>
  <c r="L453" i="45"/>
  <c r="L452" i="45"/>
  <c r="L451" i="45"/>
  <c r="L450" i="45"/>
  <c r="L449" i="45"/>
  <c r="L448" i="45"/>
  <c r="L447" i="45"/>
  <c r="L446" i="45"/>
  <c r="L445" i="45"/>
  <c r="L444" i="45"/>
  <c r="L443" i="45"/>
  <c r="L442" i="45"/>
  <c r="L441" i="45"/>
  <c r="L440" i="45"/>
  <c r="L439" i="45"/>
  <c r="L438" i="45"/>
  <c r="L437" i="45"/>
  <c r="L436" i="45"/>
  <c r="L435" i="45"/>
  <c r="L434" i="45"/>
  <c r="L433" i="45"/>
  <c r="L432" i="45"/>
  <c r="L431" i="45"/>
  <c r="L430" i="45"/>
  <c r="L429" i="45"/>
  <c r="L428" i="45"/>
  <c r="L427" i="45"/>
  <c r="L426" i="45"/>
  <c r="L425" i="45"/>
  <c r="L424" i="45"/>
  <c r="L423" i="45"/>
  <c r="L422" i="45"/>
  <c r="L421" i="45"/>
  <c r="L420" i="45"/>
  <c r="L419" i="45"/>
  <c r="L418" i="45"/>
  <c r="L417" i="45"/>
  <c r="L416" i="45"/>
  <c r="L415" i="45"/>
  <c r="L414" i="45"/>
  <c r="L413" i="45"/>
  <c r="L412" i="45"/>
  <c r="L411" i="45"/>
  <c r="L410" i="45"/>
  <c r="L409" i="45"/>
  <c r="L408" i="45"/>
  <c r="L407" i="45"/>
  <c r="L406" i="45"/>
  <c r="L405" i="45"/>
  <c r="L404" i="45"/>
  <c r="L403" i="45"/>
  <c r="L402" i="45"/>
  <c r="L401" i="45"/>
  <c r="L400" i="45"/>
  <c r="L399" i="45"/>
  <c r="L398" i="45"/>
  <c r="L397" i="45"/>
  <c r="L396" i="45"/>
  <c r="L395" i="45"/>
  <c r="L394" i="45"/>
  <c r="L393" i="45"/>
  <c r="L392" i="45"/>
  <c r="L391" i="45"/>
  <c r="L390" i="45"/>
  <c r="L389" i="45"/>
  <c r="L388" i="45"/>
  <c r="L387" i="45"/>
  <c r="L386" i="45"/>
  <c r="L385" i="45"/>
  <c r="L384" i="45"/>
  <c r="L383" i="45"/>
  <c r="L382" i="45"/>
  <c r="L381" i="45"/>
  <c r="L380" i="45"/>
  <c r="L379" i="45"/>
  <c r="L378" i="45"/>
  <c r="L377" i="45"/>
  <c r="L376" i="45"/>
  <c r="L375" i="45"/>
  <c r="L374" i="45"/>
  <c r="L373" i="45"/>
  <c r="L372" i="45"/>
  <c r="L371" i="45"/>
  <c r="L370" i="45"/>
  <c r="L369" i="45"/>
  <c r="L368" i="45"/>
  <c r="L367" i="45"/>
  <c r="L366" i="45"/>
  <c r="L365" i="45"/>
  <c r="L364" i="45"/>
  <c r="L363" i="45"/>
  <c r="L362" i="45"/>
  <c r="L361" i="45"/>
  <c r="L360" i="45"/>
  <c r="L359" i="45"/>
  <c r="L358" i="45"/>
  <c r="L357" i="45"/>
  <c r="L356" i="45"/>
  <c r="L355" i="45"/>
  <c r="L354" i="45"/>
  <c r="L353" i="45"/>
  <c r="L352" i="45"/>
  <c r="L351" i="45"/>
  <c r="L350" i="45"/>
  <c r="L349" i="45"/>
  <c r="L348" i="45"/>
  <c r="L347" i="45"/>
  <c r="L346" i="45"/>
  <c r="L345" i="45"/>
  <c r="L344" i="45"/>
  <c r="L343" i="45"/>
  <c r="L342" i="45"/>
  <c r="L341" i="45"/>
  <c r="L340" i="45"/>
  <c r="L339" i="45"/>
  <c r="L338" i="45"/>
  <c r="L337" i="45"/>
  <c r="L336" i="45"/>
  <c r="L335" i="45"/>
  <c r="L334" i="45"/>
  <c r="L333" i="45"/>
  <c r="L332" i="45"/>
  <c r="L331" i="45"/>
  <c r="L330" i="45"/>
  <c r="L329" i="45"/>
  <c r="L328" i="45"/>
  <c r="L327" i="45"/>
  <c r="L326" i="45"/>
  <c r="L325" i="45"/>
  <c r="L324" i="45"/>
  <c r="L323" i="45"/>
  <c r="L322" i="45"/>
  <c r="L321" i="45"/>
  <c r="L320" i="45"/>
  <c r="L319" i="45"/>
  <c r="L318" i="45"/>
  <c r="L317" i="45"/>
  <c r="L316" i="45"/>
  <c r="L315" i="45"/>
  <c r="L314" i="45"/>
  <c r="L313" i="45"/>
  <c r="L312" i="45"/>
  <c r="L311" i="45"/>
  <c r="L310" i="45"/>
  <c r="L309" i="45"/>
  <c r="L308" i="45"/>
  <c r="L307" i="45"/>
  <c r="L306" i="45"/>
  <c r="L305" i="45"/>
  <c r="L304" i="45"/>
  <c r="L303" i="45"/>
  <c r="L302" i="45"/>
  <c r="L301" i="45"/>
  <c r="L300" i="45"/>
  <c r="L299" i="45"/>
  <c r="L298" i="45"/>
  <c r="L297" i="45"/>
  <c r="L296" i="45"/>
  <c r="L295" i="45"/>
  <c r="L294" i="45"/>
  <c r="L293" i="45"/>
  <c r="L292" i="45"/>
  <c r="L291" i="45"/>
  <c r="L290" i="45"/>
  <c r="L289" i="45"/>
  <c r="L288" i="45"/>
  <c r="L287" i="45"/>
  <c r="L286" i="45"/>
  <c r="L285" i="45"/>
  <c r="L284" i="45"/>
  <c r="L283" i="45"/>
  <c r="L282" i="45"/>
  <c r="L281" i="45"/>
  <c r="L280" i="45"/>
  <c r="L279" i="45"/>
  <c r="L278" i="45"/>
  <c r="L277" i="45"/>
  <c r="L276" i="45"/>
  <c r="L275" i="45"/>
  <c r="L274" i="45"/>
  <c r="L273" i="45"/>
  <c r="L272" i="45"/>
  <c r="L271" i="45"/>
  <c r="L270" i="45"/>
  <c r="L269" i="45"/>
  <c r="L268" i="45"/>
  <c r="L267" i="45"/>
  <c r="L266" i="45"/>
  <c r="L265" i="45"/>
  <c r="L264" i="45"/>
  <c r="L263" i="45"/>
  <c r="L262" i="45"/>
  <c r="L261" i="45"/>
  <c r="L260" i="45"/>
  <c r="L259" i="45"/>
  <c r="L258" i="45"/>
  <c r="L257" i="45"/>
  <c r="L256" i="45"/>
  <c r="L255" i="45"/>
  <c r="L254" i="45"/>
  <c r="L253" i="45"/>
  <c r="L252" i="45"/>
  <c r="L251" i="45"/>
  <c r="L250" i="45"/>
  <c r="L249" i="45"/>
  <c r="L248" i="45"/>
  <c r="L247" i="45"/>
  <c r="L246" i="45"/>
  <c r="L245" i="45"/>
  <c r="L244" i="45"/>
  <c r="L243" i="45"/>
  <c r="L242" i="45"/>
  <c r="L241" i="45"/>
  <c r="L240" i="45"/>
  <c r="L239" i="45"/>
  <c r="L238" i="45"/>
  <c r="L237" i="45"/>
  <c r="L236" i="45"/>
  <c r="L235" i="45"/>
  <c r="L234" i="45"/>
  <c r="L233" i="45"/>
  <c r="L232" i="45"/>
  <c r="L231" i="45"/>
  <c r="L230" i="45"/>
  <c r="L229" i="45"/>
  <c r="L228" i="45"/>
  <c r="L227" i="45"/>
  <c r="L226" i="45"/>
  <c r="L225" i="45"/>
  <c r="L224" i="45"/>
  <c r="L223" i="45"/>
  <c r="L222" i="45"/>
  <c r="L221" i="45"/>
  <c r="L220" i="45"/>
  <c r="L219" i="45"/>
  <c r="L218" i="45"/>
  <c r="L217" i="45"/>
  <c r="L216" i="45"/>
  <c r="L215" i="45"/>
  <c r="L214" i="45"/>
  <c r="L213" i="45"/>
  <c r="L212" i="45"/>
  <c r="L211" i="45"/>
  <c r="L210" i="45"/>
  <c r="L209" i="45"/>
  <c r="L208" i="45"/>
  <c r="L207" i="45"/>
  <c r="L206" i="45"/>
  <c r="L205" i="45"/>
  <c r="L204" i="45"/>
  <c r="L203" i="45"/>
  <c r="L202" i="45"/>
  <c r="L201" i="45"/>
  <c r="L200" i="45"/>
  <c r="L199" i="45"/>
  <c r="L198" i="45"/>
  <c r="L197" i="45"/>
  <c r="L196" i="45"/>
  <c r="L195" i="45"/>
  <c r="L194" i="45"/>
  <c r="L193" i="45"/>
  <c r="L192" i="45"/>
  <c r="L191" i="45"/>
  <c r="L190" i="45"/>
  <c r="L189" i="45"/>
  <c r="L188" i="45"/>
  <c r="L187" i="45"/>
  <c r="L186" i="45"/>
  <c r="L185" i="45"/>
  <c r="L184" i="45"/>
  <c r="L183" i="45"/>
  <c r="L182" i="45"/>
  <c r="L181" i="45"/>
  <c r="L180" i="45"/>
  <c r="L179" i="45"/>
  <c r="L178" i="45"/>
  <c r="L177" i="45"/>
  <c r="L176" i="45"/>
  <c r="L175" i="45"/>
  <c r="L174" i="45"/>
  <c r="L173" i="45"/>
  <c r="L172" i="45"/>
  <c r="L171" i="45"/>
  <c r="L170" i="45"/>
  <c r="L169" i="45"/>
  <c r="L168" i="45"/>
  <c r="L167" i="45"/>
  <c r="L166" i="45"/>
  <c r="L165" i="45"/>
  <c r="L164" i="45"/>
  <c r="L163" i="45"/>
  <c r="L162" i="45"/>
  <c r="L161" i="45"/>
  <c r="L160" i="45"/>
  <c r="L159" i="45"/>
  <c r="L158" i="45"/>
  <c r="L157" i="45"/>
  <c r="L156" i="45"/>
  <c r="L155" i="45"/>
  <c r="L154" i="45"/>
  <c r="L153" i="45"/>
  <c r="L152" i="45"/>
  <c r="L151" i="45"/>
  <c r="L150" i="45"/>
  <c r="L149" i="45"/>
  <c r="L148" i="45"/>
  <c r="L147" i="45"/>
  <c r="L146" i="45"/>
  <c r="L145" i="45"/>
  <c r="L144" i="45"/>
  <c r="L143" i="45"/>
  <c r="L142" i="45"/>
  <c r="L141" i="45"/>
  <c r="L140" i="45"/>
  <c r="L139" i="45"/>
  <c r="L138" i="45"/>
  <c r="L137" i="45"/>
  <c r="L136" i="45"/>
  <c r="L135" i="45"/>
  <c r="L134" i="45"/>
  <c r="L133" i="45"/>
  <c r="L132" i="45"/>
  <c r="L131" i="45"/>
  <c r="L130" i="45"/>
  <c r="L129" i="45"/>
  <c r="L128" i="45"/>
  <c r="L127" i="45"/>
  <c r="L126" i="45"/>
  <c r="L125" i="45"/>
  <c r="L124" i="45"/>
  <c r="L123" i="45"/>
  <c r="L122" i="45"/>
  <c r="L121" i="45"/>
  <c r="L120" i="45"/>
  <c r="L119" i="45"/>
  <c r="L118" i="45"/>
  <c r="L117" i="45"/>
  <c r="L116" i="45"/>
  <c r="L115" i="45"/>
  <c r="L114" i="45"/>
  <c r="L113" i="45"/>
  <c r="L112" i="45"/>
  <c r="L111" i="45"/>
  <c r="L110" i="45"/>
  <c r="L109" i="45"/>
  <c r="L108" i="45"/>
  <c r="L107" i="45"/>
  <c r="L106" i="45"/>
  <c r="L105" i="45"/>
  <c r="L104" i="45"/>
  <c r="L103" i="45"/>
  <c r="L102" i="45"/>
  <c r="L101" i="45"/>
  <c r="L100" i="45"/>
  <c r="L99" i="45"/>
  <c r="L98" i="45"/>
  <c r="L97" i="45"/>
  <c r="L96" i="45"/>
  <c r="L95" i="45"/>
  <c r="L94" i="45"/>
  <c r="L93" i="45"/>
  <c r="L92" i="45"/>
  <c r="L91" i="45"/>
  <c r="L90" i="45"/>
  <c r="L89" i="45"/>
  <c r="L88" i="45"/>
  <c r="L87" i="45"/>
  <c r="L86" i="45"/>
  <c r="L85" i="45"/>
  <c r="L84" i="45"/>
  <c r="L83" i="45"/>
  <c r="L82" i="45"/>
  <c r="L81" i="45"/>
  <c r="L80" i="45"/>
  <c r="L79" i="45"/>
  <c r="L78" i="45"/>
  <c r="L77" i="45"/>
  <c r="L76" i="45"/>
  <c r="L75" i="45"/>
  <c r="L74" i="45"/>
  <c r="L73" i="45"/>
  <c r="L72" i="45"/>
  <c r="L71" i="45"/>
  <c r="L70" i="45"/>
  <c r="L69" i="45"/>
  <c r="L68" i="45"/>
  <c r="L67" i="45"/>
  <c r="L66" i="45"/>
  <c r="L65" i="45"/>
  <c r="L64" i="45"/>
  <c r="L63" i="45"/>
  <c r="L62" i="45"/>
  <c r="L61" i="45"/>
  <c r="L60" i="45"/>
  <c r="L59" i="45"/>
  <c r="L58" i="45"/>
  <c r="L57" i="45"/>
  <c r="L56" i="45"/>
  <c r="L55" i="45"/>
  <c r="L54" i="45"/>
  <c r="L53" i="45"/>
  <c r="L52" i="45"/>
  <c r="L51" i="45"/>
  <c r="L50" i="45"/>
  <c r="L49" i="45"/>
  <c r="L48" i="45"/>
  <c r="L47" i="45"/>
  <c r="L46" i="45"/>
  <c r="L45" i="45"/>
  <c r="L44" i="45"/>
  <c r="L43" i="45"/>
  <c r="L42" i="45"/>
  <c r="L41" i="45"/>
  <c r="L40" i="45"/>
  <c r="L39" i="45"/>
  <c r="L38" i="45"/>
  <c r="L37" i="45"/>
  <c r="L36" i="45"/>
  <c r="L35" i="45"/>
  <c r="L34" i="45"/>
  <c r="L33" i="45"/>
  <c r="L32" i="45"/>
  <c r="L31" i="45"/>
  <c r="L30" i="45"/>
  <c r="L29" i="45"/>
  <c r="L28" i="45"/>
  <c r="L27" i="45"/>
  <c r="L26" i="45"/>
  <c r="L25" i="45"/>
  <c r="L24" i="45"/>
  <c r="L23" i="45"/>
  <c r="L22" i="45"/>
  <c r="L21" i="45"/>
  <c r="L20" i="45"/>
  <c r="L19" i="45"/>
  <c r="L18" i="45"/>
  <c r="L17" i="45"/>
  <c r="L16" i="45"/>
  <c r="L15" i="45"/>
  <c r="L14" i="45"/>
  <c r="L13" i="45"/>
  <c r="L12" i="45"/>
  <c r="L11" i="45"/>
  <c r="L10" i="45"/>
  <c r="L9" i="45"/>
  <c r="L8" i="45"/>
  <c r="L7" i="45"/>
  <c r="L6" i="45"/>
  <c r="L5" i="45"/>
  <c r="L4" i="45"/>
  <c r="L498" i="47"/>
  <c r="L497" i="47"/>
  <c r="L496" i="47"/>
  <c r="L495" i="47"/>
  <c r="L494" i="47"/>
  <c r="L493" i="47"/>
  <c r="L492" i="47"/>
  <c r="L491" i="47"/>
  <c r="L490" i="47"/>
  <c r="L489" i="47"/>
  <c r="L488" i="47"/>
  <c r="L487" i="47"/>
  <c r="L486" i="47"/>
  <c r="L485" i="47"/>
  <c r="L484" i="47"/>
  <c r="L483" i="47"/>
  <c r="L482" i="47"/>
  <c r="L481" i="47"/>
  <c r="L480" i="47"/>
  <c r="L479" i="47"/>
  <c r="L478" i="47"/>
  <c r="L477" i="47"/>
  <c r="L476" i="47"/>
  <c r="L475" i="47"/>
  <c r="L474" i="47"/>
  <c r="L473" i="47"/>
  <c r="L472" i="47"/>
  <c r="L471" i="47"/>
  <c r="L470" i="47"/>
  <c r="L469" i="47"/>
  <c r="L468" i="47"/>
  <c r="L467" i="47"/>
  <c r="L466" i="47"/>
  <c r="L465" i="47"/>
  <c r="L464" i="47"/>
  <c r="L463" i="47"/>
  <c r="L462" i="47"/>
  <c r="L461" i="47"/>
  <c r="L460" i="47"/>
  <c r="L459" i="47"/>
  <c r="L458" i="47"/>
  <c r="L457" i="47"/>
  <c r="L456" i="47"/>
  <c r="L455" i="47"/>
  <c r="L454" i="47"/>
  <c r="L453" i="47"/>
  <c r="L452" i="47"/>
  <c r="L451" i="47"/>
  <c r="L450" i="47"/>
  <c r="L449" i="47"/>
  <c r="L448" i="47"/>
  <c r="L447" i="47"/>
  <c r="L446" i="47"/>
  <c r="L445" i="47"/>
  <c r="L444" i="47"/>
  <c r="L443" i="47"/>
  <c r="L442" i="47"/>
  <c r="L441" i="47"/>
  <c r="L440" i="47"/>
  <c r="L439" i="47"/>
  <c r="L438" i="47"/>
  <c r="L437" i="47"/>
  <c r="L436" i="47"/>
  <c r="L435" i="47"/>
  <c r="L434" i="47"/>
  <c r="L433" i="47"/>
  <c r="L432" i="47"/>
  <c r="L431" i="47"/>
  <c r="L430" i="47"/>
  <c r="L429" i="47"/>
  <c r="L428" i="47"/>
  <c r="L427" i="47"/>
  <c r="L426" i="47"/>
  <c r="L425" i="47"/>
  <c r="L424" i="47"/>
  <c r="L423" i="47"/>
  <c r="L422" i="47"/>
  <c r="L421" i="47"/>
  <c r="L420" i="47"/>
  <c r="L419" i="47"/>
  <c r="L418" i="47"/>
  <c r="L417" i="47"/>
  <c r="L416" i="47"/>
  <c r="L415" i="47"/>
  <c r="L414" i="47"/>
  <c r="L413" i="47"/>
  <c r="L412" i="47"/>
  <c r="L411" i="47"/>
  <c r="L410" i="47"/>
  <c r="L409" i="47"/>
  <c r="L408" i="47"/>
  <c r="L407" i="47"/>
  <c r="L406" i="47"/>
  <c r="L405" i="47"/>
  <c r="L404" i="47"/>
  <c r="L403" i="47"/>
  <c r="L402" i="47"/>
  <c r="L401" i="47"/>
  <c r="L400" i="47"/>
  <c r="L399" i="47"/>
  <c r="L398" i="47"/>
  <c r="L397" i="47"/>
  <c r="L396" i="47"/>
  <c r="L395" i="47"/>
  <c r="L394" i="47"/>
  <c r="L393" i="47"/>
  <c r="L392" i="47"/>
  <c r="L391" i="47"/>
  <c r="L390" i="47"/>
  <c r="L389" i="47"/>
  <c r="L388" i="47"/>
  <c r="L387" i="47"/>
  <c r="L386" i="47"/>
  <c r="L385" i="47"/>
  <c r="L384" i="47"/>
  <c r="L383" i="47"/>
  <c r="L382" i="47"/>
  <c r="L381" i="47"/>
  <c r="L380" i="47"/>
  <c r="L379" i="47"/>
  <c r="L378" i="47"/>
  <c r="L377" i="47"/>
  <c r="L376" i="47"/>
  <c r="L375" i="47"/>
  <c r="L374" i="47"/>
  <c r="L373" i="47"/>
  <c r="L372" i="47"/>
  <c r="L371" i="47"/>
  <c r="L370" i="47"/>
  <c r="L369" i="47"/>
  <c r="L368" i="47"/>
  <c r="L367" i="47"/>
  <c r="L366" i="47"/>
  <c r="L365" i="47"/>
  <c r="L364" i="47"/>
  <c r="L363" i="47"/>
  <c r="L362" i="47"/>
  <c r="L361" i="47"/>
  <c r="L360" i="47"/>
  <c r="L359" i="47"/>
  <c r="L358" i="47"/>
  <c r="L357" i="47"/>
  <c r="L356" i="47"/>
  <c r="L355" i="47"/>
  <c r="L354" i="47"/>
  <c r="L353" i="47"/>
  <c r="L352" i="47"/>
  <c r="L351" i="47"/>
  <c r="L350" i="47"/>
  <c r="L349" i="47"/>
  <c r="L348" i="47"/>
  <c r="L347" i="47"/>
  <c r="L346" i="47"/>
  <c r="L345" i="47"/>
  <c r="L344" i="47"/>
  <c r="L343" i="47"/>
  <c r="L342" i="47"/>
  <c r="L341" i="47"/>
  <c r="L340" i="47"/>
  <c r="L339" i="47"/>
  <c r="L338" i="47"/>
  <c r="L337" i="47"/>
  <c r="L336" i="47"/>
  <c r="L335" i="47"/>
  <c r="L334" i="47"/>
  <c r="L333" i="47"/>
  <c r="L332" i="47"/>
  <c r="L331" i="47"/>
  <c r="L330" i="47"/>
  <c r="L329" i="47"/>
  <c r="L328" i="47"/>
  <c r="L327" i="47"/>
  <c r="L326" i="47"/>
  <c r="L325" i="47"/>
  <c r="L324" i="47"/>
  <c r="L323" i="47"/>
  <c r="L322" i="47"/>
  <c r="L321" i="47"/>
  <c r="L320" i="47"/>
  <c r="L319" i="47"/>
  <c r="L318" i="47"/>
  <c r="L317" i="47"/>
  <c r="L316" i="47"/>
  <c r="L315" i="47"/>
  <c r="L314" i="47"/>
  <c r="L313" i="47"/>
  <c r="L312" i="47"/>
  <c r="L311" i="47"/>
  <c r="L310" i="47"/>
  <c r="L309" i="47"/>
  <c r="L308" i="47"/>
  <c r="L307" i="47"/>
  <c r="L306" i="47"/>
  <c r="L305" i="47"/>
  <c r="L304" i="47"/>
  <c r="L303" i="47"/>
  <c r="L302" i="47"/>
  <c r="L301" i="47"/>
  <c r="L300" i="47"/>
  <c r="L299" i="47"/>
  <c r="L298" i="47"/>
  <c r="L297" i="47"/>
  <c r="L296" i="47"/>
  <c r="L295" i="47"/>
  <c r="L294" i="47"/>
  <c r="L293" i="47"/>
  <c r="L292" i="47"/>
  <c r="L291" i="47"/>
  <c r="L290" i="47"/>
  <c r="L289" i="47"/>
  <c r="L288" i="47"/>
  <c r="L287" i="47"/>
  <c r="L286" i="47"/>
  <c r="L285" i="47"/>
  <c r="L284" i="47"/>
  <c r="L283" i="47"/>
  <c r="L282" i="47"/>
  <c r="L281" i="47"/>
  <c r="L280" i="47"/>
  <c r="L279" i="47"/>
  <c r="L278" i="47"/>
  <c r="L277" i="47"/>
  <c r="L276" i="47"/>
  <c r="L275" i="47"/>
  <c r="L274" i="47"/>
  <c r="L273" i="47"/>
  <c r="L272" i="47"/>
  <c r="L271" i="47"/>
  <c r="L270" i="47"/>
  <c r="L269" i="47"/>
  <c r="L268" i="47"/>
  <c r="L267" i="47"/>
  <c r="L266" i="47"/>
  <c r="L265" i="47"/>
  <c r="L264" i="47"/>
  <c r="L263" i="47"/>
  <c r="L262" i="47"/>
  <c r="L261" i="47"/>
  <c r="L260" i="47"/>
  <c r="L259" i="47"/>
  <c r="L258" i="47"/>
  <c r="L257" i="47"/>
  <c r="L256" i="47"/>
  <c r="L255" i="47"/>
  <c r="L254" i="47"/>
  <c r="L253" i="47"/>
  <c r="L252" i="47"/>
  <c r="L251" i="47"/>
  <c r="L250" i="47"/>
  <c r="L249" i="47"/>
  <c r="L248" i="47"/>
  <c r="L247" i="47"/>
  <c r="L246" i="47"/>
  <c r="L245" i="47"/>
  <c r="L244" i="47"/>
  <c r="L243" i="47"/>
  <c r="L242" i="47"/>
  <c r="L241" i="47"/>
  <c r="L240" i="47"/>
  <c r="L239" i="47"/>
  <c r="L238" i="47"/>
  <c r="L237" i="47"/>
  <c r="L236" i="47"/>
  <c r="L235" i="47"/>
  <c r="L234" i="47"/>
  <c r="L233" i="47"/>
  <c r="L232" i="47"/>
  <c r="L231" i="47"/>
  <c r="L230" i="47"/>
  <c r="L229" i="47"/>
  <c r="L228" i="47"/>
  <c r="L227" i="47"/>
  <c r="L226" i="47"/>
  <c r="L225" i="47"/>
  <c r="L224" i="47"/>
  <c r="L223" i="47"/>
  <c r="L222" i="47"/>
  <c r="L221" i="47"/>
  <c r="L220" i="47"/>
  <c r="L219" i="47"/>
  <c r="L218" i="47"/>
  <c r="L217" i="47"/>
  <c r="L216" i="47"/>
  <c r="L215" i="47"/>
  <c r="L214" i="47"/>
  <c r="L213" i="47"/>
  <c r="L212" i="47"/>
  <c r="L211" i="47"/>
  <c r="L210" i="47"/>
  <c r="L209" i="47"/>
  <c r="L208" i="47"/>
  <c r="L207" i="47"/>
  <c r="L206" i="47"/>
  <c r="L205" i="47"/>
  <c r="L204" i="47"/>
  <c r="L203" i="47"/>
  <c r="L202" i="47"/>
  <c r="L201" i="47"/>
  <c r="L200" i="47"/>
  <c r="L199" i="47"/>
  <c r="L198" i="47"/>
  <c r="L197" i="47"/>
  <c r="L196" i="47"/>
  <c r="L195" i="47"/>
  <c r="L194" i="47"/>
  <c r="L193" i="47"/>
  <c r="L192" i="47"/>
  <c r="L191" i="47"/>
  <c r="L190" i="47"/>
  <c r="L189" i="47"/>
  <c r="L188" i="47"/>
  <c r="L187" i="47"/>
  <c r="L186" i="47"/>
  <c r="L185" i="47"/>
  <c r="L184" i="47"/>
  <c r="L183" i="47"/>
  <c r="L182" i="47"/>
  <c r="L181" i="47"/>
  <c r="L180" i="47"/>
  <c r="L179" i="47"/>
  <c r="L178" i="47"/>
  <c r="L177" i="47"/>
  <c r="L176" i="47"/>
  <c r="L175" i="47"/>
  <c r="L174" i="47"/>
  <c r="L173" i="47"/>
  <c r="L172" i="47"/>
  <c r="L171" i="47"/>
  <c r="L170" i="47"/>
  <c r="L169" i="47"/>
  <c r="L168" i="47"/>
  <c r="L167" i="47"/>
  <c r="L166" i="47"/>
  <c r="L165" i="47"/>
  <c r="L164" i="47"/>
  <c r="L163" i="47"/>
  <c r="L162" i="47"/>
  <c r="L161" i="47"/>
  <c r="L160" i="47"/>
  <c r="L159" i="47"/>
  <c r="L158" i="47"/>
  <c r="L157" i="47"/>
  <c r="L156" i="47"/>
  <c r="L155" i="47"/>
  <c r="L154" i="47"/>
  <c r="L153" i="47"/>
  <c r="L152" i="47"/>
  <c r="L151" i="47"/>
  <c r="L150" i="47"/>
  <c r="L149" i="47"/>
  <c r="L148" i="47"/>
  <c r="L147" i="47"/>
  <c r="L146" i="47"/>
  <c r="L145" i="47"/>
  <c r="L144" i="47"/>
  <c r="L143" i="47"/>
  <c r="L142" i="47"/>
  <c r="L141" i="47"/>
  <c r="L140" i="47"/>
  <c r="L139" i="47"/>
  <c r="L138" i="47"/>
  <c r="L137" i="47"/>
  <c r="L136" i="47"/>
  <c r="L135" i="47"/>
  <c r="L134" i="47"/>
  <c r="L133" i="47"/>
  <c r="L132" i="47"/>
  <c r="L131" i="47"/>
  <c r="L130" i="47"/>
  <c r="L129" i="47"/>
  <c r="L128" i="47"/>
  <c r="L127" i="47"/>
  <c r="L126" i="47"/>
  <c r="L125" i="47"/>
  <c r="L124" i="47"/>
  <c r="L123" i="47"/>
  <c r="L122" i="47"/>
  <c r="L121" i="47"/>
  <c r="L120" i="47"/>
  <c r="L119" i="47"/>
  <c r="L118" i="47"/>
  <c r="L117" i="47"/>
  <c r="L116" i="47"/>
  <c r="L115" i="47"/>
  <c r="L114" i="47"/>
  <c r="L113" i="47"/>
  <c r="L112" i="47"/>
  <c r="L111" i="47"/>
  <c r="L110" i="47"/>
  <c r="L109" i="47"/>
  <c r="L108" i="47"/>
  <c r="L107" i="47"/>
  <c r="L106" i="47"/>
  <c r="L105" i="47"/>
  <c r="L104" i="47"/>
  <c r="L103" i="47"/>
  <c r="L102" i="47"/>
  <c r="L101" i="47"/>
  <c r="L100" i="47"/>
  <c r="L99" i="47"/>
  <c r="L98" i="47"/>
  <c r="L97" i="47"/>
  <c r="L96" i="47"/>
  <c r="L95" i="47"/>
  <c r="L94" i="47"/>
  <c r="L93" i="47"/>
  <c r="L92" i="47"/>
  <c r="L91" i="47"/>
  <c r="L90" i="47"/>
  <c r="L89" i="47"/>
  <c r="L88" i="47"/>
  <c r="L87" i="47"/>
  <c r="L86" i="47"/>
  <c r="L85" i="47"/>
  <c r="L84" i="47"/>
  <c r="L83" i="47"/>
  <c r="L82" i="47"/>
  <c r="L81" i="47"/>
  <c r="L80" i="47"/>
  <c r="L79" i="47"/>
  <c r="L78" i="47"/>
  <c r="L77" i="47"/>
  <c r="L76" i="47"/>
  <c r="L75" i="47"/>
  <c r="L74" i="47"/>
  <c r="L73" i="47"/>
  <c r="L72" i="47"/>
  <c r="L71" i="47"/>
  <c r="L70" i="47"/>
  <c r="L69" i="47"/>
  <c r="L68" i="47"/>
  <c r="L67" i="47"/>
  <c r="L66" i="47"/>
  <c r="L65" i="47"/>
  <c r="L64" i="47"/>
  <c r="L63" i="47"/>
  <c r="L62" i="47"/>
  <c r="L61" i="47"/>
  <c r="L60" i="47"/>
  <c r="L59" i="47"/>
  <c r="L58" i="47"/>
  <c r="L57" i="47"/>
  <c r="L56" i="47"/>
  <c r="L55" i="47"/>
  <c r="L54" i="47"/>
  <c r="L53" i="47"/>
  <c r="L52" i="47"/>
  <c r="L51" i="47"/>
  <c r="L50" i="47"/>
  <c r="L49" i="47"/>
  <c r="L48" i="47"/>
  <c r="L47" i="47"/>
  <c r="L46" i="47"/>
  <c r="L45" i="47"/>
  <c r="L44" i="47"/>
  <c r="L43" i="47"/>
  <c r="L42" i="47"/>
  <c r="L41" i="47"/>
  <c r="L40" i="47"/>
  <c r="L39" i="47"/>
  <c r="L38" i="47"/>
  <c r="L37" i="47"/>
  <c r="L36" i="47"/>
  <c r="L35" i="47"/>
  <c r="L34" i="47"/>
  <c r="L33" i="47"/>
  <c r="L32" i="47"/>
  <c r="L31" i="47"/>
  <c r="L30" i="47"/>
  <c r="L29" i="47"/>
  <c r="L28" i="47"/>
  <c r="L27" i="47"/>
  <c r="L26" i="47"/>
  <c r="L25" i="47"/>
  <c r="L24" i="47"/>
  <c r="L23" i="47"/>
  <c r="L22" i="47"/>
  <c r="L21" i="47"/>
  <c r="L20" i="47"/>
  <c r="L19" i="47"/>
  <c r="L18" i="47"/>
  <c r="L17" i="47"/>
  <c r="L16" i="47"/>
  <c r="L15" i="47"/>
  <c r="L14" i="47"/>
  <c r="L13" i="47"/>
  <c r="L12" i="47"/>
  <c r="L11" i="47"/>
  <c r="L10" i="47"/>
  <c r="L9" i="47"/>
  <c r="L8" i="47"/>
  <c r="L7" i="47"/>
  <c r="L6" i="47"/>
  <c r="L5" i="47"/>
  <c r="L4" i="47"/>
  <c r="L498" i="49"/>
  <c r="L497" i="49"/>
  <c r="L496" i="49"/>
  <c r="L495" i="49"/>
  <c r="L494" i="49"/>
  <c r="L493" i="49"/>
  <c r="L492" i="49"/>
  <c r="L491" i="49"/>
  <c r="L490" i="49"/>
  <c r="L489" i="49"/>
  <c r="L488" i="49"/>
  <c r="L487" i="49"/>
  <c r="L486" i="49"/>
  <c r="L485" i="49"/>
  <c r="L484" i="49"/>
  <c r="L483" i="49"/>
  <c r="L482" i="49"/>
  <c r="L481" i="49"/>
  <c r="L480" i="49"/>
  <c r="L479" i="49"/>
  <c r="L478" i="49"/>
  <c r="L477" i="49"/>
  <c r="L476" i="49"/>
  <c r="L475" i="49"/>
  <c r="L474" i="49"/>
  <c r="L473" i="49"/>
  <c r="L472" i="49"/>
  <c r="L471" i="49"/>
  <c r="L470" i="49"/>
  <c r="L469" i="49"/>
  <c r="L468" i="49"/>
  <c r="L467" i="49"/>
  <c r="L466" i="49"/>
  <c r="L465" i="49"/>
  <c r="L464" i="49"/>
  <c r="L463" i="49"/>
  <c r="L462" i="49"/>
  <c r="L461" i="49"/>
  <c r="L460" i="49"/>
  <c r="L459" i="49"/>
  <c r="L458" i="49"/>
  <c r="L457" i="49"/>
  <c r="L456" i="49"/>
  <c r="L455" i="49"/>
  <c r="L454" i="49"/>
  <c r="L453" i="49"/>
  <c r="L452" i="49"/>
  <c r="L451" i="49"/>
  <c r="L450" i="49"/>
  <c r="L449" i="49"/>
  <c r="L448" i="49"/>
  <c r="L447" i="49"/>
  <c r="L446" i="49"/>
  <c r="L445" i="49"/>
  <c r="L444" i="49"/>
  <c r="L443" i="49"/>
  <c r="L442" i="49"/>
  <c r="L441" i="49"/>
  <c r="L440" i="49"/>
  <c r="L439" i="49"/>
  <c r="L438" i="49"/>
  <c r="L437" i="49"/>
  <c r="L436" i="49"/>
  <c r="L435" i="49"/>
  <c r="L434" i="49"/>
  <c r="L433" i="49"/>
  <c r="L432" i="49"/>
  <c r="L431" i="49"/>
  <c r="L430" i="49"/>
  <c r="L429" i="49"/>
  <c r="L428" i="49"/>
  <c r="L427" i="49"/>
  <c r="L426" i="49"/>
  <c r="L425" i="49"/>
  <c r="L424" i="49"/>
  <c r="L423" i="49"/>
  <c r="L422" i="49"/>
  <c r="L421" i="49"/>
  <c r="L420" i="49"/>
  <c r="L419" i="49"/>
  <c r="L418" i="49"/>
  <c r="L417" i="49"/>
  <c r="L416" i="49"/>
  <c r="L415" i="49"/>
  <c r="L414" i="49"/>
  <c r="L413" i="49"/>
  <c r="L412" i="49"/>
  <c r="L411" i="49"/>
  <c r="L410" i="49"/>
  <c r="L409" i="49"/>
  <c r="L408" i="49"/>
  <c r="L407" i="49"/>
  <c r="L406" i="49"/>
  <c r="L405" i="49"/>
  <c r="L404" i="49"/>
  <c r="L403" i="49"/>
  <c r="L402" i="49"/>
  <c r="L401" i="49"/>
  <c r="L400" i="49"/>
  <c r="L399" i="49"/>
  <c r="L398" i="49"/>
  <c r="L397" i="49"/>
  <c r="L396" i="49"/>
  <c r="L395" i="49"/>
  <c r="L394" i="49"/>
  <c r="L393" i="49"/>
  <c r="L392" i="49"/>
  <c r="L391" i="49"/>
  <c r="L390" i="49"/>
  <c r="L389" i="49"/>
  <c r="L388" i="49"/>
  <c r="L387" i="49"/>
  <c r="L386" i="49"/>
  <c r="L385" i="49"/>
  <c r="L384" i="49"/>
  <c r="L383" i="49"/>
  <c r="L382" i="49"/>
  <c r="L381" i="49"/>
  <c r="L380" i="49"/>
  <c r="L379" i="49"/>
  <c r="L378" i="49"/>
  <c r="L377" i="49"/>
  <c r="L376" i="49"/>
  <c r="L375" i="49"/>
  <c r="L374" i="49"/>
  <c r="L373" i="49"/>
  <c r="L372" i="49"/>
  <c r="L371" i="49"/>
  <c r="L370" i="49"/>
  <c r="L369" i="49"/>
  <c r="L368" i="49"/>
  <c r="L367" i="49"/>
  <c r="L366" i="49"/>
  <c r="L365" i="49"/>
  <c r="L364" i="49"/>
  <c r="L363" i="49"/>
  <c r="L362" i="49"/>
  <c r="L361" i="49"/>
  <c r="L360" i="49"/>
  <c r="L359" i="49"/>
  <c r="L358" i="49"/>
  <c r="L357" i="49"/>
  <c r="L356" i="49"/>
  <c r="L355" i="49"/>
  <c r="L354" i="49"/>
  <c r="L353" i="49"/>
  <c r="L352" i="49"/>
  <c r="L351" i="49"/>
  <c r="L350" i="49"/>
  <c r="L349" i="49"/>
  <c r="L348" i="49"/>
  <c r="L347" i="49"/>
  <c r="L346" i="49"/>
  <c r="L345" i="49"/>
  <c r="L344" i="49"/>
  <c r="L343" i="49"/>
  <c r="L342" i="49"/>
  <c r="L341" i="49"/>
  <c r="L340" i="49"/>
  <c r="L339" i="49"/>
  <c r="L338" i="49"/>
  <c r="L337" i="49"/>
  <c r="L336" i="49"/>
  <c r="L335" i="49"/>
  <c r="L334" i="49"/>
  <c r="L333" i="49"/>
  <c r="L332" i="49"/>
  <c r="L331" i="49"/>
  <c r="L330" i="49"/>
  <c r="L329" i="49"/>
  <c r="L328" i="49"/>
  <c r="L327" i="49"/>
  <c r="L326" i="49"/>
  <c r="L325" i="49"/>
  <c r="L324" i="49"/>
  <c r="L323" i="49"/>
  <c r="L322" i="49"/>
  <c r="L321" i="49"/>
  <c r="L320" i="49"/>
  <c r="L319" i="49"/>
  <c r="L318" i="49"/>
  <c r="L317" i="49"/>
  <c r="L316" i="49"/>
  <c r="L315" i="49"/>
  <c r="L314" i="49"/>
  <c r="L313" i="49"/>
  <c r="L312" i="49"/>
  <c r="L311" i="49"/>
  <c r="L310" i="49"/>
  <c r="L309" i="49"/>
  <c r="L308" i="49"/>
  <c r="L307" i="49"/>
  <c r="L306" i="49"/>
  <c r="L305" i="49"/>
  <c r="L304" i="49"/>
  <c r="L303" i="49"/>
  <c r="L302" i="49"/>
  <c r="L301" i="49"/>
  <c r="L300" i="49"/>
  <c r="L299" i="49"/>
  <c r="L298" i="49"/>
  <c r="L297" i="49"/>
  <c r="L296" i="49"/>
  <c r="L295" i="49"/>
  <c r="L294" i="49"/>
  <c r="L293" i="49"/>
  <c r="L292" i="49"/>
  <c r="L291" i="49"/>
  <c r="L290" i="49"/>
  <c r="L289" i="49"/>
  <c r="L288" i="49"/>
  <c r="L287" i="49"/>
  <c r="L286" i="49"/>
  <c r="L285" i="49"/>
  <c r="L284" i="49"/>
  <c r="L283" i="49"/>
  <c r="L282" i="49"/>
  <c r="L281" i="49"/>
  <c r="L280" i="49"/>
  <c r="L279" i="49"/>
  <c r="L278" i="49"/>
  <c r="L277" i="49"/>
  <c r="L276" i="49"/>
  <c r="L275" i="49"/>
  <c r="L274" i="49"/>
  <c r="L273" i="49"/>
  <c r="L272" i="49"/>
  <c r="L271" i="49"/>
  <c r="L270" i="49"/>
  <c r="L269" i="49"/>
  <c r="L268" i="49"/>
  <c r="L267" i="49"/>
  <c r="L266" i="49"/>
  <c r="L265" i="49"/>
  <c r="L264" i="49"/>
  <c r="L263" i="49"/>
  <c r="L262" i="49"/>
  <c r="L261" i="49"/>
  <c r="L260" i="49"/>
  <c r="L259" i="49"/>
  <c r="L258" i="49"/>
  <c r="L257" i="49"/>
  <c r="L256" i="49"/>
  <c r="L255" i="49"/>
  <c r="L254" i="49"/>
  <c r="L253" i="49"/>
  <c r="L252" i="49"/>
  <c r="L251" i="49"/>
  <c r="L250" i="49"/>
  <c r="L249" i="49"/>
  <c r="L248" i="49"/>
  <c r="L247" i="49"/>
  <c r="L246" i="49"/>
  <c r="L245" i="49"/>
  <c r="L244" i="49"/>
  <c r="L243" i="49"/>
  <c r="L242" i="49"/>
  <c r="L241" i="49"/>
  <c r="L240" i="49"/>
  <c r="L239" i="49"/>
  <c r="L238" i="49"/>
  <c r="L237" i="49"/>
  <c r="L236" i="49"/>
  <c r="L235" i="49"/>
  <c r="L234" i="49"/>
  <c r="L233" i="49"/>
  <c r="L232" i="49"/>
  <c r="L231" i="49"/>
  <c r="L230" i="49"/>
  <c r="L229" i="49"/>
  <c r="L228" i="49"/>
  <c r="L227" i="49"/>
  <c r="L226" i="49"/>
  <c r="L225" i="49"/>
  <c r="L224" i="49"/>
  <c r="L223" i="49"/>
  <c r="L222" i="49"/>
  <c r="L221" i="49"/>
  <c r="L220" i="49"/>
  <c r="L219" i="49"/>
  <c r="L218" i="49"/>
  <c r="L217" i="49"/>
  <c r="L216" i="49"/>
  <c r="L215" i="49"/>
  <c r="L214" i="49"/>
  <c r="L213" i="49"/>
  <c r="L212" i="49"/>
  <c r="L211" i="49"/>
  <c r="L210" i="49"/>
  <c r="L209" i="49"/>
  <c r="L208" i="49"/>
  <c r="L207" i="49"/>
  <c r="L206" i="49"/>
  <c r="L205" i="49"/>
  <c r="L204" i="49"/>
  <c r="L203" i="49"/>
  <c r="L202" i="49"/>
  <c r="L201" i="49"/>
  <c r="L200" i="49"/>
  <c r="L199" i="49"/>
  <c r="L198" i="49"/>
  <c r="L197" i="49"/>
  <c r="L196" i="49"/>
  <c r="L195" i="49"/>
  <c r="L194" i="49"/>
  <c r="L193" i="49"/>
  <c r="L192" i="49"/>
  <c r="L191" i="49"/>
  <c r="L190" i="49"/>
  <c r="L189" i="49"/>
  <c r="L188" i="49"/>
  <c r="L187" i="49"/>
  <c r="L186" i="49"/>
  <c r="L185" i="49"/>
  <c r="L184" i="49"/>
  <c r="L183" i="49"/>
  <c r="L182" i="49"/>
  <c r="L181" i="49"/>
  <c r="L180" i="49"/>
  <c r="L179" i="49"/>
  <c r="L178" i="49"/>
  <c r="L177" i="49"/>
  <c r="L176" i="49"/>
  <c r="L175" i="49"/>
  <c r="L174" i="49"/>
  <c r="L173" i="49"/>
  <c r="L172" i="49"/>
  <c r="L171" i="49"/>
  <c r="L170" i="49"/>
  <c r="L169" i="49"/>
  <c r="L168" i="49"/>
  <c r="L167" i="49"/>
  <c r="L166" i="49"/>
  <c r="L165" i="49"/>
  <c r="L164" i="49"/>
  <c r="L163" i="49"/>
  <c r="L162" i="49"/>
  <c r="L161" i="49"/>
  <c r="L160" i="49"/>
  <c r="L159" i="49"/>
  <c r="L158" i="49"/>
  <c r="L157" i="49"/>
  <c r="L156" i="49"/>
  <c r="L155" i="49"/>
  <c r="L154" i="49"/>
  <c r="L153" i="49"/>
  <c r="L152" i="49"/>
  <c r="L151" i="49"/>
  <c r="L150" i="49"/>
  <c r="L149" i="49"/>
  <c r="L148" i="49"/>
  <c r="L147" i="49"/>
  <c r="L146" i="49"/>
  <c r="L145" i="49"/>
  <c r="L144" i="49"/>
  <c r="L143" i="49"/>
  <c r="L142" i="49"/>
  <c r="L141" i="49"/>
  <c r="L140" i="49"/>
  <c r="L139" i="49"/>
  <c r="L138" i="49"/>
  <c r="L137" i="49"/>
  <c r="L136" i="49"/>
  <c r="L135" i="49"/>
  <c r="L134" i="49"/>
  <c r="L133" i="49"/>
  <c r="L132" i="49"/>
  <c r="L131" i="49"/>
  <c r="L130" i="49"/>
  <c r="L129" i="49"/>
  <c r="L128" i="49"/>
  <c r="L127" i="49"/>
  <c r="L126" i="49"/>
  <c r="L125" i="49"/>
  <c r="L124" i="49"/>
  <c r="L123" i="49"/>
  <c r="L122" i="49"/>
  <c r="L121" i="49"/>
  <c r="L120" i="49"/>
  <c r="L119" i="49"/>
  <c r="L118" i="49"/>
  <c r="L117" i="49"/>
  <c r="L116" i="49"/>
  <c r="L115" i="49"/>
  <c r="L114" i="49"/>
  <c r="L113" i="49"/>
  <c r="L112" i="49"/>
  <c r="L111" i="49"/>
  <c r="L110" i="49"/>
  <c r="L109" i="49"/>
  <c r="L108" i="49"/>
  <c r="L107" i="49"/>
  <c r="L106" i="49"/>
  <c r="L105" i="49"/>
  <c r="L104" i="49"/>
  <c r="L103" i="49"/>
  <c r="L102" i="49"/>
  <c r="L101" i="49"/>
  <c r="L100" i="49"/>
  <c r="L99" i="49"/>
  <c r="L98" i="49"/>
  <c r="L97" i="49"/>
  <c r="L96" i="49"/>
  <c r="L95" i="49"/>
  <c r="L94" i="49"/>
  <c r="L93" i="49"/>
  <c r="L92" i="49"/>
  <c r="L91" i="49"/>
  <c r="L90" i="49"/>
  <c r="L89" i="49"/>
  <c r="L88" i="49"/>
  <c r="L87" i="49"/>
  <c r="L86" i="49"/>
  <c r="L85" i="49"/>
  <c r="L84" i="49"/>
  <c r="L83" i="49"/>
  <c r="L82" i="49"/>
  <c r="L81" i="49"/>
  <c r="L80" i="49"/>
  <c r="L79" i="49"/>
  <c r="L78" i="49"/>
  <c r="L77" i="49"/>
  <c r="L76" i="49"/>
  <c r="L75" i="49"/>
  <c r="L74" i="49"/>
  <c r="L73" i="49"/>
  <c r="L72" i="49"/>
  <c r="L71" i="49"/>
  <c r="L70" i="49"/>
  <c r="L69" i="49"/>
  <c r="L68" i="49"/>
  <c r="L67" i="49"/>
  <c r="L66" i="49"/>
  <c r="L65" i="49"/>
  <c r="L64" i="49"/>
  <c r="L63" i="49"/>
  <c r="L62" i="49"/>
  <c r="L61" i="49"/>
  <c r="L60" i="49"/>
  <c r="L59" i="49"/>
  <c r="L58" i="49"/>
  <c r="L57" i="49"/>
  <c r="L56" i="49"/>
  <c r="L55" i="49"/>
  <c r="L54" i="49"/>
  <c r="L53" i="49"/>
  <c r="L52" i="49"/>
  <c r="L51" i="49"/>
  <c r="L50" i="49"/>
  <c r="L49" i="49"/>
  <c r="L48" i="49"/>
  <c r="L47" i="49"/>
  <c r="L46" i="49"/>
  <c r="L45" i="49"/>
  <c r="L44" i="49"/>
  <c r="L43" i="49"/>
  <c r="L42" i="49"/>
  <c r="L41" i="49"/>
  <c r="L40" i="49"/>
  <c r="L39" i="49"/>
  <c r="L38" i="49"/>
  <c r="L37" i="49"/>
  <c r="L36" i="49"/>
  <c r="L35" i="49"/>
  <c r="L34" i="49"/>
  <c r="L33" i="49"/>
  <c r="L32" i="49"/>
  <c r="L31" i="49"/>
  <c r="L30" i="49"/>
  <c r="L29" i="49"/>
  <c r="L28" i="49"/>
  <c r="L27" i="49"/>
  <c r="L26" i="49"/>
  <c r="L25" i="49"/>
  <c r="L24" i="49"/>
  <c r="L23" i="49"/>
  <c r="L22" i="49"/>
  <c r="L21" i="49"/>
  <c r="L20" i="49"/>
  <c r="L19" i="49"/>
  <c r="L18" i="49"/>
  <c r="L17" i="49"/>
  <c r="L16" i="49"/>
  <c r="L15" i="49"/>
  <c r="L14" i="49"/>
  <c r="L13" i="49"/>
  <c r="L12" i="49"/>
  <c r="L11" i="49"/>
  <c r="L10" i="49"/>
  <c r="L9" i="49"/>
  <c r="L8" i="49"/>
  <c r="L7" i="49"/>
  <c r="L6" i="49"/>
  <c r="L5" i="49"/>
  <c r="L4" i="49"/>
  <c r="L498" i="51"/>
  <c r="L497" i="51"/>
  <c r="L496" i="51"/>
  <c r="L495" i="51"/>
  <c r="L494" i="51"/>
  <c r="L493" i="51"/>
  <c r="L492" i="51"/>
  <c r="L491" i="51"/>
  <c r="L490" i="51"/>
  <c r="L489" i="51"/>
  <c r="L488" i="51"/>
  <c r="L487" i="51"/>
  <c r="L486" i="51"/>
  <c r="L485" i="51"/>
  <c r="L484" i="51"/>
  <c r="L483" i="51"/>
  <c r="L482" i="51"/>
  <c r="L481" i="51"/>
  <c r="L480" i="51"/>
  <c r="L479" i="51"/>
  <c r="L478" i="51"/>
  <c r="L477" i="51"/>
  <c r="L476" i="51"/>
  <c r="L475" i="51"/>
  <c r="L474" i="51"/>
  <c r="L473" i="51"/>
  <c r="L472" i="51"/>
  <c r="L471" i="51"/>
  <c r="L470" i="51"/>
  <c r="L469" i="51"/>
  <c r="L468" i="51"/>
  <c r="L467" i="51"/>
  <c r="L466" i="51"/>
  <c r="L465" i="51"/>
  <c r="L464" i="51"/>
  <c r="L463" i="51"/>
  <c r="L462" i="51"/>
  <c r="L461" i="51"/>
  <c r="L460" i="51"/>
  <c r="L459" i="51"/>
  <c r="L458" i="51"/>
  <c r="L457" i="51"/>
  <c r="L456" i="51"/>
  <c r="L455" i="51"/>
  <c r="L454" i="51"/>
  <c r="L453" i="51"/>
  <c r="L452" i="51"/>
  <c r="L451" i="51"/>
  <c r="L450" i="51"/>
  <c r="L449" i="51"/>
  <c r="L448" i="51"/>
  <c r="L447" i="51"/>
  <c r="L446" i="51"/>
  <c r="L445" i="51"/>
  <c r="L444" i="51"/>
  <c r="L443" i="51"/>
  <c r="L442" i="51"/>
  <c r="L441" i="51"/>
  <c r="L440" i="51"/>
  <c r="L439" i="51"/>
  <c r="L438" i="51"/>
  <c r="L437" i="51"/>
  <c r="L436" i="51"/>
  <c r="L435" i="51"/>
  <c r="L434" i="51"/>
  <c r="L433" i="51"/>
  <c r="L432" i="51"/>
  <c r="L431" i="51"/>
  <c r="L430" i="51"/>
  <c r="L429" i="51"/>
  <c r="L428" i="51"/>
  <c r="L427" i="51"/>
  <c r="L426" i="51"/>
  <c r="L425" i="51"/>
  <c r="L424" i="51"/>
  <c r="L423" i="51"/>
  <c r="L422" i="51"/>
  <c r="L421" i="51"/>
  <c r="L420" i="51"/>
  <c r="L419" i="51"/>
  <c r="L418" i="51"/>
  <c r="L417" i="51"/>
  <c r="L416" i="51"/>
  <c r="L415" i="51"/>
  <c r="L414" i="51"/>
  <c r="L413" i="51"/>
  <c r="L412" i="51"/>
  <c r="L411" i="51"/>
  <c r="L410" i="51"/>
  <c r="L409" i="51"/>
  <c r="L408" i="51"/>
  <c r="L407" i="51"/>
  <c r="L406" i="51"/>
  <c r="L405" i="51"/>
  <c r="L404" i="51"/>
  <c r="L403" i="51"/>
  <c r="L402" i="51"/>
  <c r="L401" i="51"/>
  <c r="L400" i="51"/>
  <c r="L399" i="51"/>
  <c r="L398" i="51"/>
  <c r="L397" i="51"/>
  <c r="L396" i="51"/>
  <c r="L395" i="51"/>
  <c r="L394" i="51"/>
  <c r="L393" i="51"/>
  <c r="L392" i="51"/>
  <c r="L391" i="51"/>
  <c r="L390" i="51"/>
  <c r="L389" i="51"/>
  <c r="L388" i="51"/>
  <c r="L387" i="51"/>
  <c r="L386" i="51"/>
  <c r="L385" i="51"/>
  <c r="L384" i="51"/>
  <c r="L383" i="51"/>
  <c r="L382" i="51"/>
  <c r="L381" i="51"/>
  <c r="L380" i="51"/>
  <c r="L379" i="51"/>
  <c r="L378" i="51"/>
  <c r="L377" i="51"/>
  <c r="L376" i="51"/>
  <c r="L375" i="51"/>
  <c r="L374" i="51"/>
  <c r="L373" i="51"/>
  <c r="L372" i="51"/>
  <c r="L371" i="51"/>
  <c r="L370" i="51"/>
  <c r="L369" i="51"/>
  <c r="L368" i="51"/>
  <c r="L367" i="51"/>
  <c r="L366" i="51"/>
  <c r="L365" i="51"/>
  <c r="L364" i="51"/>
  <c r="L363" i="51"/>
  <c r="L362" i="51"/>
  <c r="L361" i="51"/>
  <c r="L360" i="51"/>
  <c r="L359" i="51"/>
  <c r="L358" i="51"/>
  <c r="L357" i="51"/>
  <c r="L356" i="51"/>
  <c r="L355" i="51"/>
  <c r="L354" i="51"/>
  <c r="L353" i="51"/>
  <c r="L352" i="51"/>
  <c r="L351" i="51"/>
  <c r="L350" i="51"/>
  <c r="L349" i="51"/>
  <c r="L348" i="51"/>
  <c r="L347" i="51"/>
  <c r="L346" i="51"/>
  <c r="L345" i="51"/>
  <c r="L344" i="51"/>
  <c r="L343" i="51"/>
  <c r="L342" i="51"/>
  <c r="L341" i="51"/>
  <c r="L340" i="51"/>
  <c r="L339" i="51"/>
  <c r="L338" i="51"/>
  <c r="L337" i="51"/>
  <c r="L336" i="51"/>
  <c r="L335" i="51"/>
  <c r="L334" i="51"/>
  <c r="L333" i="51"/>
  <c r="L332" i="51"/>
  <c r="L331" i="51"/>
  <c r="L330" i="51"/>
  <c r="L329" i="51"/>
  <c r="L328" i="51"/>
  <c r="L327" i="51"/>
  <c r="L326" i="51"/>
  <c r="L325" i="51"/>
  <c r="L324" i="51"/>
  <c r="L323" i="51"/>
  <c r="L322" i="51"/>
  <c r="L321" i="51"/>
  <c r="L320" i="51"/>
  <c r="L319" i="51"/>
  <c r="L318" i="51"/>
  <c r="L317" i="51"/>
  <c r="L316" i="51"/>
  <c r="L315" i="51"/>
  <c r="L314" i="51"/>
  <c r="L313" i="51"/>
  <c r="L312" i="51"/>
  <c r="L311" i="51"/>
  <c r="L310" i="51"/>
  <c r="L309" i="51"/>
  <c r="L308" i="51"/>
  <c r="L307" i="51"/>
  <c r="L306" i="51"/>
  <c r="L305" i="51"/>
  <c r="L304" i="51"/>
  <c r="L303" i="51"/>
  <c r="L302" i="51"/>
  <c r="L301" i="51"/>
  <c r="L300" i="51"/>
  <c r="L299" i="51"/>
  <c r="L298" i="51"/>
  <c r="L297" i="51"/>
  <c r="L296" i="51"/>
  <c r="L295" i="51"/>
  <c r="L294" i="51"/>
  <c r="L293" i="51"/>
  <c r="L292" i="51"/>
  <c r="L291" i="51"/>
  <c r="L290" i="51"/>
  <c r="L289" i="51"/>
  <c r="L288" i="51"/>
  <c r="L287" i="51"/>
  <c r="L286" i="51"/>
  <c r="L285" i="51"/>
  <c r="L284" i="51"/>
  <c r="L283" i="51"/>
  <c r="L282" i="51"/>
  <c r="L281" i="51"/>
  <c r="L280" i="51"/>
  <c r="L279" i="51"/>
  <c r="L278" i="51"/>
  <c r="L277" i="51"/>
  <c r="L276" i="51"/>
  <c r="L275" i="51"/>
  <c r="L274" i="51"/>
  <c r="L273" i="51"/>
  <c r="L272" i="51"/>
  <c r="L271" i="51"/>
  <c r="L270" i="51"/>
  <c r="L269" i="51"/>
  <c r="L268" i="51"/>
  <c r="L267" i="51"/>
  <c r="L266" i="51"/>
  <c r="L265" i="51"/>
  <c r="L264" i="51"/>
  <c r="L263" i="51"/>
  <c r="L262" i="51"/>
  <c r="L261" i="51"/>
  <c r="L260" i="51"/>
  <c r="L259" i="51"/>
  <c r="L258" i="51"/>
  <c r="L257" i="51"/>
  <c r="L256" i="51"/>
  <c r="L255" i="51"/>
  <c r="L254" i="51"/>
  <c r="L253" i="51"/>
  <c r="L252" i="51"/>
  <c r="L251" i="51"/>
  <c r="L250" i="51"/>
  <c r="L249" i="51"/>
  <c r="L248" i="51"/>
  <c r="L247" i="51"/>
  <c r="L246" i="51"/>
  <c r="L245" i="51"/>
  <c r="L244" i="51"/>
  <c r="L243" i="51"/>
  <c r="L242" i="51"/>
  <c r="L241" i="51"/>
  <c r="L240" i="51"/>
  <c r="L239" i="51"/>
  <c r="L238" i="51"/>
  <c r="L237" i="51"/>
  <c r="L236" i="51"/>
  <c r="L235" i="51"/>
  <c r="L234" i="51"/>
  <c r="L233" i="51"/>
  <c r="L232" i="51"/>
  <c r="L231" i="51"/>
  <c r="L230" i="51"/>
  <c r="L229" i="51"/>
  <c r="L228" i="51"/>
  <c r="L227" i="51"/>
  <c r="L226" i="51"/>
  <c r="L225" i="51"/>
  <c r="L224" i="51"/>
  <c r="L223" i="51"/>
  <c r="L222" i="51"/>
  <c r="L221" i="51"/>
  <c r="L220" i="51"/>
  <c r="L219" i="51"/>
  <c r="L218" i="51"/>
  <c r="L217" i="51"/>
  <c r="L216" i="51"/>
  <c r="L215" i="51"/>
  <c r="L214" i="51"/>
  <c r="L213" i="51"/>
  <c r="L212" i="51"/>
  <c r="L211" i="51"/>
  <c r="L210" i="51"/>
  <c r="L209" i="51"/>
  <c r="L208" i="51"/>
  <c r="L207" i="51"/>
  <c r="L206" i="51"/>
  <c r="L205" i="51"/>
  <c r="L204" i="51"/>
  <c r="L203" i="51"/>
  <c r="L202" i="51"/>
  <c r="L201" i="51"/>
  <c r="L200" i="51"/>
  <c r="L199" i="51"/>
  <c r="L198" i="51"/>
  <c r="L197" i="51"/>
  <c r="L196" i="51"/>
  <c r="L195" i="51"/>
  <c r="L194" i="51"/>
  <c r="L193" i="51"/>
  <c r="L192" i="51"/>
  <c r="L191" i="51"/>
  <c r="L190" i="51"/>
  <c r="L189" i="51"/>
  <c r="L188" i="51"/>
  <c r="L187" i="51"/>
  <c r="L186" i="51"/>
  <c r="L185" i="51"/>
  <c r="L184" i="51"/>
  <c r="L183" i="51"/>
  <c r="L182" i="51"/>
  <c r="L181" i="51"/>
  <c r="L180" i="51"/>
  <c r="L179" i="51"/>
  <c r="L178" i="51"/>
  <c r="L177" i="51"/>
  <c r="L176" i="51"/>
  <c r="L175" i="51"/>
  <c r="L174" i="51"/>
  <c r="L173" i="51"/>
  <c r="L172" i="51"/>
  <c r="L171" i="51"/>
  <c r="L170" i="51"/>
  <c r="L169" i="51"/>
  <c r="L168" i="51"/>
  <c r="L167" i="51"/>
  <c r="L166" i="51"/>
  <c r="L165" i="51"/>
  <c r="L164" i="51"/>
  <c r="L163" i="51"/>
  <c r="L162" i="51"/>
  <c r="L161" i="51"/>
  <c r="L160" i="51"/>
  <c r="L159" i="51"/>
  <c r="L158" i="51"/>
  <c r="L157" i="51"/>
  <c r="L156" i="51"/>
  <c r="L155" i="51"/>
  <c r="L154" i="51"/>
  <c r="L153" i="51"/>
  <c r="L152" i="51"/>
  <c r="L151" i="51"/>
  <c r="L150" i="51"/>
  <c r="L149" i="51"/>
  <c r="L148" i="51"/>
  <c r="L147" i="51"/>
  <c r="L146" i="51"/>
  <c r="L145" i="51"/>
  <c r="L144" i="51"/>
  <c r="L143" i="51"/>
  <c r="L142" i="51"/>
  <c r="L141" i="51"/>
  <c r="L140" i="51"/>
  <c r="L139" i="51"/>
  <c r="L138" i="51"/>
  <c r="L137" i="51"/>
  <c r="L136" i="51"/>
  <c r="L135" i="51"/>
  <c r="L134" i="51"/>
  <c r="L133" i="51"/>
  <c r="L132" i="51"/>
  <c r="L131" i="51"/>
  <c r="L130" i="51"/>
  <c r="L129" i="51"/>
  <c r="L128" i="51"/>
  <c r="L127" i="51"/>
  <c r="L126" i="51"/>
  <c r="L125" i="51"/>
  <c r="L124" i="51"/>
  <c r="L123" i="51"/>
  <c r="L122" i="51"/>
  <c r="L121" i="51"/>
  <c r="L120" i="51"/>
  <c r="L119" i="51"/>
  <c r="L118" i="51"/>
  <c r="L117" i="51"/>
  <c r="L116" i="51"/>
  <c r="L115" i="51"/>
  <c r="L114" i="51"/>
  <c r="L113" i="51"/>
  <c r="L112" i="51"/>
  <c r="L111" i="51"/>
  <c r="L110" i="51"/>
  <c r="L109" i="51"/>
  <c r="L108" i="51"/>
  <c r="L107" i="51"/>
  <c r="L106" i="51"/>
  <c r="L105" i="51"/>
  <c r="L104" i="51"/>
  <c r="L103" i="51"/>
  <c r="L102" i="51"/>
  <c r="L101" i="51"/>
  <c r="L100" i="51"/>
  <c r="L99" i="51"/>
  <c r="L98" i="51"/>
  <c r="L97" i="51"/>
  <c r="L96" i="51"/>
  <c r="L95" i="51"/>
  <c r="L94" i="51"/>
  <c r="L93" i="51"/>
  <c r="L92" i="51"/>
  <c r="L91" i="51"/>
  <c r="L90" i="51"/>
  <c r="L89" i="51"/>
  <c r="L88" i="51"/>
  <c r="L87" i="51"/>
  <c r="L86" i="51"/>
  <c r="L85" i="51"/>
  <c r="L84" i="51"/>
  <c r="L83" i="51"/>
  <c r="L82" i="51"/>
  <c r="L81" i="51"/>
  <c r="L80" i="51"/>
  <c r="L79" i="51"/>
  <c r="L78" i="51"/>
  <c r="L77" i="51"/>
  <c r="L76" i="51"/>
  <c r="L75" i="51"/>
  <c r="L74" i="51"/>
  <c r="L73" i="51"/>
  <c r="L72" i="51"/>
  <c r="L71" i="51"/>
  <c r="L70" i="51"/>
  <c r="L69" i="51"/>
  <c r="L68" i="51"/>
  <c r="L67" i="51"/>
  <c r="L66" i="51"/>
  <c r="L65" i="51"/>
  <c r="L64" i="51"/>
  <c r="L63" i="51"/>
  <c r="L62" i="51"/>
  <c r="L61" i="51"/>
  <c r="L60" i="51"/>
  <c r="L59" i="51"/>
  <c r="L58" i="51"/>
  <c r="L57" i="51"/>
  <c r="L56" i="51"/>
  <c r="L55" i="51"/>
  <c r="L54" i="51"/>
  <c r="L53" i="51"/>
  <c r="L52" i="51"/>
  <c r="L51" i="51"/>
  <c r="L50" i="51"/>
  <c r="L49" i="51"/>
  <c r="L48" i="51"/>
  <c r="L47" i="51"/>
  <c r="L46" i="51"/>
  <c r="L45" i="51"/>
  <c r="L44" i="51"/>
  <c r="L43" i="51"/>
  <c r="L42" i="51"/>
  <c r="L41" i="51"/>
  <c r="L40" i="51"/>
  <c r="L39" i="51"/>
  <c r="L38" i="51"/>
  <c r="L37" i="51"/>
  <c r="L36" i="51"/>
  <c r="L35" i="51"/>
  <c r="L34" i="51"/>
  <c r="L33" i="51"/>
  <c r="L32" i="51"/>
  <c r="L31" i="51"/>
  <c r="L30" i="51"/>
  <c r="L29" i="51"/>
  <c r="L28" i="51"/>
  <c r="L27" i="51"/>
  <c r="L26" i="51"/>
  <c r="L25" i="51"/>
  <c r="L24" i="51"/>
  <c r="L23" i="51"/>
  <c r="L22" i="51"/>
  <c r="L21" i="51"/>
  <c r="L20" i="51"/>
  <c r="L19" i="51"/>
  <c r="L18" i="51"/>
  <c r="L17" i="51"/>
  <c r="L16" i="51"/>
  <c r="L15" i="51"/>
  <c r="L14" i="51"/>
  <c r="L13" i="51"/>
  <c r="L12" i="51"/>
  <c r="L11" i="51"/>
  <c r="L10" i="51"/>
  <c r="L9" i="51"/>
  <c r="L8" i="51"/>
  <c r="L7" i="51"/>
  <c r="L6" i="51"/>
  <c r="L5" i="51"/>
  <c r="L4" i="51"/>
  <c r="L498" i="53"/>
  <c r="L497" i="53"/>
  <c r="L496" i="53"/>
  <c r="L495" i="53"/>
  <c r="L494" i="53"/>
  <c r="L493" i="53"/>
  <c r="L492" i="53"/>
  <c r="L491" i="53"/>
  <c r="L490" i="53"/>
  <c r="L489" i="53"/>
  <c r="L488" i="53"/>
  <c r="L487" i="53"/>
  <c r="L486" i="53"/>
  <c r="L485" i="53"/>
  <c r="L484" i="53"/>
  <c r="L483" i="53"/>
  <c r="L482" i="53"/>
  <c r="L481" i="53"/>
  <c r="L480" i="53"/>
  <c r="L479" i="53"/>
  <c r="L478" i="53"/>
  <c r="L477" i="53"/>
  <c r="L476" i="53"/>
  <c r="L475" i="53"/>
  <c r="L474" i="53"/>
  <c r="L473" i="53"/>
  <c r="L472" i="53"/>
  <c r="L471" i="53"/>
  <c r="L470" i="53"/>
  <c r="L469" i="53"/>
  <c r="L468" i="53"/>
  <c r="L467" i="53"/>
  <c r="L466" i="53"/>
  <c r="L465" i="53"/>
  <c r="L464" i="53"/>
  <c r="L463" i="53"/>
  <c r="L462" i="53"/>
  <c r="L461" i="53"/>
  <c r="L460" i="53"/>
  <c r="L459" i="53"/>
  <c r="L458" i="53"/>
  <c r="L457" i="53"/>
  <c r="L456" i="53"/>
  <c r="L455" i="53"/>
  <c r="L454" i="53"/>
  <c r="L453" i="53"/>
  <c r="L452" i="53"/>
  <c r="L451" i="53"/>
  <c r="L450" i="53"/>
  <c r="L449" i="53"/>
  <c r="L448" i="53"/>
  <c r="L447" i="53"/>
  <c r="L446" i="53"/>
  <c r="L445" i="53"/>
  <c r="L444" i="53"/>
  <c r="L443" i="53"/>
  <c r="L442" i="53"/>
  <c r="L441" i="53"/>
  <c r="L440" i="53"/>
  <c r="L439" i="53"/>
  <c r="L438" i="53"/>
  <c r="L437" i="53"/>
  <c r="L436" i="53"/>
  <c r="L435" i="53"/>
  <c r="L434" i="53"/>
  <c r="L433" i="53"/>
  <c r="L432" i="53"/>
  <c r="L431" i="53"/>
  <c r="L430" i="53"/>
  <c r="L429" i="53"/>
  <c r="L428" i="53"/>
  <c r="L427" i="53"/>
  <c r="L426" i="53"/>
  <c r="L425" i="53"/>
  <c r="L424" i="53"/>
  <c r="L423" i="53"/>
  <c r="L422" i="53"/>
  <c r="L421" i="53"/>
  <c r="L420" i="53"/>
  <c r="L419" i="53"/>
  <c r="L418" i="53"/>
  <c r="L417" i="53"/>
  <c r="L416" i="53"/>
  <c r="L415" i="53"/>
  <c r="L414" i="53"/>
  <c r="L413" i="53"/>
  <c r="L412" i="53"/>
  <c r="L411" i="53"/>
  <c r="L410" i="53"/>
  <c r="L409" i="53"/>
  <c r="L408" i="53"/>
  <c r="L407" i="53"/>
  <c r="L406" i="53"/>
  <c r="L405" i="53"/>
  <c r="L404" i="53"/>
  <c r="L403" i="53"/>
  <c r="L402" i="53"/>
  <c r="L401" i="53"/>
  <c r="L400" i="53"/>
  <c r="L399" i="53"/>
  <c r="L398" i="53"/>
  <c r="L397" i="53"/>
  <c r="L396" i="53"/>
  <c r="L395" i="53"/>
  <c r="L394" i="53"/>
  <c r="L393" i="53"/>
  <c r="L392" i="53"/>
  <c r="L391" i="53"/>
  <c r="L390" i="53"/>
  <c r="L389" i="53"/>
  <c r="L388" i="53"/>
  <c r="L387" i="53"/>
  <c r="L386" i="53"/>
  <c r="L385" i="53"/>
  <c r="L384" i="53"/>
  <c r="L383" i="53"/>
  <c r="L382" i="53"/>
  <c r="L381" i="53"/>
  <c r="L380" i="53"/>
  <c r="L379" i="53"/>
  <c r="L378" i="53"/>
  <c r="L377" i="53"/>
  <c r="L376" i="53"/>
  <c r="L375" i="53"/>
  <c r="L374" i="53"/>
  <c r="L373" i="53"/>
  <c r="L372" i="53"/>
  <c r="L371" i="53"/>
  <c r="L370" i="53"/>
  <c r="L369" i="53"/>
  <c r="L368" i="53"/>
  <c r="L367" i="53"/>
  <c r="L366" i="53"/>
  <c r="L365" i="53"/>
  <c r="L364" i="53"/>
  <c r="L363" i="53"/>
  <c r="L362" i="53"/>
  <c r="L361" i="53"/>
  <c r="L360" i="53"/>
  <c r="L359" i="53"/>
  <c r="L358" i="53"/>
  <c r="L357" i="53"/>
  <c r="L356" i="53"/>
  <c r="L355" i="53"/>
  <c r="L354" i="53"/>
  <c r="L353" i="53"/>
  <c r="L352" i="53"/>
  <c r="L351" i="53"/>
  <c r="L350" i="53"/>
  <c r="L349" i="53"/>
  <c r="L348" i="53"/>
  <c r="L347" i="53"/>
  <c r="L346" i="53"/>
  <c r="L345" i="53"/>
  <c r="L344" i="53"/>
  <c r="L343" i="53"/>
  <c r="L342" i="53"/>
  <c r="L341" i="53"/>
  <c r="L340" i="53"/>
  <c r="L339" i="53"/>
  <c r="L338" i="53"/>
  <c r="L337" i="53"/>
  <c r="L336" i="53"/>
  <c r="L335" i="53"/>
  <c r="L334" i="53"/>
  <c r="L333" i="53"/>
  <c r="L332" i="53"/>
  <c r="L331" i="53"/>
  <c r="L330" i="53"/>
  <c r="L329" i="53"/>
  <c r="L328" i="53"/>
  <c r="L327" i="53"/>
  <c r="L326" i="53"/>
  <c r="L325" i="53"/>
  <c r="L324" i="53"/>
  <c r="L323" i="53"/>
  <c r="L322" i="53"/>
  <c r="L321" i="53"/>
  <c r="L320" i="53"/>
  <c r="L319" i="53"/>
  <c r="L318" i="53"/>
  <c r="L317" i="53"/>
  <c r="L316" i="53"/>
  <c r="L315" i="53"/>
  <c r="L314" i="53"/>
  <c r="L313" i="53"/>
  <c r="L312" i="53"/>
  <c r="L311" i="53"/>
  <c r="L310" i="53"/>
  <c r="L309" i="53"/>
  <c r="L308" i="53"/>
  <c r="L307" i="53"/>
  <c r="L306" i="53"/>
  <c r="L305" i="53"/>
  <c r="L304" i="53"/>
  <c r="L303" i="53"/>
  <c r="L302" i="53"/>
  <c r="L301" i="53"/>
  <c r="L300" i="53"/>
  <c r="L299" i="53"/>
  <c r="L298" i="53"/>
  <c r="L297" i="53"/>
  <c r="L296" i="53"/>
  <c r="L295" i="53"/>
  <c r="L294" i="53"/>
  <c r="L293" i="53"/>
  <c r="L292" i="53"/>
  <c r="L291" i="53"/>
  <c r="L290" i="53"/>
  <c r="L289" i="53"/>
  <c r="L288" i="53"/>
  <c r="L287" i="53"/>
  <c r="L286" i="53"/>
  <c r="L285" i="53"/>
  <c r="L284" i="53"/>
  <c r="L283" i="53"/>
  <c r="L282" i="53"/>
  <c r="L281" i="53"/>
  <c r="L280" i="53"/>
  <c r="L279" i="53"/>
  <c r="L278" i="53"/>
  <c r="L277" i="53"/>
  <c r="L276" i="53"/>
  <c r="L275" i="53"/>
  <c r="L274" i="53"/>
  <c r="L273" i="53"/>
  <c r="L272" i="53"/>
  <c r="L271" i="53"/>
  <c r="L270" i="53"/>
  <c r="L269" i="53"/>
  <c r="L268" i="53"/>
  <c r="L267" i="53"/>
  <c r="L266" i="53"/>
  <c r="L265" i="53"/>
  <c r="L264" i="53"/>
  <c r="L263" i="53"/>
  <c r="L262" i="53"/>
  <c r="L261" i="53"/>
  <c r="L260" i="53"/>
  <c r="L259" i="53"/>
  <c r="L258" i="53"/>
  <c r="L257" i="53"/>
  <c r="L256" i="53"/>
  <c r="L255" i="53"/>
  <c r="L254" i="53"/>
  <c r="L253" i="53"/>
  <c r="L252" i="53"/>
  <c r="L251" i="53"/>
  <c r="L250" i="53"/>
  <c r="L249" i="53"/>
  <c r="L248" i="53"/>
  <c r="L247" i="53"/>
  <c r="L246" i="53"/>
  <c r="L245" i="53"/>
  <c r="L244" i="53"/>
  <c r="L243" i="53"/>
  <c r="L242" i="53"/>
  <c r="L241" i="53"/>
  <c r="L240" i="53"/>
  <c r="L239" i="53"/>
  <c r="L238" i="53"/>
  <c r="L237" i="53"/>
  <c r="L236" i="53"/>
  <c r="L235" i="53"/>
  <c r="L234" i="53"/>
  <c r="L233" i="53"/>
  <c r="L232" i="53"/>
  <c r="L231" i="53"/>
  <c r="L230" i="53"/>
  <c r="L229" i="53"/>
  <c r="L228" i="53"/>
  <c r="L227" i="53"/>
  <c r="L226" i="53"/>
  <c r="L225" i="53"/>
  <c r="L224" i="53"/>
  <c r="L223" i="53"/>
  <c r="L222" i="53"/>
  <c r="L221" i="53"/>
  <c r="L220" i="53"/>
  <c r="L219" i="53"/>
  <c r="L218" i="53"/>
  <c r="L217" i="53"/>
  <c r="L216" i="53"/>
  <c r="L215" i="53"/>
  <c r="L214" i="53"/>
  <c r="L213" i="53"/>
  <c r="L212" i="53"/>
  <c r="L211" i="53"/>
  <c r="L210" i="53"/>
  <c r="L209" i="53"/>
  <c r="L208" i="53"/>
  <c r="L207" i="53"/>
  <c r="L206" i="53"/>
  <c r="L205" i="53"/>
  <c r="L204" i="53"/>
  <c r="L203" i="53"/>
  <c r="L202" i="53"/>
  <c r="L201" i="53"/>
  <c r="L200" i="53"/>
  <c r="L199" i="53"/>
  <c r="L198" i="53"/>
  <c r="L197" i="53"/>
  <c r="L196" i="53"/>
  <c r="L195" i="53"/>
  <c r="L194" i="53"/>
  <c r="L193" i="53"/>
  <c r="L192" i="53"/>
  <c r="L191" i="53"/>
  <c r="L190" i="53"/>
  <c r="L189" i="53"/>
  <c r="L188" i="53"/>
  <c r="L187" i="53"/>
  <c r="L186" i="53"/>
  <c r="L185" i="53"/>
  <c r="L184" i="53"/>
  <c r="L183" i="53"/>
  <c r="L182" i="53"/>
  <c r="L181" i="53"/>
  <c r="L180" i="53"/>
  <c r="L179" i="53"/>
  <c r="L178" i="53"/>
  <c r="L177" i="53"/>
  <c r="L176" i="53"/>
  <c r="L175" i="53"/>
  <c r="L174" i="53"/>
  <c r="L173" i="53"/>
  <c r="L172" i="53"/>
  <c r="L171" i="53"/>
  <c r="L170" i="53"/>
  <c r="L169" i="53"/>
  <c r="L168" i="53"/>
  <c r="L167" i="53"/>
  <c r="L166" i="53"/>
  <c r="L165" i="53"/>
  <c r="L164" i="53"/>
  <c r="L163" i="53"/>
  <c r="L162" i="53"/>
  <c r="L161" i="53"/>
  <c r="L160" i="53"/>
  <c r="L159" i="53"/>
  <c r="L158" i="53"/>
  <c r="L157" i="53"/>
  <c r="L156" i="53"/>
  <c r="L155" i="53"/>
  <c r="L154" i="53"/>
  <c r="L153" i="53"/>
  <c r="L152" i="53"/>
  <c r="L151" i="53"/>
  <c r="L150" i="53"/>
  <c r="L149" i="53"/>
  <c r="L148" i="53"/>
  <c r="L147" i="53"/>
  <c r="L146" i="53"/>
  <c r="L145" i="53"/>
  <c r="L144" i="53"/>
  <c r="L143" i="53"/>
  <c r="L142" i="53"/>
  <c r="L141" i="53"/>
  <c r="L140" i="53"/>
  <c r="L139" i="53"/>
  <c r="L138" i="53"/>
  <c r="L137" i="53"/>
  <c r="L136" i="53"/>
  <c r="L135" i="53"/>
  <c r="L134" i="53"/>
  <c r="L133" i="53"/>
  <c r="L132" i="53"/>
  <c r="L131" i="53"/>
  <c r="L130" i="53"/>
  <c r="L129" i="53"/>
  <c r="L128" i="53"/>
  <c r="L127" i="53"/>
  <c r="L126" i="53"/>
  <c r="L125" i="53"/>
  <c r="L124" i="53"/>
  <c r="L123" i="53"/>
  <c r="L122" i="53"/>
  <c r="L121" i="53"/>
  <c r="L120" i="53"/>
  <c r="L119" i="53"/>
  <c r="L118" i="53"/>
  <c r="L117" i="53"/>
  <c r="L116" i="53"/>
  <c r="L115" i="53"/>
  <c r="L114" i="53"/>
  <c r="L113" i="53"/>
  <c r="L112" i="53"/>
  <c r="L111" i="53"/>
  <c r="L110" i="53"/>
  <c r="L109" i="53"/>
  <c r="L108" i="53"/>
  <c r="L107" i="53"/>
  <c r="L106" i="53"/>
  <c r="L105" i="53"/>
  <c r="L104" i="53"/>
  <c r="L103" i="53"/>
  <c r="L102" i="53"/>
  <c r="L101" i="53"/>
  <c r="L100" i="53"/>
  <c r="L99" i="53"/>
  <c r="L98" i="53"/>
  <c r="L97" i="53"/>
  <c r="L96" i="53"/>
  <c r="L95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4" i="53"/>
  <c r="L73" i="53"/>
  <c r="L72" i="53"/>
  <c r="L71" i="53"/>
  <c r="L70" i="53"/>
  <c r="L69" i="53"/>
  <c r="L68" i="53"/>
  <c r="L67" i="53"/>
  <c r="L66" i="53"/>
  <c r="L65" i="53"/>
  <c r="L64" i="53"/>
  <c r="L63" i="53"/>
  <c r="L62" i="53"/>
  <c r="L61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L19" i="53"/>
  <c r="L18" i="53"/>
  <c r="L17" i="53"/>
  <c r="L16" i="53"/>
  <c r="L15" i="53"/>
  <c r="L14" i="53"/>
  <c r="L13" i="53"/>
  <c r="L12" i="53"/>
  <c r="L11" i="53"/>
  <c r="L10" i="53"/>
  <c r="L9" i="53"/>
  <c r="L8" i="53"/>
  <c r="L7" i="53"/>
  <c r="L6" i="53"/>
  <c r="L5" i="53"/>
  <c r="L4" i="53"/>
  <c r="L498" i="55"/>
  <c r="L497" i="55"/>
  <c r="L496" i="55"/>
  <c r="L495" i="55"/>
  <c r="L494" i="55"/>
  <c r="L493" i="55"/>
  <c r="L492" i="55"/>
  <c r="L491" i="55"/>
  <c r="L490" i="55"/>
  <c r="L489" i="55"/>
  <c r="L488" i="55"/>
  <c r="L487" i="55"/>
  <c r="L486" i="55"/>
  <c r="L485" i="55"/>
  <c r="L484" i="55"/>
  <c r="L483" i="55"/>
  <c r="L482" i="55"/>
  <c r="L481" i="55"/>
  <c r="L480" i="55"/>
  <c r="L479" i="55"/>
  <c r="L478" i="55"/>
  <c r="L477" i="55"/>
  <c r="L476" i="55"/>
  <c r="L475" i="55"/>
  <c r="L474" i="55"/>
  <c r="L473" i="55"/>
  <c r="L472" i="55"/>
  <c r="L471" i="55"/>
  <c r="L470" i="55"/>
  <c r="L469" i="55"/>
  <c r="L468" i="55"/>
  <c r="L467" i="55"/>
  <c r="L466" i="55"/>
  <c r="L465" i="55"/>
  <c r="L464" i="55"/>
  <c r="L463" i="55"/>
  <c r="L462" i="55"/>
  <c r="L461" i="55"/>
  <c r="L460" i="55"/>
  <c r="L459" i="55"/>
  <c r="L458" i="55"/>
  <c r="L457" i="55"/>
  <c r="L456" i="55"/>
  <c r="L455" i="55"/>
  <c r="L454" i="55"/>
  <c r="L453" i="55"/>
  <c r="L452" i="55"/>
  <c r="L451" i="55"/>
  <c r="L450" i="55"/>
  <c r="L449" i="55"/>
  <c r="L448" i="55"/>
  <c r="L447" i="55"/>
  <c r="L446" i="55"/>
  <c r="L445" i="55"/>
  <c r="L444" i="55"/>
  <c r="L443" i="55"/>
  <c r="L442" i="55"/>
  <c r="L441" i="55"/>
  <c r="L440" i="55"/>
  <c r="L439" i="55"/>
  <c r="L438" i="55"/>
  <c r="L437" i="55"/>
  <c r="L436" i="55"/>
  <c r="L435" i="55"/>
  <c r="L434" i="55"/>
  <c r="L433" i="55"/>
  <c r="L432" i="55"/>
  <c r="L431" i="55"/>
  <c r="L430" i="55"/>
  <c r="L429" i="55"/>
  <c r="L428" i="55"/>
  <c r="L427" i="55"/>
  <c r="L426" i="55"/>
  <c r="L425" i="55"/>
  <c r="L424" i="55"/>
  <c r="L423" i="55"/>
  <c r="L422" i="55"/>
  <c r="L421" i="55"/>
  <c r="L420" i="55"/>
  <c r="L419" i="55"/>
  <c r="L418" i="55"/>
  <c r="L417" i="55"/>
  <c r="L416" i="55"/>
  <c r="L415" i="55"/>
  <c r="L414" i="55"/>
  <c r="L413" i="55"/>
  <c r="L412" i="55"/>
  <c r="L411" i="55"/>
  <c r="L410" i="55"/>
  <c r="L409" i="55"/>
  <c r="L408" i="55"/>
  <c r="L407" i="55"/>
  <c r="L406" i="55"/>
  <c r="L405" i="55"/>
  <c r="L404" i="55"/>
  <c r="L403" i="55"/>
  <c r="L402" i="55"/>
  <c r="L401" i="55"/>
  <c r="L400" i="55"/>
  <c r="L399" i="55"/>
  <c r="L398" i="55"/>
  <c r="L397" i="55"/>
  <c r="L396" i="55"/>
  <c r="L395" i="55"/>
  <c r="L394" i="55"/>
  <c r="L393" i="55"/>
  <c r="L392" i="55"/>
  <c r="L391" i="55"/>
  <c r="L390" i="55"/>
  <c r="L389" i="55"/>
  <c r="L388" i="55"/>
  <c r="L387" i="55"/>
  <c r="L386" i="55"/>
  <c r="L385" i="55"/>
  <c r="L384" i="55"/>
  <c r="L383" i="55"/>
  <c r="L382" i="55"/>
  <c r="L381" i="55"/>
  <c r="L380" i="55"/>
  <c r="L379" i="55"/>
  <c r="L378" i="55"/>
  <c r="L377" i="55"/>
  <c r="L376" i="55"/>
  <c r="L375" i="55"/>
  <c r="L374" i="55"/>
  <c r="L373" i="55"/>
  <c r="L372" i="55"/>
  <c r="L371" i="55"/>
  <c r="L370" i="55"/>
  <c r="L369" i="55"/>
  <c r="L368" i="55"/>
  <c r="L367" i="55"/>
  <c r="L366" i="55"/>
  <c r="L365" i="55"/>
  <c r="L364" i="55"/>
  <c r="L363" i="55"/>
  <c r="L362" i="55"/>
  <c r="L361" i="55"/>
  <c r="L360" i="55"/>
  <c r="L359" i="55"/>
  <c r="L358" i="55"/>
  <c r="L357" i="55"/>
  <c r="L356" i="55"/>
  <c r="L355" i="55"/>
  <c r="L354" i="55"/>
  <c r="L353" i="55"/>
  <c r="L352" i="55"/>
  <c r="L351" i="55"/>
  <c r="L350" i="55"/>
  <c r="L349" i="55"/>
  <c r="L348" i="55"/>
  <c r="L347" i="55"/>
  <c r="L346" i="55"/>
  <c r="L345" i="55"/>
  <c r="L344" i="55"/>
  <c r="L343" i="55"/>
  <c r="L342" i="55"/>
  <c r="L341" i="55"/>
  <c r="L340" i="55"/>
  <c r="L339" i="55"/>
  <c r="L338" i="55"/>
  <c r="L337" i="55"/>
  <c r="L336" i="55"/>
  <c r="L335" i="55"/>
  <c r="L334" i="55"/>
  <c r="L333" i="55"/>
  <c r="L332" i="55"/>
  <c r="L331" i="55"/>
  <c r="L330" i="55"/>
  <c r="L329" i="55"/>
  <c r="L328" i="55"/>
  <c r="L327" i="55"/>
  <c r="L326" i="55"/>
  <c r="L325" i="55"/>
  <c r="L324" i="55"/>
  <c r="L323" i="55"/>
  <c r="L322" i="55"/>
  <c r="L321" i="55"/>
  <c r="L320" i="55"/>
  <c r="L319" i="55"/>
  <c r="L318" i="55"/>
  <c r="L317" i="55"/>
  <c r="L316" i="55"/>
  <c r="L315" i="55"/>
  <c r="L314" i="55"/>
  <c r="L313" i="55"/>
  <c r="L312" i="55"/>
  <c r="L311" i="55"/>
  <c r="L310" i="55"/>
  <c r="L309" i="55"/>
  <c r="L308" i="55"/>
  <c r="L307" i="55"/>
  <c r="L306" i="55"/>
  <c r="L305" i="55"/>
  <c r="L304" i="55"/>
  <c r="L303" i="55"/>
  <c r="L302" i="55"/>
  <c r="L301" i="55"/>
  <c r="L300" i="55"/>
  <c r="L299" i="55"/>
  <c r="L298" i="55"/>
  <c r="L297" i="55"/>
  <c r="L296" i="55"/>
  <c r="L295" i="55"/>
  <c r="L294" i="55"/>
  <c r="L293" i="55"/>
  <c r="L292" i="55"/>
  <c r="L291" i="55"/>
  <c r="L290" i="55"/>
  <c r="L289" i="55"/>
  <c r="L288" i="55"/>
  <c r="L287" i="55"/>
  <c r="L286" i="55"/>
  <c r="L285" i="55"/>
  <c r="L284" i="55"/>
  <c r="L283" i="55"/>
  <c r="L282" i="55"/>
  <c r="L281" i="55"/>
  <c r="L280" i="55"/>
  <c r="L279" i="55"/>
  <c r="L278" i="55"/>
  <c r="L277" i="55"/>
  <c r="L276" i="55"/>
  <c r="L275" i="55"/>
  <c r="L274" i="55"/>
  <c r="L273" i="55"/>
  <c r="L272" i="55"/>
  <c r="L271" i="55"/>
  <c r="L270" i="55"/>
  <c r="L269" i="55"/>
  <c r="L268" i="55"/>
  <c r="L267" i="55"/>
  <c r="L266" i="55"/>
  <c r="L265" i="55"/>
  <c r="L264" i="55"/>
  <c r="L263" i="55"/>
  <c r="L262" i="55"/>
  <c r="L261" i="55"/>
  <c r="L260" i="55"/>
  <c r="L259" i="55"/>
  <c r="L258" i="55"/>
  <c r="L257" i="55"/>
  <c r="L256" i="55"/>
  <c r="L255" i="55"/>
  <c r="L254" i="55"/>
  <c r="L253" i="55"/>
  <c r="L252" i="55"/>
  <c r="L251" i="55"/>
  <c r="L250" i="55"/>
  <c r="L249" i="55"/>
  <c r="L248" i="55"/>
  <c r="L247" i="55"/>
  <c r="L246" i="55"/>
  <c r="L245" i="55"/>
  <c r="L244" i="55"/>
  <c r="L243" i="55"/>
  <c r="L242" i="55"/>
  <c r="L241" i="55"/>
  <c r="L240" i="55"/>
  <c r="L239" i="55"/>
  <c r="L238" i="55"/>
  <c r="L237" i="55"/>
  <c r="L236" i="55"/>
  <c r="L235" i="55"/>
  <c r="L234" i="55"/>
  <c r="L233" i="55"/>
  <c r="L232" i="55"/>
  <c r="L231" i="55"/>
  <c r="L230" i="55"/>
  <c r="L229" i="55"/>
  <c r="L228" i="55"/>
  <c r="L227" i="55"/>
  <c r="L226" i="55"/>
  <c r="L225" i="55"/>
  <c r="L224" i="55"/>
  <c r="L223" i="55"/>
  <c r="L222" i="55"/>
  <c r="L221" i="55"/>
  <c r="L220" i="55"/>
  <c r="L219" i="55"/>
  <c r="L218" i="55"/>
  <c r="L217" i="55"/>
  <c r="L216" i="55"/>
  <c r="L215" i="55"/>
  <c r="L214" i="55"/>
  <c r="L213" i="55"/>
  <c r="L212" i="55"/>
  <c r="L211" i="55"/>
  <c r="L210" i="55"/>
  <c r="L209" i="55"/>
  <c r="L208" i="55"/>
  <c r="L207" i="55"/>
  <c r="L206" i="55"/>
  <c r="L205" i="55"/>
  <c r="L204" i="55"/>
  <c r="L203" i="55"/>
  <c r="L202" i="55"/>
  <c r="L201" i="55"/>
  <c r="L200" i="55"/>
  <c r="L199" i="55"/>
  <c r="L198" i="55"/>
  <c r="L197" i="55"/>
  <c r="L196" i="55"/>
  <c r="L195" i="55"/>
  <c r="L194" i="55"/>
  <c r="L193" i="55"/>
  <c r="L192" i="55"/>
  <c r="L191" i="55"/>
  <c r="L190" i="55"/>
  <c r="L189" i="55"/>
  <c r="L188" i="55"/>
  <c r="L187" i="55"/>
  <c r="L186" i="55"/>
  <c r="L185" i="55"/>
  <c r="L184" i="55"/>
  <c r="L183" i="55"/>
  <c r="L182" i="55"/>
  <c r="L181" i="55"/>
  <c r="L180" i="55"/>
  <c r="L179" i="55"/>
  <c r="L178" i="55"/>
  <c r="L177" i="55"/>
  <c r="L176" i="55"/>
  <c r="L175" i="55"/>
  <c r="L174" i="55"/>
  <c r="L173" i="55"/>
  <c r="L172" i="55"/>
  <c r="L171" i="55"/>
  <c r="L170" i="55"/>
  <c r="L169" i="55"/>
  <c r="L168" i="55"/>
  <c r="L167" i="55"/>
  <c r="L166" i="55"/>
  <c r="L165" i="55"/>
  <c r="L164" i="55"/>
  <c r="L163" i="55"/>
  <c r="L162" i="55"/>
  <c r="L161" i="55"/>
  <c r="L160" i="55"/>
  <c r="L159" i="55"/>
  <c r="L158" i="55"/>
  <c r="L157" i="55"/>
  <c r="L156" i="55"/>
  <c r="L155" i="55"/>
  <c r="L154" i="55"/>
  <c r="L153" i="55"/>
  <c r="L152" i="55"/>
  <c r="L151" i="55"/>
  <c r="L150" i="55"/>
  <c r="L149" i="55"/>
  <c r="L148" i="55"/>
  <c r="L147" i="55"/>
  <c r="L146" i="55"/>
  <c r="L145" i="55"/>
  <c r="L144" i="55"/>
  <c r="L143" i="55"/>
  <c r="L142" i="55"/>
  <c r="L141" i="55"/>
  <c r="L140" i="55"/>
  <c r="L139" i="55"/>
  <c r="L138" i="55"/>
  <c r="L137" i="55"/>
  <c r="L136" i="55"/>
  <c r="L135" i="55"/>
  <c r="L134" i="55"/>
  <c r="L133" i="55"/>
  <c r="L132" i="55"/>
  <c r="L131" i="55"/>
  <c r="L130" i="55"/>
  <c r="L129" i="55"/>
  <c r="L128" i="55"/>
  <c r="L127" i="55"/>
  <c r="L126" i="55"/>
  <c r="L125" i="55"/>
  <c r="L124" i="55"/>
  <c r="L123" i="55"/>
  <c r="L122" i="55"/>
  <c r="L121" i="55"/>
  <c r="L120" i="55"/>
  <c r="L119" i="55"/>
  <c r="L118" i="55"/>
  <c r="L117" i="55"/>
  <c r="L116" i="55"/>
  <c r="L115" i="55"/>
  <c r="L114" i="55"/>
  <c r="L113" i="55"/>
  <c r="L112" i="55"/>
  <c r="L111" i="55"/>
  <c r="L110" i="55"/>
  <c r="L109" i="55"/>
  <c r="L108" i="55"/>
  <c r="L107" i="55"/>
  <c r="L106" i="55"/>
  <c r="L105" i="55"/>
  <c r="L104" i="55"/>
  <c r="L103" i="55"/>
  <c r="L102" i="55"/>
  <c r="L101" i="55"/>
  <c r="L100" i="55"/>
  <c r="L99" i="55"/>
  <c r="L98" i="55"/>
  <c r="L97" i="55"/>
  <c r="L96" i="55"/>
  <c r="L95" i="55"/>
  <c r="L94" i="55"/>
  <c r="L93" i="55"/>
  <c r="L92" i="55"/>
  <c r="L91" i="55"/>
  <c r="L90" i="55"/>
  <c r="L89" i="55"/>
  <c r="L88" i="55"/>
  <c r="L87" i="55"/>
  <c r="L86" i="55"/>
  <c r="L85" i="55"/>
  <c r="L84" i="55"/>
  <c r="L83" i="55"/>
  <c r="L82" i="55"/>
  <c r="L81" i="55"/>
  <c r="L80" i="55"/>
  <c r="L79" i="55"/>
  <c r="L78" i="55"/>
  <c r="L77" i="55"/>
  <c r="L76" i="55"/>
  <c r="L75" i="55"/>
  <c r="L74" i="55"/>
  <c r="L73" i="55"/>
  <c r="L72" i="55"/>
  <c r="L71" i="55"/>
  <c r="L70" i="55"/>
  <c r="L69" i="55"/>
  <c r="L68" i="55"/>
  <c r="L67" i="55"/>
  <c r="L66" i="55"/>
  <c r="L65" i="55"/>
  <c r="L64" i="55"/>
  <c r="L63" i="55"/>
  <c r="L62" i="55"/>
  <c r="L61" i="55"/>
  <c r="L60" i="55"/>
  <c r="L59" i="55"/>
  <c r="L58" i="55"/>
  <c r="L57" i="55"/>
  <c r="L56" i="55"/>
  <c r="L55" i="55"/>
  <c r="L54" i="55"/>
  <c r="L53" i="55"/>
  <c r="L52" i="55"/>
  <c r="L51" i="55"/>
  <c r="L50" i="55"/>
  <c r="L49" i="55"/>
  <c r="L48" i="55"/>
  <c r="L47" i="55"/>
  <c r="L46" i="55"/>
  <c r="L45" i="55"/>
  <c r="L44" i="55"/>
  <c r="L43" i="55"/>
  <c r="L42" i="55"/>
  <c r="L41" i="55"/>
  <c r="L40" i="55"/>
  <c r="L39" i="55"/>
  <c r="L38" i="55"/>
  <c r="L37" i="55"/>
  <c r="L36" i="55"/>
  <c r="L35" i="55"/>
  <c r="L34" i="55"/>
  <c r="L33" i="55"/>
  <c r="L32" i="55"/>
  <c r="L31" i="55"/>
  <c r="L30" i="55"/>
  <c r="L29" i="55"/>
  <c r="L28" i="55"/>
  <c r="L27" i="55"/>
  <c r="L26" i="55"/>
  <c r="L25" i="55"/>
  <c r="L24" i="55"/>
  <c r="L23" i="55"/>
  <c r="L22" i="55"/>
  <c r="L21" i="55"/>
  <c r="L20" i="55"/>
  <c r="L19" i="55"/>
  <c r="L18" i="55"/>
  <c r="L17" i="55"/>
  <c r="L16" i="55"/>
  <c r="L15" i="55"/>
  <c r="L14" i="55"/>
  <c r="L13" i="55"/>
  <c r="L12" i="55"/>
  <c r="L11" i="55"/>
  <c r="L10" i="55"/>
  <c r="L9" i="55"/>
  <c r="L8" i="55"/>
  <c r="L7" i="55"/>
  <c r="L6" i="55"/>
  <c r="L5" i="55"/>
  <c r="L4" i="55"/>
  <c r="L498" i="57"/>
  <c r="L497" i="57"/>
  <c r="L496" i="57"/>
  <c r="L495" i="57"/>
  <c r="L494" i="57"/>
  <c r="L493" i="57"/>
  <c r="L492" i="57"/>
  <c r="L491" i="57"/>
  <c r="L490" i="57"/>
  <c r="L489" i="57"/>
  <c r="L488" i="57"/>
  <c r="L487" i="57"/>
  <c r="L486" i="57"/>
  <c r="L485" i="57"/>
  <c r="L484" i="57"/>
  <c r="L483" i="57"/>
  <c r="L482" i="57"/>
  <c r="L481" i="57"/>
  <c r="L480" i="57"/>
  <c r="L479" i="57"/>
  <c r="L478" i="57"/>
  <c r="L477" i="57"/>
  <c r="L476" i="57"/>
  <c r="L475" i="57"/>
  <c r="L474" i="57"/>
  <c r="L473" i="57"/>
  <c r="L472" i="57"/>
  <c r="L471" i="57"/>
  <c r="L470" i="57"/>
  <c r="L469" i="57"/>
  <c r="L468" i="57"/>
  <c r="L467" i="57"/>
  <c r="L466" i="57"/>
  <c r="L465" i="57"/>
  <c r="L464" i="57"/>
  <c r="L463" i="57"/>
  <c r="L462" i="57"/>
  <c r="L461" i="57"/>
  <c r="L460" i="57"/>
  <c r="L459" i="57"/>
  <c r="L458" i="57"/>
  <c r="L457" i="57"/>
  <c r="L456" i="57"/>
  <c r="L455" i="57"/>
  <c r="L454" i="57"/>
  <c r="L453" i="57"/>
  <c r="L452" i="57"/>
  <c r="L451" i="57"/>
  <c r="L450" i="57"/>
  <c r="L449" i="57"/>
  <c r="L448" i="57"/>
  <c r="L447" i="57"/>
  <c r="L446" i="57"/>
  <c r="L445" i="57"/>
  <c r="L444" i="57"/>
  <c r="L443" i="57"/>
  <c r="L442" i="57"/>
  <c r="L441" i="57"/>
  <c r="L440" i="57"/>
  <c r="L439" i="57"/>
  <c r="L438" i="57"/>
  <c r="L437" i="57"/>
  <c r="L436" i="57"/>
  <c r="L435" i="57"/>
  <c r="L434" i="57"/>
  <c r="L433" i="57"/>
  <c r="L432" i="57"/>
  <c r="L431" i="57"/>
  <c r="L430" i="57"/>
  <c r="L429" i="57"/>
  <c r="L428" i="57"/>
  <c r="L427" i="57"/>
  <c r="L426" i="57"/>
  <c r="L425" i="57"/>
  <c r="L424" i="57"/>
  <c r="L423" i="57"/>
  <c r="L422" i="57"/>
  <c r="L421" i="57"/>
  <c r="L420" i="57"/>
  <c r="L419" i="57"/>
  <c r="L418" i="57"/>
  <c r="L417" i="57"/>
  <c r="L416" i="57"/>
  <c r="L415" i="57"/>
  <c r="L414" i="57"/>
  <c r="L413" i="57"/>
  <c r="L412" i="57"/>
  <c r="L411" i="57"/>
  <c r="L410" i="57"/>
  <c r="L409" i="57"/>
  <c r="L408" i="57"/>
  <c r="L407" i="57"/>
  <c r="L406" i="57"/>
  <c r="L405" i="57"/>
  <c r="L404" i="57"/>
  <c r="L403" i="57"/>
  <c r="L402" i="57"/>
  <c r="L401" i="57"/>
  <c r="L400" i="57"/>
  <c r="L399" i="57"/>
  <c r="L398" i="57"/>
  <c r="L397" i="57"/>
  <c r="L396" i="57"/>
  <c r="L395" i="57"/>
  <c r="L394" i="57"/>
  <c r="L393" i="57"/>
  <c r="L392" i="57"/>
  <c r="L391" i="57"/>
  <c r="L390" i="57"/>
  <c r="L389" i="57"/>
  <c r="L388" i="57"/>
  <c r="L387" i="57"/>
  <c r="L386" i="57"/>
  <c r="L385" i="57"/>
  <c r="L384" i="57"/>
  <c r="L383" i="57"/>
  <c r="L382" i="57"/>
  <c r="L381" i="57"/>
  <c r="L380" i="57"/>
  <c r="L379" i="57"/>
  <c r="L378" i="57"/>
  <c r="L377" i="57"/>
  <c r="L376" i="57"/>
  <c r="L375" i="57"/>
  <c r="L374" i="57"/>
  <c r="L373" i="57"/>
  <c r="L372" i="57"/>
  <c r="L371" i="57"/>
  <c r="L370" i="57"/>
  <c r="L369" i="57"/>
  <c r="L368" i="57"/>
  <c r="L367" i="57"/>
  <c r="L366" i="57"/>
  <c r="L365" i="57"/>
  <c r="L364" i="57"/>
  <c r="L363" i="57"/>
  <c r="L362" i="57"/>
  <c r="L361" i="57"/>
  <c r="L360" i="57"/>
  <c r="L359" i="57"/>
  <c r="L358" i="57"/>
  <c r="L357" i="57"/>
  <c r="L356" i="57"/>
  <c r="L355" i="57"/>
  <c r="L354" i="57"/>
  <c r="L353" i="57"/>
  <c r="L352" i="57"/>
  <c r="L351" i="57"/>
  <c r="L350" i="57"/>
  <c r="L349" i="57"/>
  <c r="L348" i="57"/>
  <c r="L347" i="57"/>
  <c r="L346" i="57"/>
  <c r="L345" i="57"/>
  <c r="L344" i="57"/>
  <c r="L343" i="57"/>
  <c r="L342" i="57"/>
  <c r="L341" i="57"/>
  <c r="L340" i="57"/>
  <c r="L339" i="57"/>
  <c r="L338" i="57"/>
  <c r="L337" i="57"/>
  <c r="L336" i="57"/>
  <c r="L335" i="57"/>
  <c r="L334" i="57"/>
  <c r="L333" i="57"/>
  <c r="L332" i="57"/>
  <c r="L331" i="57"/>
  <c r="L330" i="57"/>
  <c r="L329" i="57"/>
  <c r="L328" i="57"/>
  <c r="L327" i="57"/>
  <c r="L326" i="57"/>
  <c r="L325" i="57"/>
  <c r="L324" i="57"/>
  <c r="L323" i="57"/>
  <c r="L322" i="57"/>
  <c r="L321" i="57"/>
  <c r="L320" i="57"/>
  <c r="L319" i="57"/>
  <c r="L318" i="57"/>
  <c r="L317" i="57"/>
  <c r="L316" i="57"/>
  <c r="L315" i="57"/>
  <c r="L314" i="57"/>
  <c r="L313" i="57"/>
  <c r="L312" i="57"/>
  <c r="L311" i="57"/>
  <c r="L310" i="57"/>
  <c r="L309" i="57"/>
  <c r="L308" i="57"/>
  <c r="L307" i="57"/>
  <c r="L306" i="57"/>
  <c r="L305" i="57"/>
  <c r="L304" i="57"/>
  <c r="L303" i="57"/>
  <c r="L302" i="57"/>
  <c r="L301" i="57"/>
  <c r="L300" i="57"/>
  <c r="L299" i="57"/>
  <c r="L298" i="57"/>
  <c r="L297" i="57"/>
  <c r="L296" i="57"/>
  <c r="L295" i="57"/>
  <c r="L294" i="57"/>
  <c r="L293" i="57"/>
  <c r="L292" i="57"/>
  <c r="L291" i="57"/>
  <c r="L290" i="57"/>
  <c r="L289" i="57"/>
  <c r="L288" i="57"/>
  <c r="L287" i="57"/>
  <c r="L286" i="57"/>
  <c r="L285" i="57"/>
  <c r="L284" i="57"/>
  <c r="L283" i="57"/>
  <c r="L282" i="57"/>
  <c r="L281" i="57"/>
  <c r="L280" i="57"/>
  <c r="L279" i="57"/>
  <c r="L278" i="57"/>
  <c r="L277" i="57"/>
  <c r="L276" i="57"/>
  <c r="L275" i="57"/>
  <c r="L274" i="57"/>
  <c r="L273" i="57"/>
  <c r="L272" i="57"/>
  <c r="L271" i="57"/>
  <c r="L270" i="57"/>
  <c r="L269" i="57"/>
  <c r="L268" i="57"/>
  <c r="L267" i="57"/>
  <c r="L266" i="57"/>
  <c r="L265" i="57"/>
  <c r="L264" i="57"/>
  <c r="L263" i="57"/>
  <c r="L262" i="57"/>
  <c r="L261" i="57"/>
  <c r="L260" i="57"/>
  <c r="L259" i="57"/>
  <c r="L258" i="57"/>
  <c r="L257" i="57"/>
  <c r="L256" i="57"/>
  <c r="L255" i="57"/>
  <c r="L254" i="57"/>
  <c r="L253" i="57"/>
  <c r="L252" i="57"/>
  <c r="L251" i="57"/>
  <c r="L250" i="57"/>
  <c r="L249" i="57"/>
  <c r="L248" i="57"/>
  <c r="L247" i="57"/>
  <c r="L246" i="57"/>
  <c r="L245" i="57"/>
  <c r="L244" i="57"/>
  <c r="L243" i="57"/>
  <c r="L242" i="57"/>
  <c r="L241" i="57"/>
  <c r="L240" i="57"/>
  <c r="L239" i="57"/>
  <c r="L238" i="57"/>
  <c r="L237" i="57"/>
  <c r="L236" i="57"/>
  <c r="L235" i="57"/>
  <c r="L234" i="57"/>
  <c r="L233" i="57"/>
  <c r="L232" i="57"/>
  <c r="L231" i="57"/>
  <c r="L230" i="57"/>
  <c r="L229" i="57"/>
  <c r="L228" i="57"/>
  <c r="L227" i="57"/>
  <c r="L226" i="57"/>
  <c r="L225" i="57"/>
  <c r="L224" i="57"/>
  <c r="L223" i="57"/>
  <c r="L222" i="57"/>
  <c r="L221" i="57"/>
  <c r="L220" i="57"/>
  <c r="L219" i="57"/>
  <c r="L218" i="57"/>
  <c r="L217" i="57"/>
  <c r="L216" i="57"/>
  <c r="L215" i="57"/>
  <c r="L214" i="57"/>
  <c r="L213" i="57"/>
  <c r="L212" i="57"/>
  <c r="L211" i="57"/>
  <c r="L210" i="57"/>
  <c r="L209" i="57"/>
  <c r="L208" i="57"/>
  <c r="L207" i="57"/>
  <c r="L206" i="57"/>
  <c r="L205" i="57"/>
  <c r="L204" i="57"/>
  <c r="L203" i="57"/>
  <c r="L202" i="57"/>
  <c r="L201" i="57"/>
  <c r="L200" i="57"/>
  <c r="L199" i="57"/>
  <c r="L198" i="57"/>
  <c r="L197" i="57"/>
  <c r="L196" i="57"/>
  <c r="L195" i="57"/>
  <c r="L194" i="57"/>
  <c r="L193" i="57"/>
  <c r="L192" i="57"/>
  <c r="L191" i="57"/>
  <c r="L190" i="57"/>
  <c r="L189" i="57"/>
  <c r="L188" i="57"/>
  <c r="L187" i="57"/>
  <c r="L186" i="57"/>
  <c r="L185" i="57"/>
  <c r="L184" i="57"/>
  <c r="L183" i="57"/>
  <c r="L182" i="57"/>
  <c r="L181" i="57"/>
  <c r="L180" i="57"/>
  <c r="L179" i="57"/>
  <c r="L178" i="57"/>
  <c r="L177" i="57"/>
  <c r="L176" i="57"/>
  <c r="L175" i="57"/>
  <c r="L174" i="57"/>
  <c r="L173" i="57"/>
  <c r="L172" i="57"/>
  <c r="L171" i="57"/>
  <c r="L170" i="57"/>
  <c r="L169" i="57"/>
  <c r="L168" i="57"/>
  <c r="L167" i="57"/>
  <c r="L166" i="57"/>
  <c r="L165" i="57"/>
  <c r="L164" i="57"/>
  <c r="L163" i="57"/>
  <c r="L162" i="57"/>
  <c r="L161" i="57"/>
  <c r="L160" i="57"/>
  <c r="L159" i="57"/>
  <c r="L158" i="57"/>
  <c r="L157" i="57"/>
  <c r="L156" i="57"/>
  <c r="L155" i="57"/>
  <c r="L154" i="57"/>
  <c r="L153" i="57"/>
  <c r="L152" i="57"/>
  <c r="L151" i="57"/>
  <c r="L150" i="57"/>
  <c r="L149" i="57"/>
  <c r="L148" i="57"/>
  <c r="L147" i="57"/>
  <c r="L146" i="57"/>
  <c r="L145" i="57"/>
  <c r="L144" i="57"/>
  <c r="L143" i="57"/>
  <c r="L142" i="57"/>
  <c r="L141" i="57"/>
  <c r="L140" i="57"/>
  <c r="L139" i="57"/>
  <c r="L138" i="57"/>
  <c r="L137" i="57"/>
  <c r="L136" i="57"/>
  <c r="L135" i="57"/>
  <c r="L134" i="57"/>
  <c r="L133" i="57"/>
  <c r="L132" i="57"/>
  <c r="L131" i="57"/>
  <c r="L130" i="57"/>
  <c r="L129" i="57"/>
  <c r="L128" i="57"/>
  <c r="L127" i="57"/>
  <c r="L126" i="57"/>
  <c r="L125" i="57"/>
  <c r="L124" i="57"/>
  <c r="L123" i="57"/>
  <c r="L122" i="57"/>
  <c r="L121" i="57"/>
  <c r="L120" i="57"/>
  <c r="L119" i="57"/>
  <c r="L118" i="57"/>
  <c r="L117" i="57"/>
  <c r="L116" i="57"/>
  <c r="L115" i="57"/>
  <c r="L114" i="57"/>
  <c r="L113" i="57"/>
  <c r="L112" i="57"/>
  <c r="L111" i="57"/>
  <c r="L110" i="57"/>
  <c r="L109" i="57"/>
  <c r="L108" i="57"/>
  <c r="L107" i="57"/>
  <c r="L106" i="57"/>
  <c r="L105" i="57"/>
  <c r="L104" i="57"/>
  <c r="L103" i="57"/>
  <c r="L102" i="57"/>
  <c r="L101" i="57"/>
  <c r="L100" i="57"/>
  <c r="L99" i="57"/>
  <c r="L98" i="57"/>
  <c r="L97" i="57"/>
  <c r="L96" i="57"/>
  <c r="L95" i="57"/>
  <c r="L94" i="57"/>
  <c r="L93" i="57"/>
  <c r="L92" i="57"/>
  <c r="L91" i="57"/>
  <c r="L90" i="57"/>
  <c r="L89" i="57"/>
  <c r="L88" i="57"/>
  <c r="L87" i="57"/>
  <c r="L86" i="57"/>
  <c r="L85" i="57"/>
  <c r="L84" i="57"/>
  <c r="L83" i="57"/>
  <c r="L82" i="57"/>
  <c r="L81" i="57"/>
  <c r="L80" i="57"/>
  <c r="L79" i="57"/>
  <c r="L78" i="57"/>
  <c r="L77" i="57"/>
  <c r="L76" i="57"/>
  <c r="L75" i="57"/>
  <c r="L74" i="57"/>
  <c r="L73" i="57"/>
  <c r="L72" i="57"/>
  <c r="L71" i="57"/>
  <c r="L70" i="57"/>
  <c r="L69" i="57"/>
  <c r="L68" i="57"/>
  <c r="L67" i="57"/>
  <c r="L66" i="57"/>
  <c r="L65" i="57"/>
  <c r="L64" i="57"/>
  <c r="L63" i="57"/>
  <c r="L62" i="57"/>
  <c r="L61" i="57"/>
  <c r="L60" i="57"/>
  <c r="L59" i="57"/>
  <c r="L58" i="57"/>
  <c r="L57" i="57"/>
  <c r="L56" i="57"/>
  <c r="L55" i="57"/>
  <c r="L54" i="57"/>
  <c r="L53" i="57"/>
  <c r="L52" i="57"/>
  <c r="L51" i="57"/>
  <c r="L50" i="57"/>
  <c r="L49" i="57"/>
  <c r="L48" i="57"/>
  <c r="L47" i="57"/>
  <c r="L46" i="57"/>
  <c r="L45" i="57"/>
  <c r="L44" i="57"/>
  <c r="L43" i="57"/>
  <c r="L42" i="57"/>
  <c r="L41" i="57"/>
  <c r="L40" i="57"/>
  <c r="L39" i="57"/>
  <c r="L38" i="57"/>
  <c r="L37" i="57"/>
  <c r="L36" i="57"/>
  <c r="L35" i="57"/>
  <c r="L34" i="57"/>
  <c r="L33" i="57"/>
  <c r="L32" i="57"/>
  <c r="L31" i="57"/>
  <c r="L30" i="57"/>
  <c r="L29" i="57"/>
  <c r="L28" i="57"/>
  <c r="L27" i="57"/>
  <c r="L26" i="57"/>
  <c r="L25" i="57"/>
  <c r="L24" i="57"/>
  <c r="L23" i="57"/>
  <c r="L22" i="57"/>
  <c r="L21" i="57"/>
  <c r="L20" i="57"/>
  <c r="L19" i="57"/>
  <c r="L18" i="57"/>
  <c r="L17" i="57"/>
  <c r="L16" i="57"/>
  <c r="L15" i="57"/>
  <c r="L14" i="57"/>
  <c r="L13" i="57"/>
  <c r="L12" i="57"/>
  <c r="L11" i="57"/>
  <c r="L10" i="57"/>
  <c r="L9" i="57"/>
  <c r="L8" i="57"/>
  <c r="L7" i="57"/>
  <c r="L6" i="57"/>
  <c r="L5" i="57"/>
  <c r="L4" i="57"/>
  <c r="L498" i="59"/>
  <c r="L497" i="59"/>
  <c r="L496" i="59"/>
  <c r="L495" i="59"/>
  <c r="L494" i="59"/>
  <c r="L493" i="59"/>
  <c r="L492" i="59"/>
  <c r="L491" i="59"/>
  <c r="L490" i="59"/>
  <c r="L489" i="59"/>
  <c r="L488" i="59"/>
  <c r="L487" i="59"/>
  <c r="L486" i="59"/>
  <c r="L485" i="59"/>
  <c r="L484" i="59"/>
  <c r="L483" i="59"/>
  <c r="L482" i="59"/>
  <c r="L481" i="59"/>
  <c r="L480" i="59"/>
  <c r="L479" i="59"/>
  <c r="L478" i="59"/>
  <c r="L477" i="59"/>
  <c r="L476" i="59"/>
  <c r="L475" i="59"/>
  <c r="L474" i="59"/>
  <c r="L473" i="59"/>
  <c r="L472" i="59"/>
  <c r="L471" i="59"/>
  <c r="L470" i="59"/>
  <c r="L469" i="59"/>
  <c r="L468" i="59"/>
  <c r="L467" i="59"/>
  <c r="L466" i="59"/>
  <c r="L465" i="59"/>
  <c r="L464" i="59"/>
  <c r="L463" i="59"/>
  <c r="L462" i="59"/>
  <c r="L461" i="59"/>
  <c r="L460" i="59"/>
  <c r="L459" i="59"/>
  <c r="L458" i="59"/>
  <c r="L457" i="59"/>
  <c r="L456" i="59"/>
  <c r="L455" i="59"/>
  <c r="L454" i="59"/>
  <c r="L453" i="59"/>
  <c r="L452" i="59"/>
  <c r="L451" i="59"/>
  <c r="L450" i="59"/>
  <c r="L449" i="59"/>
  <c r="L448" i="59"/>
  <c r="L447" i="59"/>
  <c r="L446" i="59"/>
  <c r="L445" i="59"/>
  <c r="L444" i="59"/>
  <c r="L443" i="59"/>
  <c r="L442" i="59"/>
  <c r="L441" i="59"/>
  <c r="L440" i="59"/>
  <c r="L439" i="59"/>
  <c r="L438" i="59"/>
  <c r="L437" i="59"/>
  <c r="L436" i="59"/>
  <c r="L435" i="59"/>
  <c r="L434" i="59"/>
  <c r="L433" i="59"/>
  <c r="L432" i="59"/>
  <c r="L431" i="59"/>
  <c r="L430" i="59"/>
  <c r="L429" i="59"/>
  <c r="L428" i="59"/>
  <c r="L427" i="59"/>
  <c r="L426" i="59"/>
  <c r="L425" i="59"/>
  <c r="L424" i="59"/>
  <c r="L423" i="59"/>
  <c r="L422" i="59"/>
  <c r="L421" i="59"/>
  <c r="L420" i="59"/>
  <c r="L419" i="59"/>
  <c r="L418" i="59"/>
  <c r="L417" i="59"/>
  <c r="L416" i="59"/>
  <c r="L415" i="59"/>
  <c r="L414" i="59"/>
  <c r="L413" i="59"/>
  <c r="L412" i="59"/>
  <c r="L411" i="59"/>
  <c r="L410" i="59"/>
  <c r="L409" i="59"/>
  <c r="L408" i="59"/>
  <c r="L407" i="59"/>
  <c r="L406" i="59"/>
  <c r="L405" i="59"/>
  <c r="L404" i="59"/>
  <c r="L403" i="59"/>
  <c r="L402" i="59"/>
  <c r="L401" i="59"/>
  <c r="L400" i="59"/>
  <c r="L399" i="59"/>
  <c r="L398" i="59"/>
  <c r="L397" i="59"/>
  <c r="L396" i="59"/>
  <c r="L395" i="59"/>
  <c r="L394" i="59"/>
  <c r="L393" i="59"/>
  <c r="L392" i="59"/>
  <c r="L391" i="59"/>
  <c r="L390" i="59"/>
  <c r="L389" i="59"/>
  <c r="L388" i="59"/>
  <c r="L387" i="59"/>
  <c r="L386" i="59"/>
  <c r="L385" i="59"/>
  <c r="L384" i="59"/>
  <c r="L383" i="59"/>
  <c r="L382" i="59"/>
  <c r="L381" i="59"/>
  <c r="L380" i="59"/>
  <c r="L379" i="59"/>
  <c r="L378" i="59"/>
  <c r="L377" i="59"/>
  <c r="L376" i="59"/>
  <c r="L375" i="59"/>
  <c r="L374" i="59"/>
  <c r="L373" i="59"/>
  <c r="L372" i="59"/>
  <c r="L371" i="59"/>
  <c r="L370" i="59"/>
  <c r="L369" i="59"/>
  <c r="L368" i="59"/>
  <c r="L367" i="59"/>
  <c r="L366" i="59"/>
  <c r="L365" i="59"/>
  <c r="L364" i="59"/>
  <c r="L363" i="59"/>
  <c r="L362" i="59"/>
  <c r="L361" i="59"/>
  <c r="L360" i="59"/>
  <c r="L359" i="59"/>
  <c r="L358" i="59"/>
  <c r="L357" i="59"/>
  <c r="L356" i="59"/>
  <c r="L355" i="59"/>
  <c r="L354" i="59"/>
  <c r="L353" i="59"/>
  <c r="L352" i="59"/>
  <c r="L351" i="59"/>
  <c r="L350" i="59"/>
  <c r="L349" i="59"/>
  <c r="L348" i="59"/>
  <c r="L347" i="59"/>
  <c r="L346" i="59"/>
  <c r="L345" i="59"/>
  <c r="L344" i="59"/>
  <c r="L343" i="59"/>
  <c r="L342" i="59"/>
  <c r="L341" i="59"/>
  <c r="L340" i="59"/>
  <c r="L339" i="59"/>
  <c r="L338" i="59"/>
  <c r="L337" i="59"/>
  <c r="L336" i="59"/>
  <c r="L335" i="59"/>
  <c r="L334" i="59"/>
  <c r="L333" i="59"/>
  <c r="L332" i="59"/>
  <c r="L331" i="59"/>
  <c r="L330" i="59"/>
  <c r="L329" i="59"/>
  <c r="L328" i="59"/>
  <c r="L327" i="59"/>
  <c r="L326" i="59"/>
  <c r="L325" i="59"/>
  <c r="L324" i="59"/>
  <c r="L323" i="59"/>
  <c r="L322" i="59"/>
  <c r="L321" i="59"/>
  <c r="L320" i="59"/>
  <c r="L319" i="59"/>
  <c r="L318" i="59"/>
  <c r="L317" i="59"/>
  <c r="L316" i="59"/>
  <c r="L315" i="59"/>
  <c r="L314" i="59"/>
  <c r="L313" i="59"/>
  <c r="L312" i="59"/>
  <c r="L311" i="59"/>
  <c r="L310" i="59"/>
  <c r="L309" i="59"/>
  <c r="L308" i="59"/>
  <c r="L307" i="59"/>
  <c r="L306" i="59"/>
  <c r="L305" i="59"/>
  <c r="L304" i="59"/>
  <c r="L303" i="59"/>
  <c r="L302" i="59"/>
  <c r="L301" i="59"/>
  <c r="L300" i="59"/>
  <c r="L299" i="59"/>
  <c r="L298" i="59"/>
  <c r="L297" i="59"/>
  <c r="L296" i="59"/>
  <c r="L295" i="59"/>
  <c r="L294" i="59"/>
  <c r="L293" i="59"/>
  <c r="L292" i="59"/>
  <c r="L291" i="59"/>
  <c r="L290" i="59"/>
  <c r="L289" i="59"/>
  <c r="L288" i="59"/>
  <c r="L287" i="59"/>
  <c r="L286" i="59"/>
  <c r="L285" i="59"/>
  <c r="L284" i="59"/>
  <c r="L283" i="59"/>
  <c r="L282" i="59"/>
  <c r="L281" i="59"/>
  <c r="L280" i="59"/>
  <c r="L279" i="59"/>
  <c r="L278" i="59"/>
  <c r="L277" i="59"/>
  <c r="L276" i="59"/>
  <c r="L275" i="59"/>
  <c r="L274" i="59"/>
  <c r="L273" i="59"/>
  <c r="L272" i="59"/>
  <c r="L271" i="59"/>
  <c r="L270" i="59"/>
  <c r="L269" i="59"/>
  <c r="L268" i="59"/>
  <c r="L267" i="59"/>
  <c r="L266" i="59"/>
  <c r="L265" i="59"/>
  <c r="L264" i="59"/>
  <c r="L263" i="59"/>
  <c r="L262" i="59"/>
  <c r="L261" i="59"/>
  <c r="L260" i="59"/>
  <c r="L259" i="59"/>
  <c r="L258" i="59"/>
  <c r="L257" i="59"/>
  <c r="L256" i="59"/>
  <c r="L255" i="59"/>
  <c r="L254" i="59"/>
  <c r="L253" i="59"/>
  <c r="L252" i="59"/>
  <c r="L251" i="59"/>
  <c r="L250" i="59"/>
  <c r="L249" i="59"/>
  <c r="L248" i="59"/>
  <c r="L247" i="59"/>
  <c r="L246" i="59"/>
  <c r="L245" i="59"/>
  <c r="L244" i="59"/>
  <c r="L243" i="59"/>
  <c r="L242" i="59"/>
  <c r="L241" i="59"/>
  <c r="L240" i="59"/>
  <c r="L239" i="59"/>
  <c r="L238" i="59"/>
  <c r="L237" i="59"/>
  <c r="L236" i="59"/>
  <c r="L235" i="59"/>
  <c r="L234" i="59"/>
  <c r="L233" i="59"/>
  <c r="L232" i="59"/>
  <c r="L231" i="59"/>
  <c r="L230" i="59"/>
  <c r="L229" i="59"/>
  <c r="L228" i="59"/>
  <c r="L227" i="59"/>
  <c r="L226" i="59"/>
  <c r="L225" i="59"/>
  <c r="L224" i="59"/>
  <c r="L223" i="59"/>
  <c r="L222" i="59"/>
  <c r="L221" i="59"/>
  <c r="L220" i="59"/>
  <c r="L219" i="59"/>
  <c r="L218" i="59"/>
  <c r="L217" i="59"/>
  <c r="L216" i="59"/>
  <c r="L215" i="59"/>
  <c r="L214" i="59"/>
  <c r="L213" i="59"/>
  <c r="L212" i="59"/>
  <c r="L211" i="59"/>
  <c r="L210" i="59"/>
  <c r="L209" i="59"/>
  <c r="L208" i="59"/>
  <c r="L207" i="59"/>
  <c r="L206" i="59"/>
  <c r="L205" i="59"/>
  <c r="L204" i="59"/>
  <c r="L203" i="59"/>
  <c r="L202" i="59"/>
  <c r="L201" i="59"/>
  <c r="L200" i="59"/>
  <c r="L199" i="59"/>
  <c r="L198" i="59"/>
  <c r="L197" i="59"/>
  <c r="L196" i="59"/>
  <c r="L195" i="59"/>
  <c r="L194" i="59"/>
  <c r="L193" i="59"/>
  <c r="L192" i="59"/>
  <c r="L191" i="59"/>
  <c r="L190" i="59"/>
  <c r="L189" i="59"/>
  <c r="L188" i="59"/>
  <c r="L187" i="59"/>
  <c r="L186" i="59"/>
  <c r="L185" i="59"/>
  <c r="L184" i="59"/>
  <c r="L183" i="59"/>
  <c r="L182" i="59"/>
  <c r="L181" i="59"/>
  <c r="L180" i="59"/>
  <c r="L179" i="59"/>
  <c r="L178" i="59"/>
  <c r="L177" i="59"/>
  <c r="L176" i="59"/>
  <c r="L175" i="59"/>
  <c r="L174" i="59"/>
  <c r="L173" i="59"/>
  <c r="L172" i="59"/>
  <c r="L171" i="59"/>
  <c r="L170" i="59"/>
  <c r="L169" i="59"/>
  <c r="L168" i="59"/>
  <c r="L167" i="59"/>
  <c r="L166" i="59"/>
  <c r="L165" i="59"/>
  <c r="L164" i="59"/>
  <c r="L163" i="59"/>
  <c r="L162" i="59"/>
  <c r="L161" i="59"/>
  <c r="L160" i="59"/>
  <c r="L159" i="59"/>
  <c r="L158" i="59"/>
  <c r="L157" i="59"/>
  <c r="L156" i="59"/>
  <c r="L155" i="59"/>
  <c r="L154" i="59"/>
  <c r="L153" i="59"/>
  <c r="L152" i="59"/>
  <c r="L151" i="59"/>
  <c r="L150" i="59"/>
  <c r="L149" i="59"/>
  <c r="L148" i="59"/>
  <c r="L147" i="59"/>
  <c r="L146" i="59"/>
  <c r="L145" i="59"/>
  <c r="L144" i="59"/>
  <c r="L143" i="59"/>
  <c r="L142" i="59"/>
  <c r="L141" i="59"/>
  <c r="L140" i="59"/>
  <c r="L139" i="59"/>
  <c r="L138" i="59"/>
  <c r="L137" i="59"/>
  <c r="L136" i="59"/>
  <c r="L135" i="59"/>
  <c r="L134" i="59"/>
  <c r="L133" i="59"/>
  <c r="L132" i="59"/>
  <c r="L131" i="59"/>
  <c r="L130" i="59"/>
  <c r="L129" i="59"/>
  <c r="L128" i="59"/>
  <c r="L127" i="59"/>
  <c r="L126" i="59"/>
  <c r="L125" i="59"/>
  <c r="L124" i="59"/>
  <c r="L123" i="59"/>
  <c r="L122" i="59"/>
  <c r="L121" i="59"/>
  <c r="L120" i="59"/>
  <c r="L119" i="59"/>
  <c r="L118" i="59"/>
  <c r="L117" i="59"/>
  <c r="L116" i="59"/>
  <c r="L115" i="59"/>
  <c r="L114" i="59"/>
  <c r="L113" i="59"/>
  <c r="L112" i="59"/>
  <c r="L111" i="59"/>
  <c r="L110" i="59"/>
  <c r="L109" i="59"/>
  <c r="L108" i="59"/>
  <c r="L107" i="59"/>
  <c r="L106" i="59"/>
  <c r="L105" i="59"/>
  <c r="L104" i="59"/>
  <c r="L103" i="59"/>
  <c r="L102" i="59"/>
  <c r="L101" i="59"/>
  <c r="L100" i="59"/>
  <c r="L99" i="59"/>
  <c r="L98" i="59"/>
  <c r="L97" i="59"/>
  <c r="L96" i="59"/>
  <c r="L95" i="59"/>
  <c r="L94" i="59"/>
  <c r="L93" i="59"/>
  <c r="L92" i="59"/>
  <c r="L91" i="59"/>
  <c r="L90" i="59"/>
  <c r="L89" i="59"/>
  <c r="L88" i="59"/>
  <c r="L87" i="59"/>
  <c r="L86" i="59"/>
  <c r="L85" i="59"/>
  <c r="L84" i="59"/>
  <c r="L83" i="59"/>
  <c r="L82" i="59"/>
  <c r="L81" i="59"/>
  <c r="L80" i="59"/>
  <c r="L79" i="59"/>
  <c r="L78" i="59"/>
  <c r="L77" i="59"/>
  <c r="L76" i="59"/>
  <c r="L75" i="59"/>
  <c r="L74" i="59"/>
  <c r="L73" i="59"/>
  <c r="L72" i="59"/>
  <c r="L71" i="59"/>
  <c r="L70" i="59"/>
  <c r="L69" i="59"/>
  <c r="L68" i="59"/>
  <c r="L67" i="59"/>
  <c r="L66" i="59"/>
  <c r="L65" i="59"/>
  <c r="L64" i="59"/>
  <c r="L63" i="59"/>
  <c r="L62" i="59"/>
  <c r="L61" i="59"/>
  <c r="L60" i="59"/>
  <c r="L59" i="59"/>
  <c r="L58" i="59"/>
  <c r="L57" i="59"/>
  <c r="L56" i="59"/>
  <c r="L55" i="59"/>
  <c r="L54" i="59"/>
  <c r="L53" i="59"/>
  <c r="L52" i="59"/>
  <c r="L51" i="59"/>
  <c r="L50" i="59"/>
  <c r="L49" i="59"/>
  <c r="L48" i="59"/>
  <c r="L47" i="59"/>
  <c r="L46" i="59"/>
  <c r="L45" i="59"/>
  <c r="L44" i="59"/>
  <c r="L43" i="59"/>
  <c r="L42" i="59"/>
  <c r="L41" i="59"/>
  <c r="L40" i="59"/>
  <c r="L39" i="59"/>
  <c r="L38" i="59"/>
  <c r="L37" i="59"/>
  <c r="L36" i="59"/>
  <c r="L35" i="59"/>
  <c r="L34" i="59"/>
  <c r="L33" i="59"/>
  <c r="L32" i="59"/>
  <c r="L31" i="59"/>
  <c r="L30" i="59"/>
  <c r="L29" i="59"/>
  <c r="L28" i="59"/>
  <c r="L27" i="59"/>
  <c r="L26" i="59"/>
  <c r="L25" i="59"/>
  <c r="L24" i="59"/>
  <c r="L23" i="59"/>
  <c r="L22" i="59"/>
  <c r="L21" i="59"/>
  <c r="L20" i="59"/>
  <c r="L19" i="59"/>
  <c r="L18" i="59"/>
  <c r="L17" i="59"/>
  <c r="L16" i="59"/>
  <c r="L15" i="59"/>
  <c r="L14" i="59"/>
  <c r="L13" i="59"/>
  <c r="L12" i="59"/>
  <c r="L11" i="59"/>
  <c r="L10" i="59"/>
  <c r="L9" i="59"/>
  <c r="L8" i="59"/>
  <c r="L7" i="59"/>
  <c r="L6" i="59"/>
  <c r="L5" i="59"/>
  <c r="L4" i="59"/>
  <c r="L498" i="61"/>
  <c r="L497" i="61"/>
  <c r="L496" i="61"/>
  <c r="L495" i="61"/>
  <c r="L494" i="61"/>
  <c r="L493" i="61"/>
  <c r="L492" i="61"/>
  <c r="L491" i="61"/>
  <c r="L490" i="61"/>
  <c r="L489" i="61"/>
  <c r="L488" i="61"/>
  <c r="L487" i="61"/>
  <c r="L486" i="61"/>
  <c r="L485" i="61"/>
  <c r="L484" i="61"/>
  <c r="L483" i="61"/>
  <c r="L482" i="61"/>
  <c r="L481" i="61"/>
  <c r="L480" i="61"/>
  <c r="L479" i="61"/>
  <c r="L478" i="61"/>
  <c r="L477" i="61"/>
  <c r="L476" i="61"/>
  <c r="L475" i="61"/>
  <c r="L474" i="61"/>
  <c r="L473" i="61"/>
  <c r="L472" i="61"/>
  <c r="L471" i="61"/>
  <c r="L470" i="61"/>
  <c r="L469" i="61"/>
  <c r="L468" i="61"/>
  <c r="L467" i="61"/>
  <c r="L466" i="61"/>
  <c r="L465" i="61"/>
  <c r="L464" i="61"/>
  <c r="L463" i="61"/>
  <c r="L462" i="61"/>
  <c r="L461" i="61"/>
  <c r="L460" i="61"/>
  <c r="L459" i="61"/>
  <c r="L458" i="61"/>
  <c r="L457" i="61"/>
  <c r="L456" i="61"/>
  <c r="L455" i="61"/>
  <c r="L454" i="61"/>
  <c r="L453" i="61"/>
  <c r="L452" i="61"/>
  <c r="L451" i="61"/>
  <c r="L450" i="61"/>
  <c r="L449" i="61"/>
  <c r="L448" i="61"/>
  <c r="L447" i="61"/>
  <c r="L446" i="61"/>
  <c r="L445" i="61"/>
  <c r="L444" i="61"/>
  <c r="L443" i="61"/>
  <c r="L442" i="61"/>
  <c r="L441" i="61"/>
  <c r="L440" i="61"/>
  <c r="L439" i="61"/>
  <c r="L438" i="61"/>
  <c r="L437" i="61"/>
  <c r="L436" i="61"/>
  <c r="L435" i="61"/>
  <c r="L434" i="61"/>
  <c r="L433" i="61"/>
  <c r="L432" i="61"/>
  <c r="L431" i="61"/>
  <c r="L430" i="61"/>
  <c r="L429" i="61"/>
  <c r="L428" i="61"/>
  <c r="L427" i="61"/>
  <c r="L426" i="61"/>
  <c r="L425" i="61"/>
  <c r="L424" i="61"/>
  <c r="L423" i="61"/>
  <c r="L422" i="61"/>
  <c r="L421" i="61"/>
  <c r="L420" i="61"/>
  <c r="L419" i="61"/>
  <c r="L418" i="61"/>
  <c r="L417" i="61"/>
  <c r="L416" i="61"/>
  <c r="L415" i="61"/>
  <c r="L414" i="61"/>
  <c r="L413" i="61"/>
  <c r="L412" i="61"/>
  <c r="L411" i="61"/>
  <c r="L410" i="61"/>
  <c r="L409" i="61"/>
  <c r="L408" i="61"/>
  <c r="L407" i="61"/>
  <c r="L406" i="61"/>
  <c r="L405" i="61"/>
  <c r="L404" i="61"/>
  <c r="L403" i="61"/>
  <c r="L402" i="61"/>
  <c r="L401" i="61"/>
  <c r="L400" i="61"/>
  <c r="L399" i="61"/>
  <c r="L398" i="61"/>
  <c r="L397" i="61"/>
  <c r="L396" i="61"/>
  <c r="L395" i="61"/>
  <c r="L394" i="61"/>
  <c r="L393" i="61"/>
  <c r="L392" i="61"/>
  <c r="L391" i="61"/>
  <c r="L390" i="61"/>
  <c r="L389" i="61"/>
  <c r="L388" i="61"/>
  <c r="L387" i="61"/>
  <c r="L386" i="61"/>
  <c r="L385" i="61"/>
  <c r="L384" i="61"/>
  <c r="L383" i="61"/>
  <c r="L382" i="61"/>
  <c r="L381" i="61"/>
  <c r="L380" i="61"/>
  <c r="L379" i="61"/>
  <c r="L378" i="61"/>
  <c r="L377" i="61"/>
  <c r="L376" i="61"/>
  <c r="L375" i="61"/>
  <c r="L374" i="61"/>
  <c r="L373" i="61"/>
  <c r="L372" i="61"/>
  <c r="L371" i="61"/>
  <c r="L370" i="61"/>
  <c r="L369" i="61"/>
  <c r="L368" i="61"/>
  <c r="L367" i="61"/>
  <c r="L366" i="61"/>
  <c r="L365" i="61"/>
  <c r="L364" i="61"/>
  <c r="L363" i="61"/>
  <c r="L362" i="61"/>
  <c r="L361" i="61"/>
  <c r="L360" i="61"/>
  <c r="L359" i="61"/>
  <c r="L358" i="61"/>
  <c r="L357" i="61"/>
  <c r="L356" i="61"/>
  <c r="L355" i="61"/>
  <c r="L354" i="61"/>
  <c r="L353" i="61"/>
  <c r="L352" i="61"/>
  <c r="L351" i="61"/>
  <c r="L350" i="61"/>
  <c r="L349" i="61"/>
  <c r="L348" i="61"/>
  <c r="L347" i="61"/>
  <c r="L346" i="61"/>
  <c r="L345" i="61"/>
  <c r="L344" i="61"/>
  <c r="L343" i="61"/>
  <c r="L342" i="61"/>
  <c r="L341" i="61"/>
  <c r="L340" i="61"/>
  <c r="L339" i="61"/>
  <c r="L338" i="61"/>
  <c r="L337" i="61"/>
  <c r="L336" i="61"/>
  <c r="L335" i="61"/>
  <c r="L334" i="61"/>
  <c r="L333" i="61"/>
  <c r="L332" i="61"/>
  <c r="L331" i="61"/>
  <c r="L330" i="61"/>
  <c r="L329" i="61"/>
  <c r="L328" i="61"/>
  <c r="L327" i="61"/>
  <c r="L326" i="61"/>
  <c r="L325" i="61"/>
  <c r="L324" i="61"/>
  <c r="L323" i="61"/>
  <c r="L322" i="61"/>
  <c r="L321" i="61"/>
  <c r="L320" i="61"/>
  <c r="L319" i="61"/>
  <c r="L318" i="61"/>
  <c r="L317" i="61"/>
  <c r="L316" i="61"/>
  <c r="L315" i="61"/>
  <c r="L314" i="61"/>
  <c r="L313" i="61"/>
  <c r="L312" i="61"/>
  <c r="L311" i="61"/>
  <c r="L310" i="61"/>
  <c r="L309" i="61"/>
  <c r="L308" i="61"/>
  <c r="L307" i="61"/>
  <c r="L306" i="61"/>
  <c r="L305" i="61"/>
  <c r="L304" i="61"/>
  <c r="L303" i="61"/>
  <c r="L302" i="61"/>
  <c r="L301" i="61"/>
  <c r="L300" i="61"/>
  <c r="L299" i="61"/>
  <c r="L298" i="61"/>
  <c r="L297" i="61"/>
  <c r="L296" i="61"/>
  <c r="L295" i="61"/>
  <c r="L294" i="61"/>
  <c r="L293" i="61"/>
  <c r="L292" i="61"/>
  <c r="L291" i="61"/>
  <c r="L290" i="61"/>
  <c r="L289" i="61"/>
  <c r="L288" i="61"/>
  <c r="L287" i="61"/>
  <c r="L286" i="61"/>
  <c r="L285" i="61"/>
  <c r="L284" i="61"/>
  <c r="L283" i="61"/>
  <c r="L282" i="61"/>
  <c r="L281" i="61"/>
  <c r="L280" i="61"/>
  <c r="L279" i="61"/>
  <c r="L278" i="61"/>
  <c r="L277" i="61"/>
  <c r="L276" i="61"/>
  <c r="L275" i="61"/>
  <c r="L274" i="61"/>
  <c r="L273" i="61"/>
  <c r="L272" i="61"/>
  <c r="L271" i="61"/>
  <c r="L270" i="61"/>
  <c r="L269" i="61"/>
  <c r="L268" i="61"/>
  <c r="L267" i="61"/>
  <c r="L266" i="61"/>
  <c r="L265" i="61"/>
  <c r="L264" i="61"/>
  <c r="L263" i="61"/>
  <c r="L262" i="61"/>
  <c r="L261" i="61"/>
  <c r="L260" i="61"/>
  <c r="L259" i="61"/>
  <c r="L258" i="61"/>
  <c r="L257" i="61"/>
  <c r="L256" i="61"/>
  <c r="L255" i="61"/>
  <c r="L254" i="61"/>
  <c r="L253" i="61"/>
  <c r="L252" i="61"/>
  <c r="L251" i="61"/>
  <c r="L250" i="61"/>
  <c r="L249" i="61"/>
  <c r="L248" i="61"/>
  <c r="L247" i="61"/>
  <c r="L246" i="61"/>
  <c r="L245" i="61"/>
  <c r="L244" i="61"/>
  <c r="L243" i="61"/>
  <c r="L242" i="61"/>
  <c r="L241" i="61"/>
  <c r="L240" i="61"/>
  <c r="L239" i="61"/>
  <c r="L238" i="61"/>
  <c r="L237" i="61"/>
  <c r="L236" i="61"/>
  <c r="L235" i="61"/>
  <c r="L234" i="61"/>
  <c r="L233" i="61"/>
  <c r="L232" i="61"/>
  <c r="L231" i="61"/>
  <c r="L230" i="61"/>
  <c r="L229" i="61"/>
  <c r="L228" i="61"/>
  <c r="L227" i="61"/>
  <c r="L226" i="61"/>
  <c r="L225" i="61"/>
  <c r="L224" i="61"/>
  <c r="L223" i="61"/>
  <c r="L222" i="61"/>
  <c r="L221" i="61"/>
  <c r="L220" i="61"/>
  <c r="L219" i="61"/>
  <c r="L218" i="61"/>
  <c r="L217" i="61"/>
  <c r="L216" i="61"/>
  <c r="L215" i="61"/>
  <c r="L214" i="61"/>
  <c r="L213" i="61"/>
  <c r="L212" i="61"/>
  <c r="L211" i="61"/>
  <c r="L210" i="61"/>
  <c r="L209" i="61"/>
  <c r="L208" i="61"/>
  <c r="L207" i="61"/>
  <c r="L206" i="61"/>
  <c r="L205" i="61"/>
  <c r="L204" i="61"/>
  <c r="L203" i="61"/>
  <c r="L202" i="61"/>
  <c r="L201" i="61"/>
  <c r="L200" i="61"/>
  <c r="L199" i="61"/>
  <c r="L198" i="61"/>
  <c r="L197" i="61"/>
  <c r="L196" i="61"/>
  <c r="L195" i="61"/>
  <c r="L194" i="61"/>
  <c r="L193" i="61"/>
  <c r="L192" i="61"/>
  <c r="L191" i="61"/>
  <c r="L190" i="61"/>
  <c r="L189" i="61"/>
  <c r="L188" i="61"/>
  <c r="L187" i="61"/>
  <c r="L186" i="61"/>
  <c r="L185" i="61"/>
  <c r="L184" i="61"/>
  <c r="L183" i="61"/>
  <c r="L182" i="61"/>
  <c r="L181" i="61"/>
  <c r="L180" i="61"/>
  <c r="L179" i="61"/>
  <c r="L178" i="61"/>
  <c r="L177" i="61"/>
  <c r="L176" i="61"/>
  <c r="L175" i="61"/>
  <c r="L174" i="61"/>
  <c r="L173" i="61"/>
  <c r="L172" i="61"/>
  <c r="L171" i="61"/>
  <c r="L170" i="61"/>
  <c r="L169" i="61"/>
  <c r="L168" i="61"/>
  <c r="L167" i="61"/>
  <c r="L166" i="61"/>
  <c r="L165" i="61"/>
  <c r="L164" i="61"/>
  <c r="L163" i="61"/>
  <c r="L162" i="61"/>
  <c r="L161" i="61"/>
  <c r="L160" i="61"/>
  <c r="L159" i="61"/>
  <c r="L158" i="61"/>
  <c r="L157" i="61"/>
  <c r="L156" i="61"/>
  <c r="L155" i="61"/>
  <c r="L154" i="61"/>
  <c r="L153" i="61"/>
  <c r="L152" i="61"/>
  <c r="L151" i="61"/>
  <c r="L150" i="61"/>
  <c r="L149" i="61"/>
  <c r="L148" i="61"/>
  <c r="L147" i="61"/>
  <c r="L146" i="61"/>
  <c r="L145" i="61"/>
  <c r="L144" i="61"/>
  <c r="L143" i="61"/>
  <c r="L142" i="61"/>
  <c r="L141" i="61"/>
  <c r="L140" i="61"/>
  <c r="L139" i="61"/>
  <c r="L138" i="61"/>
  <c r="L137" i="61"/>
  <c r="L136" i="61"/>
  <c r="L135" i="61"/>
  <c r="L134" i="61"/>
  <c r="L133" i="61"/>
  <c r="L132" i="61"/>
  <c r="L131" i="61"/>
  <c r="L130" i="61"/>
  <c r="L129" i="61"/>
  <c r="L128" i="61"/>
  <c r="L127" i="61"/>
  <c r="L126" i="61"/>
  <c r="L125" i="61"/>
  <c r="L124" i="61"/>
  <c r="L123" i="61"/>
  <c r="L122" i="61"/>
  <c r="L121" i="61"/>
  <c r="L120" i="61"/>
  <c r="L119" i="61"/>
  <c r="L118" i="61"/>
  <c r="L117" i="61"/>
  <c r="L116" i="61"/>
  <c r="L115" i="61"/>
  <c r="L114" i="61"/>
  <c r="L113" i="61"/>
  <c r="L112" i="61"/>
  <c r="L111" i="61"/>
  <c r="L110" i="61"/>
  <c r="L109" i="61"/>
  <c r="L108" i="61"/>
  <c r="L107" i="61"/>
  <c r="L106" i="61"/>
  <c r="L105" i="61"/>
  <c r="L104" i="61"/>
  <c r="L103" i="61"/>
  <c r="L102" i="61"/>
  <c r="L101" i="61"/>
  <c r="L100" i="61"/>
  <c r="L99" i="61"/>
  <c r="L98" i="61"/>
  <c r="L97" i="61"/>
  <c r="L96" i="61"/>
  <c r="L95" i="61"/>
  <c r="L94" i="61"/>
  <c r="L93" i="61"/>
  <c r="L92" i="61"/>
  <c r="L91" i="61"/>
  <c r="L90" i="61"/>
  <c r="L89" i="61"/>
  <c r="L88" i="61"/>
  <c r="L87" i="61"/>
  <c r="L86" i="61"/>
  <c r="L85" i="61"/>
  <c r="L84" i="61"/>
  <c r="L83" i="61"/>
  <c r="L82" i="61"/>
  <c r="L81" i="61"/>
  <c r="L80" i="61"/>
  <c r="L79" i="61"/>
  <c r="L78" i="61"/>
  <c r="L77" i="61"/>
  <c r="L76" i="61"/>
  <c r="L75" i="61"/>
  <c r="L74" i="61"/>
  <c r="L73" i="61"/>
  <c r="L72" i="61"/>
  <c r="L71" i="61"/>
  <c r="L70" i="61"/>
  <c r="L69" i="61"/>
  <c r="L68" i="61"/>
  <c r="L67" i="61"/>
  <c r="L66" i="61"/>
  <c r="L65" i="61"/>
  <c r="L64" i="61"/>
  <c r="L63" i="61"/>
  <c r="L62" i="61"/>
  <c r="L61" i="61"/>
  <c r="L60" i="61"/>
  <c r="L59" i="61"/>
  <c r="L58" i="61"/>
  <c r="L57" i="61"/>
  <c r="L56" i="61"/>
  <c r="L55" i="61"/>
  <c r="L54" i="61"/>
  <c r="L53" i="61"/>
  <c r="L52" i="61"/>
  <c r="L51" i="61"/>
  <c r="L50" i="61"/>
  <c r="L49" i="61"/>
  <c r="L48" i="61"/>
  <c r="L47" i="61"/>
  <c r="L46" i="61"/>
  <c r="L45" i="61"/>
  <c r="L44" i="61"/>
  <c r="L43" i="61"/>
  <c r="L42" i="61"/>
  <c r="L41" i="61"/>
  <c r="L40" i="61"/>
  <c r="L39" i="61"/>
  <c r="L38" i="61"/>
  <c r="L37" i="61"/>
  <c r="L36" i="61"/>
  <c r="L35" i="61"/>
  <c r="L34" i="61"/>
  <c r="L33" i="61"/>
  <c r="L32" i="61"/>
  <c r="L31" i="61"/>
  <c r="L30" i="61"/>
  <c r="L29" i="61"/>
  <c r="L28" i="61"/>
  <c r="L27" i="61"/>
  <c r="L26" i="61"/>
  <c r="L25" i="61"/>
  <c r="L24" i="61"/>
  <c r="L23" i="61"/>
  <c r="L22" i="61"/>
  <c r="L21" i="61"/>
  <c r="L20" i="61"/>
  <c r="L19" i="61"/>
  <c r="L18" i="61"/>
  <c r="L17" i="61"/>
  <c r="L16" i="61"/>
  <c r="L15" i="61"/>
  <c r="L14" i="61"/>
  <c r="L13" i="61"/>
  <c r="L12" i="61"/>
  <c r="L11" i="61"/>
  <c r="L10" i="61"/>
  <c r="L9" i="61"/>
  <c r="L8" i="61"/>
  <c r="L7" i="61"/>
  <c r="L6" i="61"/>
  <c r="L5" i="61"/>
  <c r="L4" i="61"/>
  <c r="L498" i="63"/>
  <c r="L497" i="63"/>
  <c r="L496" i="63"/>
  <c r="L495" i="63"/>
  <c r="L494" i="63"/>
  <c r="L493" i="63"/>
  <c r="L492" i="63"/>
  <c r="L491" i="63"/>
  <c r="L490" i="63"/>
  <c r="L489" i="63"/>
  <c r="L488" i="63"/>
  <c r="L487" i="63"/>
  <c r="L486" i="63"/>
  <c r="L485" i="63"/>
  <c r="L484" i="63"/>
  <c r="L483" i="63"/>
  <c r="L482" i="63"/>
  <c r="L481" i="63"/>
  <c r="L480" i="63"/>
  <c r="L479" i="63"/>
  <c r="L478" i="63"/>
  <c r="L477" i="63"/>
  <c r="L476" i="63"/>
  <c r="L475" i="63"/>
  <c r="L474" i="63"/>
  <c r="L473" i="63"/>
  <c r="L472" i="63"/>
  <c r="L471" i="63"/>
  <c r="L470" i="63"/>
  <c r="L469" i="63"/>
  <c r="L468" i="63"/>
  <c r="L467" i="63"/>
  <c r="L466" i="63"/>
  <c r="L465" i="63"/>
  <c r="L464" i="63"/>
  <c r="L463" i="63"/>
  <c r="L462" i="63"/>
  <c r="L461" i="63"/>
  <c r="L460" i="63"/>
  <c r="L459" i="63"/>
  <c r="L458" i="63"/>
  <c r="L457" i="63"/>
  <c r="L456" i="63"/>
  <c r="L455" i="63"/>
  <c r="L454" i="63"/>
  <c r="L453" i="63"/>
  <c r="L452" i="63"/>
  <c r="L451" i="63"/>
  <c r="L450" i="63"/>
  <c r="L449" i="63"/>
  <c r="L448" i="63"/>
  <c r="L447" i="63"/>
  <c r="L446" i="63"/>
  <c r="L445" i="63"/>
  <c r="L444" i="63"/>
  <c r="L443" i="63"/>
  <c r="L442" i="63"/>
  <c r="L441" i="63"/>
  <c r="L440" i="63"/>
  <c r="L439" i="63"/>
  <c r="L438" i="63"/>
  <c r="L437" i="63"/>
  <c r="L436" i="63"/>
  <c r="L435" i="63"/>
  <c r="L434" i="63"/>
  <c r="L433" i="63"/>
  <c r="L432" i="63"/>
  <c r="L431" i="63"/>
  <c r="L430" i="63"/>
  <c r="L429" i="63"/>
  <c r="L428" i="63"/>
  <c r="L427" i="63"/>
  <c r="L426" i="63"/>
  <c r="L425" i="63"/>
  <c r="L424" i="63"/>
  <c r="L423" i="63"/>
  <c r="L422" i="63"/>
  <c r="L421" i="63"/>
  <c r="L420" i="63"/>
  <c r="L419" i="63"/>
  <c r="L418" i="63"/>
  <c r="L417" i="63"/>
  <c r="L416" i="63"/>
  <c r="L415" i="63"/>
  <c r="L414" i="63"/>
  <c r="L413" i="63"/>
  <c r="L412" i="63"/>
  <c r="L411" i="63"/>
  <c r="L410" i="63"/>
  <c r="L409" i="63"/>
  <c r="L408" i="63"/>
  <c r="L407" i="63"/>
  <c r="L406" i="63"/>
  <c r="L405" i="63"/>
  <c r="L404" i="63"/>
  <c r="L403" i="63"/>
  <c r="L402" i="63"/>
  <c r="L401" i="63"/>
  <c r="L400" i="63"/>
  <c r="L399" i="63"/>
  <c r="L398" i="63"/>
  <c r="L397" i="63"/>
  <c r="L396" i="63"/>
  <c r="L395" i="63"/>
  <c r="L394" i="63"/>
  <c r="L393" i="63"/>
  <c r="L392" i="63"/>
  <c r="L391" i="63"/>
  <c r="L390" i="63"/>
  <c r="L389" i="63"/>
  <c r="L388" i="63"/>
  <c r="L387" i="63"/>
  <c r="L386" i="63"/>
  <c r="L385" i="63"/>
  <c r="L384" i="63"/>
  <c r="L383" i="63"/>
  <c r="L382" i="63"/>
  <c r="L381" i="63"/>
  <c r="L380" i="63"/>
  <c r="L379" i="63"/>
  <c r="L378" i="63"/>
  <c r="L377" i="63"/>
  <c r="L376" i="63"/>
  <c r="L375" i="63"/>
  <c r="L374" i="63"/>
  <c r="L373" i="63"/>
  <c r="L372" i="63"/>
  <c r="L371" i="63"/>
  <c r="L370" i="63"/>
  <c r="L369" i="63"/>
  <c r="L368" i="63"/>
  <c r="L367" i="63"/>
  <c r="L366" i="63"/>
  <c r="L365" i="63"/>
  <c r="L364" i="63"/>
  <c r="L363" i="63"/>
  <c r="L362" i="63"/>
  <c r="L361" i="63"/>
  <c r="L360" i="63"/>
  <c r="L359" i="63"/>
  <c r="L358" i="63"/>
  <c r="L357" i="63"/>
  <c r="L356" i="63"/>
  <c r="L355" i="63"/>
  <c r="L354" i="63"/>
  <c r="L353" i="63"/>
  <c r="L352" i="63"/>
  <c r="L351" i="63"/>
  <c r="L350" i="63"/>
  <c r="L349" i="63"/>
  <c r="L348" i="63"/>
  <c r="L347" i="63"/>
  <c r="L346" i="63"/>
  <c r="L345" i="63"/>
  <c r="L344" i="63"/>
  <c r="L343" i="63"/>
  <c r="L342" i="63"/>
  <c r="L341" i="63"/>
  <c r="L340" i="63"/>
  <c r="L339" i="63"/>
  <c r="L338" i="63"/>
  <c r="L337" i="63"/>
  <c r="L336" i="63"/>
  <c r="L335" i="63"/>
  <c r="L334" i="63"/>
  <c r="L333" i="63"/>
  <c r="L332" i="63"/>
  <c r="L331" i="63"/>
  <c r="L330" i="63"/>
  <c r="L329" i="63"/>
  <c r="L328" i="63"/>
  <c r="L327" i="63"/>
  <c r="L326" i="63"/>
  <c r="L325" i="63"/>
  <c r="L324" i="63"/>
  <c r="L323" i="63"/>
  <c r="L322" i="63"/>
  <c r="L321" i="63"/>
  <c r="L320" i="63"/>
  <c r="L319" i="63"/>
  <c r="L318" i="63"/>
  <c r="L317" i="63"/>
  <c r="L316" i="63"/>
  <c r="L315" i="63"/>
  <c r="L314" i="63"/>
  <c r="L313" i="63"/>
  <c r="L312" i="63"/>
  <c r="L311" i="63"/>
  <c r="L310" i="63"/>
  <c r="L309" i="63"/>
  <c r="L308" i="63"/>
  <c r="L307" i="63"/>
  <c r="L306" i="63"/>
  <c r="L305" i="63"/>
  <c r="L304" i="63"/>
  <c r="L303" i="63"/>
  <c r="L302" i="63"/>
  <c r="L301" i="63"/>
  <c r="L300" i="63"/>
  <c r="L299" i="63"/>
  <c r="L298" i="63"/>
  <c r="L297" i="63"/>
  <c r="L296" i="63"/>
  <c r="L295" i="63"/>
  <c r="L294" i="63"/>
  <c r="L293" i="63"/>
  <c r="L292" i="63"/>
  <c r="L291" i="63"/>
  <c r="L290" i="63"/>
  <c r="L289" i="63"/>
  <c r="L288" i="63"/>
  <c r="L287" i="63"/>
  <c r="L286" i="63"/>
  <c r="L285" i="63"/>
  <c r="L284" i="63"/>
  <c r="L283" i="63"/>
  <c r="L282" i="63"/>
  <c r="L281" i="63"/>
  <c r="L280" i="63"/>
  <c r="L279" i="63"/>
  <c r="L278" i="63"/>
  <c r="L277" i="63"/>
  <c r="L276" i="63"/>
  <c r="L275" i="63"/>
  <c r="L274" i="63"/>
  <c r="L273" i="63"/>
  <c r="L272" i="63"/>
  <c r="L271" i="63"/>
  <c r="L270" i="63"/>
  <c r="L269" i="63"/>
  <c r="L268" i="63"/>
  <c r="L267" i="63"/>
  <c r="L266" i="63"/>
  <c r="L265" i="63"/>
  <c r="L264" i="63"/>
  <c r="L263" i="63"/>
  <c r="L262" i="63"/>
  <c r="L261" i="63"/>
  <c r="L260" i="63"/>
  <c r="L259" i="63"/>
  <c r="L258" i="63"/>
  <c r="L257" i="63"/>
  <c r="L256" i="63"/>
  <c r="L255" i="63"/>
  <c r="L254" i="63"/>
  <c r="L253" i="63"/>
  <c r="L252" i="63"/>
  <c r="L251" i="63"/>
  <c r="L250" i="63"/>
  <c r="L249" i="63"/>
  <c r="L248" i="63"/>
  <c r="L247" i="63"/>
  <c r="L246" i="63"/>
  <c r="L245" i="63"/>
  <c r="L244" i="63"/>
  <c r="L243" i="63"/>
  <c r="L242" i="63"/>
  <c r="L241" i="63"/>
  <c r="L240" i="63"/>
  <c r="L239" i="63"/>
  <c r="L238" i="63"/>
  <c r="L237" i="63"/>
  <c r="L236" i="63"/>
  <c r="L235" i="63"/>
  <c r="L234" i="63"/>
  <c r="L233" i="63"/>
  <c r="L232" i="63"/>
  <c r="L231" i="63"/>
  <c r="L230" i="63"/>
  <c r="L229" i="63"/>
  <c r="L228" i="63"/>
  <c r="L227" i="63"/>
  <c r="L226" i="63"/>
  <c r="L225" i="63"/>
  <c r="L224" i="63"/>
  <c r="L223" i="63"/>
  <c r="L222" i="63"/>
  <c r="L221" i="63"/>
  <c r="L220" i="63"/>
  <c r="L219" i="63"/>
  <c r="L218" i="63"/>
  <c r="L217" i="63"/>
  <c r="L216" i="63"/>
  <c r="L215" i="63"/>
  <c r="L214" i="63"/>
  <c r="L213" i="63"/>
  <c r="L212" i="63"/>
  <c r="L211" i="63"/>
  <c r="L210" i="63"/>
  <c r="L209" i="63"/>
  <c r="L208" i="63"/>
  <c r="L207" i="63"/>
  <c r="L206" i="63"/>
  <c r="L205" i="63"/>
  <c r="L204" i="63"/>
  <c r="L203" i="63"/>
  <c r="L202" i="63"/>
  <c r="L201" i="63"/>
  <c r="L200" i="63"/>
  <c r="L199" i="63"/>
  <c r="L198" i="63"/>
  <c r="L197" i="63"/>
  <c r="L196" i="63"/>
  <c r="L195" i="63"/>
  <c r="L194" i="63"/>
  <c r="L193" i="63"/>
  <c r="L192" i="63"/>
  <c r="L191" i="63"/>
  <c r="L190" i="63"/>
  <c r="L189" i="63"/>
  <c r="L188" i="63"/>
  <c r="L187" i="63"/>
  <c r="L186" i="63"/>
  <c r="L185" i="63"/>
  <c r="L184" i="63"/>
  <c r="L183" i="63"/>
  <c r="L182" i="63"/>
  <c r="L181" i="63"/>
  <c r="L180" i="63"/>
  <c r="L179" i="63"/>
  <c r="L178" i="63"/>
  <c r="L177" i="63"/>
  <c r="L176" i="63"/>
  <c r="L175" i="63"/>
  <c r="L174" i="63"/>
  <c r="L173" i="63"/>
  <c r="L172" i="63"/>
  <c r="L171" i="63"/>
  <c r="L170" i="63"/>
  <c r="L169" i="63"/>
  <c r="L168" i="63"/>
  <c r="L167" i="63"/>
  <c r="L166" i="63"/>
  <c r="L165" i="63"/>
  <c r="L164" i="63"/>
  <c r="L163" i="63"/>
  <c r="L162" i="63"/>
  <c r="L161" i="63"/>
  <c r="L160" i="63"/>
  <c r="L159" i="63"/>
  <c r="L158" i="63"/>
  <c r="L157" i="63"/>
  <c r="L156" i="63"/>
  <c r="L155" i="63"/>
  <c r="L154" i="63"/>
  <c r="L153" i="63"/>
  <c r="L152" i="63"/>
  <c r="L151" i="63"/>
  <c r="L150" i="63"/>
  <c r="L149" i="63"/>
  <c r="L148" i="63"/>
  <c r="L147" i="63"/>
  <c r="L146" i="63"/>
  <c r="L145" i="63"/>
  <c r="L144" i="63"/>
  <c r="L143" i="63"/>
  <c r="L142" i="63"/>
  <c r="L141" i="63"/>
  <c r="L140" i="63"/>
  <c r="L139" i="63"/>
  <c r="L138" i="63"/>
  <c r="L137" i="63"/>
  <c r="L136" i="63"/>
  <c r="L135" i="63"/>
  <c r="L134" i="63"/>
  <c r="L133" i="63"/>
  <c r="L132" i="63"/>
  <c r="L131" i="63"/>
  <c r="L130" i="63"/>
  <c r="L129" i="63"/>
  <c r="L128" i="63"/>
  <c r="L127" i="63"/>
  <c r="L126" i="63"/>
  <c r="L125" i="63"/>
  <c r="L124" i="63"/>
  <c r="L123" i="63"/>
  <c r="L122" i="63"/>
  <c r="L121" i="63"/>
  <c r="L120" i="63"/>
  <c r="L119" i="63"/>
  <c r="L118" i="63"/>
  <c r="L117" i="63"/>
  <c r="L116" i="63"/>
  <c r="L115" i="63"/>
  <c r="L114" i="63"/>
  <c r="L113" i="63"/>
  <c r="L112" i="63"/>
  <c r="L111" i="63"/>
  <c r="L110" i="63"/>
  <c r="L109" i="63"/>
  <c r="L108" i="63"/>
  <c r="L107" i="63"/>
  <c r="L106" i="63"/>
  <c r="L105" i="63"/>
  <c r="L104" i="63"/>
  <c r="L103" i="63"/>
  <c r="L102" i="63"/>
  <c r="L101" i="63"/>
  <c r="L100" i="63"/>
  <c r="L99" i="63"/>
  <c r="L98" i="63"/>
  <c r="L97" i="63"/>
  <c r="L96" i="63"/>
  <c r="L95" i="63"/>
  <c r="L94" i="63"/>
  <c r="L93" i="63"/>
  <c r="L92" i="63"/>
  <c r="L91" i="63"/>
  <c r="L90" i="63"/>
  <c r="L89" i="63"/>
  <c r="L88" i="63"/>
  <c r="L87" i="63"/>
  <c r="L86" i="63"/>
  <c r="L85" i="63"/>
  <c r="L84" i="63"/>
  <c r="L83" i="63"/>
  <c r="L82" i="63"/>
  <c r="L81" i="63"/>
  <c r="L80" i="63"/>
  <c r="L79" i="63"/>
  <c r="L78" i="63"/>
  <c r="L77" i="63"/>
  <c r="L76" i="63"/>
  <c r="L75" i="63"/>
  <c r="L74" i="63"/>
  <c r="L73" i="63"/>
  <c r="L72" i="63"/>
  <c r="L71" i="63"/>
  <c r="L70" i="63"/>
  <c r="L69" i="63"/>
  <c r="L68" i="63"/>
  <c r="L67" i="63"/>
  <c r="L66" i="63"/>
  <c r="L65" i="63"/>
  <c r="L64" i="63"/>
  <c r="L63" i="63"/>
  <c r="L62" i="63"/>
  <c r="L61" i="63"/>
  <c r="L60" i="63"/>
  <c r="L59" i="63"/>
  <c r="L58" i="63"/>
  <c r="L57" i="63"/>
  <c r="L56" i="63"/>
  <c r="L55" i="63"/>
  <c r="L54" i="63"/>
  <c r="L53" i="63"/>
  <c r="L52" i="63"/>
  <c r="L51" i="63"/>
  <c r="L50" i="63"/>
  <c r="L49" i="63"/>
  <c r="L48" i="63"/>
  <c r="L47" i="63"/>
  <c r="L46" i="63"/>
  <c r="L45" i="63"/>
  <c r="L44" i="63"/>
  <c r="L43" i="63"/>
  <c r="L42" i="63"/>
  <c r="L41" i="63"/>
  <c r="L40" i="63"/>
  <c r="L39" i="63"/>
  <c r="L38" i="63"/>
  <c r="L37" i="63"/>
  <c r="L36" i="63"/>
  <c r="L35" i="63"/>
  <c r="L34" i="63"/>
  <c r="L33" i="63"/>
  <c r="L32" i="63"/>
  <c r="L31" i="63"/>
  <c r="L30" i="63"/>
  <c r="L29" i="63"/>
  <c r="L28" i="63"/>
  <c r="L27" i="63"/>
  <c r="L26" i="63"/>
  <c r="L25" i="63"/>
  <c r="L24" i="63"/>
  <c r="L23" i="63"/>
  <c r="L22" i="63"/>
  <c r="L21" i="63"/>
  <c r="L20" i="63"/>
  <c r="L19" i="63"/>
  <c r="L18" i="63"/>
  <c r="L17" i="63"/>
  <c r="L16" i="63"/>
  <c r="L15" i="63"/>
  <c r="L14" i="63"/>
  <c r="L13" i="63"/>
  <c r="L12" i="63"/>
  <c r="L11" i="63"/>
  <c r="L10" i="63"/>
  <c r="L9" i="63"/>
  <c r="L8" i="63"/>
  <c r="L7" i="63"/>
  <c r="L6" i="63"/>
  <c r="L5" i="63"/>
  <c r="L4" i="63"/>
  <c r="L498" i="65"/>
  <c r="L497" i="65"/>
  <c r="L496" i="65"/>
  <c r="L495" i="65"/>
  <c r="L494" i="65"/>
  <c r="L493" i="65"/>
  <c r="L492" i="65"/>
  <c r="L491" i="65"/>
  <c r="L490" i="65"/>
  <c r="L489" i="65"/>
  <c r="L488" i="65"/>
  <c r="L487" i="65"/>
  <c r="L486" i="65"/>
  <c r="L485" i="65"/>
  <c r="L484" i="65"/>
  <c r="L483" i="65"/>
  <c r="L482" i="65"/>
  <c r="L481" i="65"/>
  <c r="L480" i="65"/>
  <c r="L479" i="65"/>
  <c r="L478" i="65"/>
  <c r="L477" i="65"/>
  <c r="L476" i="65"/>
  <c r="L475" i="65"/>
  <c r="L474" i="65"/>
  <c r="L473" i="65"/>
  <c r="L472" i="65"/>
  <c r="L471" i="65"/>
  <c r="L470" i="65"/>
  <c r="L469" i="65"/>
  <c r="L468" i="65"/>
  <c r="L467" i="65"/>
  <c r="L466" i="65"/>
  <c r="L465" i="65"/>
  <c r="L464" i="65"/>
  <c r="L463" i="65"/>
  <c r="L462" i="65"/>
  <c r="L461" i="65"/>
  <c r="L460" i="65"/>
  <c r="L459" i="65"/>
  <c r="L458" i="65"/>
  <c r="L457" i="65"/>
  <c r="L456" i="65"/>
  <c r="L455" i="65"/>
  <c r="L454" i="65"/>
  <c r="L453" i="65"/>
  <c r="L452" i="65"/>
  <c r="L451" i="65"/>
  <c r="L450" i="65"/>
  <c r="L449" i="65"/>
  <c r="L448" i="65"/>
  <c r="L447" i="65"/>
  <c r="L446" i="65"/>
  <c r="L445" i="65"/>
  <c r="L444" i="65"/>
  <c r="L443" i="65"/>
  <c r="L442" i="65"/>
  <c r="L441" i="65"/>
  <c r="L440" i="65"/>
  <c r="L439" i="65"/>
  <c r="L438" i="65"/>
  <c r="L437" i="65"/>
  <c r="L436" i="65"/>
  <c r="L435" i="65"/>
  <c r="L434" i="65"/>
  <c r="L433" i="65"/>
  <c r="L432" i="65"/>
  <c r="L431" i="65"/>
  <c r="L430" i="65"/>
  <c r="L429" i="65"/>
  <c r="L428" i="65"/>
  <c r="L427" i="65"/>
  <c r="L426" i="65"/>
  <c r="L425" i="65"/>
  <c r="L424" i="65"/>
  <c r="L423" i="65"/>
  <c r="L422" i="65"/>
  <c r="L421" i="65"/>
  <c r="L420" i="65"/>
  <c r="L419" i="65"/>
  <c r="L418" i="65"/>
  <c r="L417" i="65"/>
  <c r="L416" i="65"/>
  <c r="L415" i="65"/>
  <c r="L414" i="65"/>
  <c r="L413" i="65"/>
  <c r="L412" i="65"/>
  <c r="L411" i="65"/>
  <c r="L410" i="65"/>
  <c r="L409" i="65"/>
  <c r="L408" i="65"/>
  <c r="L407" i="65"/>
  <c r="L406" i="65"/>
  <c r="L405" i="65"/>
  <c r="L404" i="65"/>
  <c r="L403" i="65"/>
  <c r="L402" i="65"/>
  <c r="L401" i="65"/>
  <c r="L400" i="65"/>
  <c r="L399" i="65"/>
  <c r="L398" i="65"/>
  <c r="L397" i="65"/>
  <c r="L396" i="65"/>
  <c r="L395" i="65"/>
  <c r="L394" i="65"/>
  <c r="L393" i="65"/>
  <c r="L392" i="65"/>
  <c r="L391" i="65"/>
  <c r="L390" i="65"/>
  <c r="L389" i="65"/>
  <c r="L388" i="65"/>
  <c r="L387" i="65"/>
  <c r="L386" i="65"/>
  <c r="L385" i="65"/>
  <c r="L384" i="65"/>
  <c r="L383" i="65"/>
  <c r="L382" i="65"/>
  <c r="L381" i="65"/>
  <c r="L380" i="65"/>
  <c r="L379" i="65"/>
  <c r="L378" i="65"/>
  <c r="L377" i="65"/>
  <c r="L376" i="65"/>
  <c r="L375" i="65"/>
  <c r="L374" i="65"/>
  <c r="L373" i="65"/>
  <c r="L372" i="65"/>
  <c r="L371" i="65"/>
  <c r="L370" i="65"/>
  <c r="L369" i="65"/>
  <c r="L368" i="65"/>
  <c r="L367" i="65"/>
  <c r="L366" i="65"/>
  <c r="L365" i="65"/>
  <c r="L364" i="65"/>
  <c r="L363" i="65"/>
  <c r="L362" i="65"/>
  <c r="L361" i="65"/>
  <c r="L360" i="65"/>
  <c r="L359" i="65"/>
  <c r="L358" i="65"/>
  <c r="L357" i="65"/>
  <c r="L356" i="65"/>
  <c r="L355" i="65"/>
  <c r="L354" i="65"/>
  <c r="L353" i="65"/>
  <c r="L352" i="65"/>
  <c r="L351" i="65"/>
  <c r="L350" i="65"/>
  <c r="L349" i="65"/>
  <c r="L348" i="65"/>
  <c r="L347" i="65"/>
  <c r="L346" i="65"/>
  <c r="L345" i="65"/>
  <c r="L344" i="65"/>
  <c r="L343" i="65"/>
  <c r="L342" i="65"/>
  <c r="L341" i="65"/>
  <c r="L340" i="65"/>
  <c r="L339" i="65"/>
  <c r="L338" i="65"/>
  <c r="L337" i="65"/>
  <c r="L336" i="65"/>
  <c r="L335" i="65"/>
  <c r="L334" i="65"/>
  <c r="L333" i="65"/>
  <c r="L332" i="65"/>
  <c r="L331" i="65"/>
  <c r="L330" i="65"/>
  <c r="L329" i="65"/>
  <c r="L328" i="65"/>
  <c r="L327" i="65"/>
  <c r="L326" i="65"/>
  <c r="L325" i="65"/>
  <c r="L324" i="65"/>
  <c r="L323" i="65"/>
  <c r="L322" i="65"/>
  <c r="L321" i="65"/>
  <c r="L320" i="65"/>
  <c r="L319" i="65"/>
  <c r="L318" i="65"/>
  <c r="L317" i="65"/>
  <c r="L316" i="65"/>
  <c r="L315" i="65"/>
  <c r="L314" i="65"/>
  <c r="L313" i="65"/>
  <c r="L312" i="65"/>
  <c r="L311" i="65"/>
  <c r="L310" i="65"/>
  <c r="L309" i="65"/>
  <c r="L308" i="65"/>
  <c r="L307" i="65"/>
  <c r="L306" i="65"/>
  <c r="L305" i="65"/>
  <c r="L304" i="65"/>
  <c r="L303" i="65"/>
  <c r="L302" i="65"/>
  <c r="L301" i="65"/>
  <c r="L300" i="65"/>
  <c r="L299" i="65"/>
  <c r="L298" i="65"/>
  <c r="L297" i="65"/>
  <c r="L296" i="65"/>
  <c r="L295" i="65"/>
  <c r="L294" i="65"/>
  <c r="L293" i="65"/>
  <c r="L292" i="65"/>
  <c r="L291" i="65"/>
  <c r="L290" i="65"/>
  <c r="L289" i="65"/>
  <c r="L288" i="65"/>
  <c r="L287" i="65"/>
  <c r="L286" i="65"/>
  <c r="L285" i="65"/>
  <c r="L284" i="65"/>
  <c r="L283" i="65"/>
  <c r="L282" i="65"/>
  <c r="L281" i="65"/>
  <c r="L280" i="65"/>
  <c r="L279" i="65"/>
  <c r="L278" i="65"/>
  <c r="L277" i="65"/>
  <c r="L276" i="65"/>
  <c r="L275" i="65"/>
  <c r="L274" i="65"/>
  <c r="L273" i="65"/>
  <c r="L272" i="65"/>
  <c r="L271" i="65"/>
  <c r="L270" i="65"/>
  <c r="L269" i="65"/>
  <c r="L268" i="65"/>
  <c r="L267" i="65"/>
  <c r="L266" i="65"/>
  <c r="L265" i="65"/>
  <c r="L264" i="65"/>
  <c r="L263" i="65"/>
  <c r="L262" i="65"/>
  <c r="L261" i="65"/>
  <c r="L260" i="65"/>
  <c r="L259" i="65"/>
  <c r="L258" i="65"/>
  <c r="L257" i="65"/>
  <c r="L256" i="65"/>
  <c r="L255" i="65"/>
  <c r="L254" i="65"/>
  <c r="L253" i="65"/>
  <c r="L252" i="65"/>
  <c r="L251" i="65"/>
  <c r="L250" i="65"/>
  <c r="L249" i="65"/>
  <c r="L248" i="65"/>
  <c r="L247" i="65"/>
  <c r="L246" i="65"/>
  <c r="L245" i="65"/>
  <c r="L244" i="65"/>
  <c r="L243" i="65"/>
  <c r="L242" i="65"/>
  <c r="L241" i="65"/>
  <c r="L240" i="65"/>
  <c r="L239" i="65"/>
  <c r="L238" i="65"/>
  <c r="L237" i="65"/>
  <c r="L236" i="65"/>
  <c r="L235" i="65"/>
  <c r="L234" i="65"/>
  <c r="L233" i="65"/>
  <c r="L232" i="65"/>
  <c r="L231" i="65"/>
  <c r="L230" i="65"/>
  <c r="L229" i="65"/>
  <c r="L228" i="65"/>
  <c r="L227" i="65"/>
  <c r="L226" i="65"/>
  <c r="L225" i="65"/>
  <c r="L224" i="65"/>
  <c r="L223" i="65"/>
  <c r="L222" i="65"/>
  <c r="L221" i="65"/>
  <c r="L220" i="65"/>
  <c r="L219" i="65"/>
  <c r="L218" i="65"/>
  <c r="L217" i="65"/>
  <c r="L216" i="65"/>
  <c r="L215" i="65"/>
  <c r="L214" i="65"/>
  <c r="L213" i="65"/>
  <c r="L212" i="65"/>
  <c r="L211" i="65"/>
  <c r="L210" i="65"/>
  <c r="L209" i="65"/>
  <c r="L208" i="65"/>
  <c r="L207" i="65"/>
  <c r="L206" i="65"/>
  <c r="L205" i="65"/>
  <c r="L204" i="65"/>
  <c r="L203" i="65"/>
  <c r="L202" i="65"/>
  <c r="L201" i="65"/>
  <c r="L200" i="65"/>
  <c r="L199" i="65"/>
  <c r="L198" i="65"/>
  <c r="L197" i="65"/>
  <c r="L196" i="65"/>
  <c r="L195" i="65"/>
  <c r="L194" i="65"/>
  <c r="L193" i="65"/>
  <c r="L192" i="65"/>
  <c r="L191" i="65"/>
  <c r="L190" i="65"/>
  <c r="L189" i="65"/>
  <c r="L188" i="65"/>
  <c r="L187" i="65"/>
  <c r="L186" i="65"/>
  <c r="L185" i="65"/>
  <c r="L184" i="65"/>
  <c r="L183" i="65"/>
  <c r="L182" i="65"/>
  <c r="L181" i="65"/>
  <c r="L180" i="65"/>
  <c r="L179" i="65"/>
  <c r="L178" i="65"/>
  <c r="L177" i="65"/>
  <c r="L176" i="65"/>
  <c r="L175" i="65"/>
  <c r="L174" i="65"/>
  <c r="L173" i="65"/>
  <c r="L172" i="65"/>
  <c r="L171" i="65"/>
  <c r="L170" i="65"/>
  <c r="L169" i="65"/>
  <c r="L168" i="65"/>
  <c r="L167" i="65"/>
  <c r="L166" i="65"/>
  <c r="L165" i="65"/>
  <c r="L164" i="65"/>
  <c r="L163" i="65"/>
  <c r="L162" i="65"/>
  <c r="L161" i="65"/>
  <c r="L160" i="65"/>
  <c r="L159" i="65"/>
  <c r="L158" i="65"/>
  <c r="L157" i="65"/>
  <c r="L156" i="65"/>
  <c r="L155" i="65"/>
  <c r="L154" i="65"/>
  <c r="L153" i="65"/>
  <c r="L152" i="65"/>
  <c r="L151" i="65"/>
  <c r="L150" i="65"/>
  <c r="L149" i="65"/>
  <c r="L148" i="65"/>
  <c r="L147" i="65"/>
  <c r="L146" i="65"/>
  <c r="L145" i="65"/>
  <c r="L144" i="65"/>
  <c r="L143" i="65"/>
  <c r="L142" i="65"/>
  <c r="L141" i="65"/>
  <c r="L140" i="65"/>
  <c r="L139" i="65"/>
  <c r="L138" i="65"/>
  <c r="L137" i="65"/>
  <c r="L136" i="65"/>
  <c r="L135" i="65"/>
  <c r="L134" i="65"/>
  <c r="L133" i="65"/>
  <c r="L132" i="65"/>
  <c r="L131" i="65"/>
  <c r="L130" i="65"/>
  <c r="L129" i="65"/>
  <c r="L128" i="65"/>
  <c r="L127" i="65"/>
  <c r="L126" i="65"/>
  <c r="L125" i="65"/>
  <c r="L124" i="65"/>
  <c r="L123" i="65"/>
  <c r="L122" i="65"/>
  <c r="L121" i="65"/>
  <c r="L120" i="65"/>
  <c r="L119" i="65"/>
  <c r="L118" i="65"/>
  <c r="L117" i="65"/>
  <c r="L116" i="65"/>
  <c r="L115" i="65"/>
  <c r="L114" i="65"/>
  <c r="L113" i="65"/>
  <c r="L112" i="65"/>
  <c r="L111" i="65"/>
  <c r="L110" i="65"/>
  <c r="L109" i="65"/>
  <c r="L108" i="65"/>
  <c r="L107" i="65"/>
  <c r="L106" i="65"/>
  <c r="L105" i="65"/>
  <c r="L104" i="65"/>
  <c r="L103" i="65"/>
  <c r="L102" i="65"/>
  <c r="L101" i="65"/>
  <c r="L100" i="65"/>
  <c r="L99" i="65"/>
  <c r="L98" i="65"/>
  <c r="L97" i="65"/>
  <c r="L96" i="65"/>
  <c r="L95" i="65"/>
  <c r="L94" i="65"/>
  <c r="L93" i="65"/>
  <c r="L92" i="65"/>
  <c r="L91" i="65"/>
  <c r="L90" i="65"/>
  <c r="L89" i="65"/>
  <c r="L88" i="65"/>
  <c r="L87" i="65"/>
  <c r="L86" i="65"/>
  <c r="L85" i="65"/>
  <c r="L84" i="65"/>
  <c r="L83" i="65"/>
  <c r="L82" i="65"/>
  <c r="L81" i="65"/>
  <c r="L80" i="65"/>
  <c r="L79" i="65"/>
  <c r="L78" i="65"/>
  <c r="L77" i="65"/>
  <c r="L76" i="65"/>
  <c r="L75" i="65"/>
  <c r="L74" i="65"/>
  <c r="L73" i="65"/>
  <c r="L72" i="65"/>
  <c r="L71" i="65"/>
  <c r="L70" i="65"/>
  <c r="L69" i="65"/>
  <c r="L68" i="65"/>
  <c r="L67" i="65"/>
  <c r="L66" i="65"/>
  <c r="L65" i="65"/>
  <c r="L64" i="65"/>
  <c r="L63" i="65"/>
  <c r="L62" i="65"/>
  <c r="L61" i="65"/>
  <c r="L60" i="65"/>
  <c r="L59" i="65"/>
  <c r="L58" i="65"/>
  <c r="L57" i="65"/>
  <c r="L56" i="65"/>
  <c r="L55" i="65"/>
  <c r="L54" i="65"/>
  <c r="L53" i="65"/>
  <c r="L52" i="65"/>
  <c r="L51" i="65"/>
  <c r="L50" i="65"/>
  <c r="L49" i="65"/>
  <c r="L48" i="65"/>
  <c r="L47" i="65"/>
  <c r="L46" i="65"/>
  <c r="L45" i="65"/>
  <c r="L44" i="65"/>
  <c r="L43" i="65"/>
  <c r="L42" i="65"/>
  <c r="L41" i="65"/>
  <c r="L40" i="65"/>
  <c r="L39" i="65"/>
  <c r="L38" i="65"/>
  <c r="L37" i="65"/>
  <c r="L36" i="65"/>
  <c r="L35" i="65"/>
  <c r="L34" i="65"/>
  <c r="L33" i="65"/>
  <c r="L32" i="65"/>
  <c r="L31" i="65"/>
  <c r="L30" i="65"/>
  <c r="L29" i="65"/>
  <c r="L28" i="65"/>
  <c r="L27" i="65"/>
  <c r="L26" i="65"/>
  <c r="L25" i="65"/>
  <c r="L24" i="65"/>
  <c r="L23" i="65"/>
  <c r="L22" i="65"/>
  <c r="L21" i="65"/>
  <c r="L20" i="65"/>
  <c r="L19" i="65"/>
  <c r="L18" i="65"/>
  <c r="L17" i="65"/>
  <c r="L16" i="65"/>
  <c r="L15" i="65"/>
  <c r="L14" i="65"/>
  <c r="L13" i="65"/>
  <c r="L12" i="65"/>
  <c r="L11" i="65"/>
  <c r="L10" i="65"/>
  <c r="L9" i="65"/>
  <c r="L8" i="65"/>
  <c r="L7" i="65"/>
  <c r="L6" i="65"/>
  <c r="L5" i="65"/>
  <c r="L4" i="65"/>
  <c r="L498" i="67"/>
  <c r="L497" i="67"/>
  <c r="L496" i="67"/>
  <c r="L495" i="67"/>
  <c r="L494" i="67"/>
  <c r="L493" i="67"/>
  <c r="L492" i="67"/>
  <c r="L491" i="67"/>
  <c r="L490" i="67"/>
  <c r="L489" i="67"/>
  <c r="L488" i="67"/>
  <c r="L487" i="67"/>
  <c r="L486" i="67"/>
  <c r="L485" i="67"/>
  <c r="L484" i="67"/>
  <c r="L483" i="67"/>
  <c r="L482" i="67"/>
  <c r="L481" i="67"/>
  <c r="L480" i="67"/>
  <c r="L479" i="67"/>
  <c r="L478" i="67"/>
  <c r="L477" i="67"/>
  <c r="L476" i="67"/>
  <c r="L475" i="67"/>
  <c r="L474" i="67"/>
  <c r="L473" i="67"/>
  <c r="L472" i="67"/>
  <c r="L471" i="67"/>
  <c r="L470" i="67"/>
  <c r="L469" i="67"/>
  <c r="L468" i="67"/>
  <c r="L467" i="67"/>
  <c r="L466" i="67"/>
  <c r="L465" i="67"/>
  <c r="L464" i="67"/>
  <c r="L463" i="67"/>
  <c r="L462" i="67"/>
  <c r="L461" i="67"/>
  <c r="L460" i="67"/>
  <c r="L459" i="67"/>
  <c r="L458" i="67"/>
  <c r="L457" i="67"/>
  <c r="L456" i="67"/>
  <c r="L455" i="67"/>
  <c r="L454" i="67"/>
  <c r="L453" i="67"/>
  <c r="L452" i="67"/>
  <c r="L451" i="67"/>
  <c r="L450" i="67"/>
  <c r="L449" i="67"/>
  <c r="L448" i="67"/>
  <c r="L447" i="67"/>
  <c r="L446" i="67"/>
  <c r="L445" i="67"/>
  <c r="L444" i="67"/>
  <c r="L443" i="67"/>
  <c r="L442" i="67"/>
  <c r="L441" i="67"/>
  <c r="L440" i="67"/>
  <c r="L439" i="67"/>
  <c r="L438" i="67"/>
  <c r="L437" i="67"/>
  <c r="L436" i="67"/>
  <c r="L435" i="67"/>
  <c r="L434" i="67"/>
  <c r="L433" i="67"/>
  <c r="L432" i="67"/>
  <c r="L431" i="67"/>
  <c r="L430" i="67"/>
  <c r="L429" i="67"/>
  <c r="L428" i="67"/>
  <c r="L427" i="67"/>
  <c r="L426" i="67"/>
  <c r="L425" i="67"/>
  <c r="L424" i="67"/>
  <c r="L423" i="67"/>
  <c r="L422" i="67"/>
  <c r="L421" i="67"/>
  <c r="L420" i="67"/>
  <c r="L419" i="67"/>
  <c r="L418" i="67"/>
  <c r="L417" i="67"/>
  <c r="L416" i="67"/>
  <c r="L415" i="67"/>
  <c r="L414" i="67"/>
  <c r="L413" i="67"/>
  <c r="L412" i="67"/>
  <c r="L411" i="67"/>
  <c r="L410" i="67"/>
  <c r="L409" i="67"/>
  <c r="L408" i="67"/>
  <c r="L407" i="67"/>
  <c r="L406" i="67"/>
  <c r="L405" i="67"/>
  <c r="L404" i="67"/>
  <c r="L403" i="67"/>
  <c r="L402" i="67"/>
  <c r="L401" i="67"/>
  <c r="L400" i="67"/>
  <c r="L399" i="67"/>
  <c r="L398" i="67"/>
  <c r="L397" i="67"/>
  <c r="L396" i="67"/>
  <c r="L395" i="67"/>
  <c r="L394" i="67"/>
  <c r="L393" i="67"/>
  <c r="L392" i="67"/>
  <c r="L391" i="67"/>
  <c r="L390" i="67"/>
  <c r="L389" i="67"/>
  <c r="L388" i="67"/>
  <c r="L387" i="67"/>
  <c r="L386" i="67"/>
  <c r="L385" i="67"/>
  <c r="L384" i="67"/>
  <c r="L383" i="67"/>
  <c r="L382" i="67"/>
  <c r="L381" i="67"/>
  <c r="L380" i="67"/>
  <c r="L379" i="67"/>
  <c r="L378" i="67"/>
  <c r="L377" i="67"/>
  <c r="L376" i="67"/>
  <c r="L375" i="67"/>
  <c r="L374" i="67"/>
  <c r="L373" i="67"/>
  <c r="L372" i="67"/>
  <c r="L371" i="67"/>
  <c r="L370" i="67"/>
  <c r="L369" i="67"/>
  <c r="L368" i="67"/>
  <c r="L367" i="67"/>
  <c r="L366" i="67"/>
  <c r="L365" i="67"/>
  <c r="L364" i="67"/>
  <c r="L363" i="67"/>
  <c r="L362" i="67"/>
  <c r="L361" i="67"/>
  <c r="L360" i="67"/>
  <c r="L359" i="67"/>
  <c r="L358" i="67"/>
  <c r="L357" i="67"/>
  <c r="L356" i="67"/>
  <c r="L355" i="67"/>
  <c r="L354" i="67"/>
  <c r="L353" i="67"/>
  <c r="L352" i="67"/>
  <c r="L351" i="67"/>
  <c r="L350" i="67"/>
  <c r="L349" i="67"/>
  <c r="L348" i="67"/>
  <c r="L347" i="67"/>
  <c r="L346" i="67"/>
  <c r="L345" i="67"/>
  <c r="L344" i="67"/>
  <c r="L343" i="67"/>
  <c r="L342" i="67"/>
  <c r="L341" i="67"/>
  <c r="L340" i="67"/>
  <c r="L339" i="67"/>
  <c r="L338" i="67"/>
  <c r="L337" i="67"/>
  <c r="L336" i="67"/>
  <c r="L335" i="67"/>
  <c r="L334" i="67"/>
  <c r="L333" i="67"/>
  <c r="L332" i="67"/>
  <c r="L331" i="67"/>
  <c r="L330" i="67"/>
  <c r="L329" i="67"/>
  <c r="L328" i="67"/>
  <c r="L327" i="67"/>
  <c r="L326" i="67"/>
  <c r="L325" i="67"/>
  <c r="L324" i="67"/>
  <c r="L323" i="67"/>
  <c r="L322" i="67"/>
  <c r="L321" i="67"/>
  <c r="L320" i="67"/>
  <c r="L319" i="67"/>
  <c r="L318" i="67"/>
  <c r="L317" i="67"/>
  <c r="L316" i="67"/>
  <c r="L315" i="67"/>
  <c r="L314" i="67"/>
  <c r="L313" i="67"/>
  <c r="L312" i="67"/>
  <c r="L311" i="67"/>
  <c r="L310" i="67"/>
  <c r="L309" i="67"/>
  <c r="L308" i="67"/>
  <c r="L307" i="67"/>
  <c r="L306" i="67"/>
  <c r="L305" i="67"/>
  <c r="L304" i="67"/>
  <c r="L303" i="67"/>
  <c r="L302" i="67"/>
  <c r="L301" i="67"/>
  <c r="L300" i="67"/>
  <c r="L299" i="67"/>
  <c r="L298" i="67"/>
  <c r="L297" i="67"/>
  <c r="L296" i="67"/>
  <c r="L295" i="67"/>
  <c r="L294" i="67"/>
  <c r="L293" i="67"/>
  <c r="L292" i="67"/>
  <c r="L291" i="67"/>
  <c r="L290" i="67"/>
  <c r="L289" i="67"/>
  <c r="L288" i="67"/>
  <c r="L287" i="67"/>
  <c r="L286" i="67"/>
  <c r="L285" i="67"/>
  <c r="L284" i="67"/>
  <c r="L283" i="67"/>
  <c r="L282" i="67"/>
  <c r="L281" i="67"/>
  <c r="L280" i="67"/>
  <c r="L279" i="67"/>
  <c r="L278" i="67"/>
  <c r="L277" i="67"/>
  <c r="L276" i="67"/>
  <c r="L275" i="67"/>
  <c r="L274" i="67"/>
  <c r="L273" i="67"/>
  <c r="L272" i="67"/>
  <c r="L271" i="67"/>
  <c r="L270" i="67"/>
  <c r="L269" i="67"/>
  <c r="L268" i="67"/>
  <c r="L267" i="67"/>
  <c r="L266" i="67"/>
  <c r="L265" i="67"/>
  <c r="L264" i="67"/>
  <c r="L263" i="67"/>
  <c r="L262" i="67"/>
  <c r="L261" i="67"/>
  <c r="L260" i="67"/>
  <c r="L259" i="67"/>
  <c r="L258" i="67"/>
  <c r="L257" i="67"/>
  <c r="L256" i="67"/>
  <c r="L255" i="67"/>
  <c r="L254" i="67"/>
  <c r="L253" i="67"/>
  <c r="L252" i="67"/>
  <c r="L251" i="67"/>
  <c r="L250" i="67"/>
  <c r="L249" i="67"/>
  <c r="L248" i="67"/>
  <c r="L247" i="67"/>
  <c r="L246" i="67"/>
  <c r="L245" i="67"/>
  <c r="L244" i="67"/>
  <c r="L243" i="67"/>
  <c r="L242" i="67"/>
  <c r="L241" i="67"/>
  <c r="L240" i="67"/>
  <c r="L239" i="67"/>
  <c r="L238" i="67"/>
  <c r="L237" i="67"/>
  <c r="L236" i="67"/>
  <c r="L235" i="67"/>
  <c r="L234" i="67"/>
  <c r="L233" i="67"/>
  <c r="L232" i="67"/>
  <c r="L231" i="67"/>
  <c r="L230" i="67"/>
  <c r="L229" i="67"/>
  <c r="L228" i="67"/>
  <c r="L227" i="67"/>
  <c r="L226" i="67"/>
  <c r="L225" i="67"/>
  <c r="L224" i="67"/>
  <c r="L223" i="67"/>
  <c r="L222" i="67"/>
  <c r="L221" i="67"/>
  <c r="L220" i="67"/>
  <c r="L219" i="67"/>
  <c r="L218" i="67"/>
  <c r="L217" i="67"/>
  <c r="L216" i="67"/>
  <c r="L215" i="67"/>
  <c r="L214" i="67"/>
  <c r="L213" i="67"/>
  <c r="L212" i="67"/>
  <c r="L211" i="67"/>
  <c r="L210" i="67"/>
  <c r="L209" i="67"/>
  <c r="L208" i="67"/>
  <c r="L207" i="67"/>
  <c r="L206" i="67"/>
  <c r="L205" i="67"/>
  <c r="L204" i="67"/>
  <c r="L203" i="67"/>
  <c r="L202" i="67"/>
  <c r="L201" i="67"/>
  <c r="L200" i="67"/>
  <c r="L199" i="67"/>
  <c r="L198" i="67"/>
  <c r="L197" i="67"/>
  <c r="L196" i="67"/>
  <c r="L195" i="67"/>
  <c r="L194" i="67"/>
  <c r="L193" i="67"/>
  <c r="L192" i="67"/>
  <c r="L191" i="67"/>
  <c r="L190" i="67"/>
  <c r="L189" i="67"/>
  <c r="L188" i="67"/>
  <c r="L187" i="67"/>
  <c r="L186" i="67"/>
  <c r="L185" i="67"/>
  <c r="L184" i="67"/>
  <c r="L183" i="67"/>
  <c r="L182" i="67"/>
  <c r="L181" i="67"/>
  <c r="L180" i="67"/>
  <c r="L179" i="67"/>
  <c r="L178" i="67"/>
  <c r="L177" i="67"/>
  <c r="L176" i="67"/>
  <c r="L175" i="67"/>
  <c r="L174" i="67"/>
  <c r="L173" i="67"/>
  <c r="L172" i="67"/>
  <c r="L171" i="67"/>
  <c r="L170" i="67"/>
  <c r="L169" i="67"/>
  <c r="L168" i="67"/>
  <c r="L167" i="67"/>
  <c r="L166" i="67"/>
  <c r="L165" i="67"/>
  <c r="L164" i="67"/>
  <c r="L163" i="67"/>
  <c r="L162" i="67"/>
  <c r="L161" i="67"/>
  <c r="L160" i="67"/>
  <c r="L159" i="67"/>
  <c r="L158" i="67"/>
  <c r="L157" i="67"/>
  <c r="L156" i="67"/>
  <c r="L155" i="67"/>
  <c r="L154" i="67"/>
  <c r="L153" i="67"/>
  <c r="L152" i="67"/>
  <c r="L151" i="67"/>
  <c r="L150" i="67"/>
  <c r="L149" i="67"/>
  <c r="L148" i="67"/>
  <c r="L147" i="67"/>
  <c r="L146" i="67"/>
  <c r="L145" i="67"/>
  <c r="L144" i="67"/>
  <c r="L143" i="67"/>
  <c r="L142" i="67"/>
  <c r="L141" i="67"/>
  <c r="L140" i="67"/>
  <c r="L139" i="67"/>
  <c r="L138" i="67"/>
  <c r="L137" i="67"/>
  <c r="L136" i="67"/>
  <c r="L135" i="67"/>
  <c r="L134" i="67"/>
  <c r="L133" i="67"/>
  <c r="L132" i="67"/>
  <c r="L131" i="67"/>
  <c r="L130" i="67"/>
  <c r="L129" i="67"/>
  <c r="L128" i="67"/>
  <c r="L127" i="67"/>
  <c r="L126" i="67"/>
  <c r="L125" i="67"/>
  <c r="L124" i="67"/>
  <c r="L123" i="67"/>
  <c r="L122" i="67"/>
  <c r="L121" i="67"/>
  <c r="L120" i="67"/>
  <c r="L119" i="67"/>
  <c r="L118" i="67"/>
  <c r="L117" i="67"/>
  <c r="L116" i="67"/>
  <c r="L115" i="67"/>
  <c r="L114" i="67"/>
  <c r="L113" i="67"/>
  <c r="L112" i="67"/>
  <c r="L111" i="67"/>
  <c r="L110" i="67"/>
  <c r="L109" i="67"/>
  <c r="L108" i="67"/>
  <c r="L107" i="67"/>
  <c r="L106" i="67"/>
  <c r="L105" i="67"/>
  <c r="L104" i="67"/>
  <c r="L103" i="67"/>
  <c r="L102" i="67"/>
  <c r="L101" i="67"/>
  <c r="L100" i="67"/>
  <c r="L99" i="67"/>
  <c r="L98" i="67"/>
  <c r="L97" i="67"/>
  <c r="L96" i="67"/>
  <c r="L95" i="67"/>
  <c r="L94" i="67"/>
  <c r="L93" i="67"/>
  <c r="L92" i="67"/>
  <c r="L91" i="67"/>
  <c r="L90" i="67"/>
  <c r="L89" i="67"/>
  <c r="L88" i="67"/>
  <c r="L87" i="67"/>
  <c r="L86" i="67"/>
  <c r="L85" i="67"/>
  <c r="L84" i="67"/>
  <c r="L83" i="67"/>
  <c r="L82" i="67"/>
  <c r="L81" i="67"/>
  <c r="L80" i="67"/>
  <c r="L79" i="67"/>
  <c r="L78" i="67"/>
  <c r="L77" i="67"/>
  <c r="L76" i="67"/>
  <c r="L75" i="67"/>
  <c r="L74" i="67"/>
  <c r="L73" i="67"/>
  <c r="L72" i="67"/>
  <c r="L71" i="67"/>
  <c r="L70" i="67"/>
  <c r="L69" i="67"/>
  <c r="L68" i="67"/>
  <c r="L67" i="67"/>
  <c r="L66" i="67"/>
  <c r="L65" i="67"/>
  <c r="L64" i="67"/>
  <c r="L63" i="67"/>
  <c r="L62" i="67"/>
  <c r="L61" i="67"/>
  <c r="L60" i="67"/>
  <c r="L59" i="67"/>
  <c r="L58" i="67"/>
  <c r="L57" i="67"/>
  <c r="L56" i="67"/>
  <c r="L55" i="67"/>
  <c r="L54" i="67"/>
  <c r="L53" i="67"/>
  <c r="L52" i="67"/>
  <c r="L51" i="67"/>
  <c r="L50" i="67"/>
  <c r="L49" i="67"/>
  <c r="L48" i="67"/>
  <c r="L47" i="67"/>
  <c r="L46" i="67"/>
  <c r="L45" i="67"/>
  <c r="L44" i="67"/>
  <c r="L43" i="67"/>
  <c r="L42" i="67"/>
  <c r="L41" i="67"/>
  <c r="L40" i="67"/>
  <c r="L39" i="67"/>
  <c r="L38" i="67"/>
  <c r="L37" i="67"/>
  <c r="L36" i="67"/>
  <c r="L35" i="67"/>
  <c r="L34" i="67"/>
  <c r="L33" i="67"/>
  <c r="L32" i="67"/>
  <c r="L31" i="67"/>
  <c r="L30" i="67"/>
  <c r="L29" i="67"/>
  <c r="L28" i="67"/>
  <c r="L27" i="67"/>
  <c r="L26" i="67"/>
  <c r="L25" i="67"/>
  <c r="L24" i="67"/>
  <c r="L23" i="67"/>
  <c r="L22" i="67"/>
  <c r="L21" i="67"/>
  <c r="L20" i="67"/>
  <c r="L19" i="67"/>
  <c r="L18" i="67"/>
  <c r="L17" i="67"/>
  <c r="L16" i="67"/>
  <c r="L15" i="67"/>
  <c r="L14" i="67"/>
  <c r="L13" i="67"/>
  <c r="L12" i="67"/>
  <c r="L11" i="67"/>
  <c r="L10" i="67"/>
  <c r="L9" i="67"/>
  <c r="L8" i="67"/>
  <c r="L7" i="67"/>
  <c r="L6" i="67"/>
  <c r="L5" i="67"/>
  <c r="L4" i="67"/>
  <c r="L498" i="69"/>
  <c r="L497" i="69"/>
  <c r="L496" i="69"/>
  <c r="L495" i="69"/>
  <c r="L494" i="69"/>
  <c r="L493" i="69"/>
  <c r="L492" i="69"/>
  <c r="L491" i="69"/>
  <c r="L490" i="69"/>
  <c r="L489" i="69"/>
  <c r="L488" i="69"/>
  <c r="L487" i="69"/>
  <c r="L486" i="69"/>
  <c r="L485" i="69"/>
  <c r="L484" i="69"/>
  <c r="L483" i="69"/>
  <c r="L482" i="69"/>
  <c r="L481" i="69"/>
  <c r="L480" i="69"/>
  <c r="L479" i="69"/>
  <c r="L478" i="69"/>
  <c r="L477" i="69"/>
  <c r="L476" i="69"/>
  <c r="L475" i="69"/>
  <c r="L474" i="69"/>
  <c r="L473" i="69"/>
  <c r="L472" i="69"/>
  <c r="L471" i="69"/>
  <c r="L470" i="69"/>
  <c r="L469" i="69"/>
  <c r="L468" i="69"/>
  <c r="L467" i="69"/>
  <c r="L466" i="69"/>
  <c r="L465" i="69"/>
  <c r="L464" i="69"/>
  <c r="L463" i="69"/>
  <c r="L462" i="69"/>
  <c r="L461" i="69"/>
  <c r="L460" i="69"/>
  <c r="L459" i="69"/>
  <c r="L458" i="69"/>
  <c r="L457" i="69"/>
  <c r="L456" i="69"/>
  <c r="L455" i="69"/>
  <c r="L454" i="69"/>
  <c r="L453" i="69"/>
  <c r="L452" i="69"/>
  <c r="L451" i="69"/>
  <c r="L450" i="69"/>
  <c r="L449" i="69"/>
  <c r="L448" i="69"/>
  <c r="L447" i="69"/>
  <c r="L446" i="69"/>
  <c r="L445" i="69"/>
  <c r="L444" i="69"/>
  <c r="L443" i="69"/>
  <c r="L442" i="69"/>
  <c r="L441" i="69"/>
  <c r="L440" i="69"/>
  <c r="L439" i="69"/>
  <c r="L438" i="69"/>
  <c r="L437" i="69"/>
  <c r="L436" i="69"/>
  <c r="L435" i="69"/>
  <c r="L434" i="69"/>
  <c r="L433" i="69"/>
  <c r="L432" i="69"/>
  <c r="L431" i="69"/>
  <c r="L430" i="69"/>
  <c r="L429" i="69"/>
  <c r="L428" i="69"/>
  <c r="L427" i="69"/>
  <c r="L426" i="69"/>
  <c r="L425" i="69"/>
  <c r="L424" i="69"/>
  <c r="L423" i="69"/>
  <c r="L422" i="69"/>
  <c r="L421" i="69"/>
  <c r="L420" i="69"/>
  <c r="L419" i="69"/>
  <c r="L418" i="69"/>
  <c r="L417" i="69"/>
  <c r="L416" i="69"/>
  <c r="L415" i="69"/>
  <c r="L414" i="69"/>
  <c r="L413" i="69"/>
  <c r="L412" i="69"/>
  <c r="L411" i="69"/>
  <c r="L410" i="69"/>
  <c r="L409" i="69"/>
  <c r="L408" i="69"/>
  <c r="L407" i="69"/>
  <c r="L406" i="69"/>
  <c r="L405" i="69"/>
  <c r="L404" i="69"/>
  <c r="L403" i="69"/>
  <c r="L402" i="69"/>
  <c r="L401" i="69"/>
  <c r="L400" i="69"/>
  <c r="L399" i="69"/>
  <c r="L398" i="69"/>
  <c r="L397" i="69"/>
  <c r="L396" i="69"/>
  <c r="L395" i="69"/>
  <c r="L394" i="69"/>
  <c r="L393" i="69"/>
  <c r="L392" i="69"/>
  <c r="L391" i="69"/>
  <c r="L390" i="69"/>
  <c r="L389" i="69"/>
  <c r="L388" i="69"/>
  <c r="L387" i="69"/>
  <c r="L386" i="69"/>
  <c r="L385" i="69"/>
  <c r="L384" i="69"/>
  <c r="L383" i="69"/>
  <c r="L382" i="69"/>
  <c r="L381" i="69"/>
  <c r="L380" i="69"/>
  <c r="L379" i="69"/>
  <c r="L378" i="69"/>
  <c r="L377" i="69"/>
  <c r="L376" i="69"/>
  <c r="L375" i="69"/>
  <c r="L374" i="69"/>
  <c r="L373" i="69"/>
  <c r="L372" i="69"/>
  <c r="L371" i="69"/>
  <c r="L370" i="69"/>
  <c r="L369" i="69"/>
  <c r="L368" i="69"/>
  <c r="L367" i="69"/>
  <c r="L366" i="69"/>
  <c r="L365" i="69"/>
  <c r="L364" i="69"/>
  <c r="L363" i="69"/>
  <c r="L362" i="69"/>
  <c r="L361" i="69"/>
  <c r="L360" i="69"/>
  <c r="L359" i="69"/>
  <c r="L358" i="69"/>
  <c r="L357" i="69"/>
  <c r="L356" i="69"/>
  <c r="L355" i="69"/>
  <c r="L354" i="69"/>
  <c r="L353" i="69"/>
  <c r="L352" i="69"/>
  <c r="L351" i="69"/>
  <c r="L350" i="69"/>
  <c r="L349" i="69"/>
  <c r="L348" i="69"/>
  <c r="L347" i="69"/>
  <c r="L346" i="69"/>
  <c r="L345" i="69"/>
  <c r="L344" i="69"/>
  <c r="L343" i="69"/>
  <c r="L342" i="69"/>
  <c r="L341" i="69"/>
  <c r="L340" i="69"/>
  <c r="L339" i="69"/>
  <c r="L338" i="69"/>
  <c r="L337" i="69"/>
  <c r="L336" i="69"/>
  <c r="L335" i="69"/>
  <c r="L334" i="69"/>
  <c r="L333" i="69"/>
  <c r="L332" i="69"/>
  <c r="L331" i="69"/>
  <c r="L330" i="69"/>
  <c r="L329" i="69"/>
  <c r="L328" i="69"/>
  <c r="L327" i="69"/>
  <c r="L326" i="69"/>
  <c r="L325" i="69"/>
  <c r="L324" i="69"/>
  <c r="L323" i="69"/>
  <c r="L322" i="69"/>
  <c r="L321" i="69"/>
  <c r="L320" i="69"/>
  <c r="L319" i="69"/>
  <c r="L318" i="69"/>
  <c r="L317" i="69"/>
  <c r="L316" i="69"/>
  <c r="L315" i="69"/>
  <c r="L314" i="69"/>
  <c r="L313" i="69"/>
  <c r="L312" i="69"/>
  <c r="L311" i="69"/>
  <c r="L310" i="69"/>
  <c r="L309" i="69"/>
  <c r="L308" i="69"/>
  <c r="L307" i="69"/>
  <c r="L306" i="69"/>
  <c r="L305" i="69"/>
  <c r="L304" i="69"/>
  <c r="L303" i="69"/>
  <c r="L302" i="69"/>
  <c r="L301" i="69"/>
  <c r="L300" i="69"/>
  <c r="L299" i="69"/>
  <c r="L298" i="69"/>
  <c r="L297" i="69"/>
  <c r="L296" i="69"/>
  <c r="L295" i="69"/>
  <c r="L294" i="69"/>
  <c r="L293" i="69"/>
  <c r="L292" i="69"/>
  <c r="L291" i="69"/>
  <c r="L290" i="69"/>
  <c r="L289" i="69"/>
  <c r="L288" i="69"/>
  <c r="L287" i="69"/>
  <c r="L286" i="69"/>
  <c r="L285" i="69"/>
  <c r="L284" i="69"/>
  <c r="L283" i="69"/>
  <c r="L282" i="69"/>
  <c r="L281" i="69"/>
  <c r="L280" i="69"/>
  <c r="L279" i="69"/>
  <c r="L278" i="69"/>
  <c r="L277" i="69"/>
  <c r="L276" i="69"/>
  <c r="L275" i="69"/>
  <c r="L274" i="69"/>
  <c r="L273" i="69"/>
  <c r="L272" i="69"/>
  <c r="L271" i="69"/>
  <c r="L270" i="69"/>
  <c r="L269" i="69"/>
  <c r="L268" i="69"/>
  <c r="L267" i="69"/>
  <c r="L266" i="69"/>
  <c r="L265" i="69"/>
  <c r="L264" i="69"/>
  <c r="L263" i="69"/>
  <c r="L262" i="69"/>
  <c r="L261" i="69"/>
  <c r="L260" i="69"/>
  <c r="L259" i="69"/>
  <c r="L258" i="69"/>
  <c r="L257" i="69"/>
  <c r="L256" i="69"/>
  <c r="L255" i="69"/>
  <c r="L254" i="69"/>
  <c r="L253" i="69"/>
  <c r="L252" i="69"/>
  <c r="L251" i="69"/>
  <c r="L250" i="69"/>
  <c r="L249" i="69"/>
  <c r="L248" i="69"/>
  <c r="L247" i="69"/>
  <c r="L246" i="69"/>
  <c r="L245" i="69"/>
  <c r="L244" i="69"/>
  <c r="L243" i="69"/>
  <c r="L242" i="69"/>
  <c r="L241" i="69"/>
  <c r="L240" i="69"/>
  <c r="L239" i="69"/>
  <c r="L238" i="69"/>
  <c r="L237" i="69"/>
  <c r="L236" i="69"/>
  <c r="L235" i="69"/>
  <c r="L234" i="69"/>
  <c r="L233" i="69"/>
  <c r="L232" i="69"/>
  <c r="L231" i="69"/>
  <c r="L230" i="69"/>
  <c r="L229" i="69"/>
  <c r="L228" i="69"/>
  <c r="L227" i="69"/>
  <c r="L226" i="69"/>
  <c r="L225" i="69"/>
  <c r="L224" i="69"/>
  <c r="L223" i="69"/>
  <c r="L222" i="69"/>
  <c r="L221" i="69"/>
  <c r="L220" i="69"/>
  <c r="L219" i="69"/>
  <c r="L218" i="69"/>
  <c r="L217" i="69"/>
  <c r="L216" i="69"/>
  <c r="L215" i="69"/>
  <c r="L214" i="69"/>
  <c r="L213" i="69"/>
  <c r="L212" i="69"/>
  <c r="L211" i="69"/>
  <c r="L210" i="69"/>
  <c r="L209" i="69"/>
  <c r="L208" i="69"/>
  <c r="L207" i="69"/>
  <c r="L206" i="69"/>
  <c r="L205" i="69"/>
  <c r="L204" i="69"/>
  <c r="L203" i="69"/>
  <c r="L202" i="69"/>
  <c r="L201" i="69"/>
  <c r="L200" i="69"/>
  <c r="L199" i="69"/>
  <c r="L198" i="69"/>
  <c r="L197" i="69"/>
  <c r="L196" i="69"/>
  <c r="L195" i="69"/>
  <c r="L194" i="69"/>
  <c r="L193" i="69"/>
  <c r="L192" i="69"/>
  <c r="L191" i="69"/>
  <c r="L190" i="69"/>
  <c r="L189" i="69"/>
  <c r="L188" i="69"/>
  <c r="L187" i="69"/>
  <c r="L186" i="69"/>
  <c r="L185" i="69"/>
  <c r="L184" i="69"/>
  <c r="L183" i="69"/>
  <c r="L182" i="69"/>
  <c r="L181" i="69"/>
  <c r="L180" i="69"/>
  <c r="L179" i="69"/>
  <c r="L178" i="69"/>
  <c r="L177" i="69"/>
  <c r="L176" i="69"/>
  <c r="L175" i="69"/>
  <c r="L174" i="69"/>
  <c r="L173" i="69"/>
  <c r="L172" i="69"/>
  <c r="L171" i="69"/>
  <c r="L170" i="69"/>
  <c r="L169" i="69"/>
  <c r="L168" i="69"/>
  <c r="L167" i="69"/>
  <c r="L166" i="69"/>
  <c r="L165" i="69"/>
  <c r="L164" i="69"/>
  <c r="L163" i="69"/>
  <c r="L162" i="69"/>
  <c r="L161" i="69"/>
  <c r="L160" i="69"/>
  <c r="L159" i="69"/>
  <c r="L158" i="69"/>
  <c r="L157" i="69"/>
  <c r="L156" i="69"/>
  <c r="L155" i="69"/>
  <c r="L154" i="69"/>
  <c r="L153" i="69"/>
  <c r="L152" i="69"/>
  <c r="L151" i="69"/>
  <c r="L150" i="69"/>
  <c r="L149" i="69"/>
  <c r="L148" i="69"/>
  <c r="L147" i="69"/>
  <c r="L146" i="69"/>
  <c r="L145" i="69"/>
  <c r="L144" i="69"/>
  <c r="L143" i="69"/>
  <c r="L142" i="69"/>
  <c r="L141" i="69"/>
  <c r="L140" i="69"/>
  <c r="L139" i="69"/>
  <c r="L138" i="69"/>
  <c r="L137" i="69"/>
  <c r="L136" i="69"/>
  <c r="L135" i="69"/>
  <c r="L134" i="69"/>
  <c r="L133" i="69"/>
  <c r="L132" i="69"/>
  <c r="L131" i="69"/>
  <c r="L130" i="69"/>
  <c r="L129" i="69"/>
  <c r="L128" i="69"/>
  <c r="L127" i="69"/>
  <c r="L126" i="69"/>
  <c r="L125" i="69"/>
  <c r="L124" i="69"/>
  <c r="L123" i="69"/>
  <c r="L122" i="69"/>
  <c r="L121" i="69"/>
  <c r="L120" i="69"/>
  <c r="L119" i="69"/>
  <c r="L118" i="69"/>
  <c r="L117" i="69"/>
  <c r="L116" i="69"/>
  <c r="L115" i="69"/>
  <c r="L114" i="69"/>
  <c r="L113" i="69"/>
  <c r="L112" i="69"/>
  <c r="L111" i="69"/>
  <c r="L110" i="69"/>
  <c r="L109" i="69"/>
  <c r="L108" i="69"/>
  <c r="L107" i="69"/>
  <c r="L106" i="69"/>
  <c r="L105" i="69"/>
  <c r="L104" i="69"/>
  <c r="L103" i="69"/>
  <c r="L102" i="69"/>
  <c r="L101" i="69"/>
  <c r="L100" i="69"/>
  <c r="L99" i="69"/>
  <c r="L98" i="69"/>
  <c r="L97" i="69"/>
  <c r="L96" i="69"/>
  <c r="L95" i="69"/>
  <c r="L94" i="69"/>
  <c r="L93" i="69"/>
  <c r="L92" i="69"/>
  <c r="L91" i="69"/>
  <c r="L90" i="69"/>
  <c r="L89" i="69"/>
  <c r="L88" i="69"/>
  <c r="L87" i="69"/>
  <c r="L86" i="69"/>
  <c r="L85" i="69"/>
  <c r="L84" i="69"/>
  <c r="L83" i="69"/>
  <c r="L82" i="69"/>
  <c r="L81" i="69"/>
  <c r="L80" i="69"/>
  <c r="L79" i="69"/>
  <c r="L78" i="69"/>
  <c r="L77" i="69"/>
  <c r="L76" i="69"/>
  <c r="L75" i="69"/>
  <c r="L74" i="69"/>
  <c r="L73" i="69"/>
  <c r="L72" i="69"/>
  <c r="L71" i="69"/>
  <c r="L70" i="69"/>
  <c r="L69" i="69"/>
  <c r="L68" i="69"/>
  <c r="L67" i="69"/>
  <c r="L66" i="69"/>
  <c r="L65" i="69"/>
  <c r="L64" i="69"/>
  <c r="L63" i="69"/>
  <c r="L62" i="69"/>
  <c r="L61" i="69"/>
  <c r="L60" i="69"/>
  <c r="L59" i="69"/>
  <c r="L58" i="69"/>
  <c r="L57" i="69"/>
  <c r="L56" i="69"/>
  <c r="L55" i="69"/>
  <c r="L54" i="69"/>
  <c r="L53" i="69"/>
  <c r="L52" i="69"/>
  <c r="L51" i="69"/>
  <c r="L50" i="69"/>
  <c r="L49" i="69"/>
  <c r="L48" i="69"/>
  <c r="L47" i="69"/>
  <c r="L46" i="69"/>
  <c r="L45" i="69"/>
  <c r="L44" i="69"/>
  <c r="L43" i="69"/>
  <c r="L42" i="69"/>
  <c r="L41" i="69"/>
  <c r="L40" i="69"/>
  <c r="L39" i="69"/>
  <c r="L38" i="69"/>
  <c r="L37" i="69"/>
  <c r="L36" i="69"/>
  <c r="L35" i="69"/>
  <c r="L34" i="69"/>
  <c r="L33" i="69"/>
  <c r="L32" i="69"/>
  <c r="L31" i="69"/>
  <c r="L30" i="69"/>
  <c r="L29" i="69"/>
  <c r="L28" i="69"/>
  <c r="L27" i="69"/>
  <c r="L26" i="69"/>
  <c r="L25" i="69"/>
  <c r="L24" i="69"/>
  <c r="L23" i="69"/>
  <c r="L22" i="69"/>
  <c r="L21" i="69"/>
  <c r="L20" i="69"/>
  <c r="L19" i="69"/>
  <c r="L18" i="69"/>
  <c r="L17" i="69"/>
  <c r="L16" i="69"/>
  <c r="L15" i="69"/>
  <c r="L14" i="69"/>
  <c r="L13" i="69"/>
  <c r="L12" i="69"/>
  <c r="L11" i="69"/>
  <c r="L10" i="69"/>
  <c r="L9" i="69"/>
  <c r="L8" i="69"/>
  <c r="L7" i="69"/>
  <c r="L6" i="69"/>
  <c r="L5" i="69"/>
  <c r="L4" i="69"/>
  <c r="L498" i="71"/>
  <c r="L497" i="71"/>
  <c r="L496" i="71"/>
  <c r="L495" i="71"/>
  <c r="L494" i="71"/>
  <c r="L493" i="71"/>
  <c r="L492" i="71"/>
  <c r="L491" i="71"/>
  <c r="L490" i="71"/>
  <c r="L489" i="71"/>
  <c r="L488" i="71"/>
  <c r="L487" i="71"/>
  <c r="L486" i="71"/>
  <c r="L485" i="71"/>
  <c r="L484" i="71"/>
  <c r="L483" i="71"/>
  <c r="L482" i="71"/>
  <c r="L481" i="71"/>
  <c r="L480" i="71"/>
  <c r="L479" i="71"/>
  <c r="L478" i="71"/>
  <c r="L477" i="71"/>
  <c r="L476" i="71"/>
  <c r="L475" i="71"/>
  <c r="L474" i="71"/>
  <c r="L473" i="71"/>
  <c r="L472" i="71"/>
  <c r="L471" i="71"/>
  <c r="L470" i="71"/>
  <c r="L469" i="71"/>
  <c r="L468" i="71"/>
  <c r="L467" i="71"/>
  <c r="L466" i="71"/>
  <c r="L465" i="71"/>
  <c r="L464" i="71"/>
  <c r="L463" i="71"/>
  <c r="L462" i="71"/>
  <c r="L461" i="71"/>
  <c r="L460" i="71"/>
  <c r="L459" i="71"/>
  <c r="L458" i="71"/>
  <c r="L457" i="71"/>
  <c r="L456" i="71"/>
  <c r="L455" i="71"/>
  <c r="L454" i="71"/>
  <c r="L453" i="71"/>
  <c r="L452" i="71"/>
  <c r="L451" i="71"/>
  <c r="L450" i="71"/>
  <c r="L449" i="71"/>
  <c r="L448" i="71"/>
  <c r="L447" i="71"/>
  <c r="L446" i="71"/>
  <c r="L445" i="71"/>
  <c r="L444" i="71"/>
  <c r="L443" i="71"/>
  <c r="L442" i="71"/>
  <c r="L441" i="71"/>
  <c r="L440" i="71"/>
  <c r="L439" i="71"/>
  <c r="L438" i="71"/>
  <c r="L437" i="71"/>
  <c r="L436" i="71"/>
  <c r="L435" i="71"/>
  <c r="L434" i="71"/>
  <c r="L433" i="71"/>
  <c r="L432" i="71"/>
  <c r="L431" i="71"/>
  <c r="L430" i="71"/>
  <c r="L429" i="71"/>
  <c r="L428" i="71"/>
  <c r="L427" i="71"/>
  <c r="L426" i="71"/>
  <c r="L425" i="71"/>
  <c r="L424" i="71"/>
  <c r="L423" i="71"/>
  <c r="L422" i="71"/>
  <c r="L421" i="71"/>
  <c r="L420" i="71"/>
  <c r="L419" i="71"/>
  <c r="L418" i="71"/>
  <c r="L417" i="71"/>
  <c r="L416" i="71"/>
  <c r="L415" i="71"/>
  <c r="L414" i="71"/>
  <c r="L413" i="71"/>
  <c r="L412" i="71"/>
  <c r="L411" i="71"/>
  <c r="L410" i="71"/>
  <c r="L409" i="71"/>
  <c r="L408" i="71"/>
  <c r="L407" i="71"/>
  <c r="L406" i="71"/>
  <c r="L405" i="71"/>
  <c r="L404" i="71"/>
  <c r="L403" i="71"/>
  <c r="L402" i="71"/>
  <c r="L401" i="71"/>
  <c r="L400" i="71"/>
  <c r="L399" i="71"/>
  <c r="L398" i="71"/>
  <c r="L397" i="71"/>
  <c r="L396" i="71"/>
  <c r="L395" i="71"/>
  <c r="L394" i="71"/>
  <c r="L393" i="71"/>
  <c r="L392" i="71"/>
  <c r="L391" i="71"/>
  <c r="L390" i="71"/>
  <c r="L389" i="71"/>
  <c r="L388" i="71"/>
  <c r="L387" i="71"/>
  <c r="L386" i="71"/>
  <c r="L385" i="71"/>
  <c r="L384" i="71"/>
  <c r="L383" i="71"/>
  <c r="L382" i="71"/>
  <c r="L381" i="71"/>
  <c r="L380" i="71"/>
  <c r="L379" i="71"/>
  <c r="L378" i="71"/>
  <c r="L377" i="71"/>
  <c r="L376" i="71"/>
  <c r="L375" i="71"/>
  <c r="L374" i="71"/>
  <c r="L373" i="71"/>
  <c r="L372" i="71"/>
  <c r="L371" i="71"/>
  <c r="L370" i="71"/>
  <c r="L369" i="71"/>
  <c r="L368" i="71"/>
  <c r="L367" i="71"/>
  <c r="L366" i="71"/>
  <c r="L365" i="71"/>
  <c r="L364" i="71"/>
  <c r="L363" i="71"/>
  <c r="L362" i="71"/>
  <c r="L361" i="71"/>
  <c r="L360" i="71"/>
  <c r="L359" i="71"/>
  <c r="L358" i="71"/>
  <c r="L357" i="71"/>
  <c r="L356" i="71"/>
  <c r="L355" i="71"/>
  <c r="L354" i="71"/>
  <c r="L353" i="71"/>
  <c r="L352" i="71"/>
  <c r="L351" i="71"/>
  <c r="L350" i="71"/>
  <c r="L349" i="71"/>
  <c r="L348" i="71"/>
  <c r="L347" i="71"/>
  <c r="L346" i="71"/>
  <c r="L345" i="71"/>
  <c r="L344" i="71"/>
  <c r="L343" i="71"/>
  <c r="L342" i="71"/>
  <c r="L341" i="71"/>
  <c r="L340" i="71"/>
  <c r="L339" i="71"/>
  <c r="L338" i="71"/>
  <c r="L337" i="71"/>
  <c r="L336" i="71"/>
  <c r="L335" i="71"/>
  <c r="L334" i="71"/>
  <c r="L333" i="71"/>
  <c r="L332" i="71"/>
  <c r="L331" i="71"/>
  <c r="L330" i="71"/>
  <c r="L329" i="71"/>
  <c r="L328" i="71"/>
  <c r="L327" i="71"/>
  <c r="L326" i="71"/>
  <c r="L325" i="71"/>
  <c r="L324" i="71"/>
  <c r="L323" i="71"/>
  <c r="L322" i="71"/>
  <c r="L321" i="71"/>
  <c r="L320" i="71"/>
  <c r="L319" i="71"/>
  <c r="L318" i="71"/>
  <c r="L317" i="71"/>
  <c r="L316" i="71"/>
  <c r="L315" i="71"/>
  <c r="L314" i="71"/>
  <c r="L313" i="71"/>
  <c r="L312" i="71"/>
  <c r="L311" i="71"/>
  <c r="L310" i="71"/>
  <c r="L309" i="71"/>
  <c r="L308" i="71"/>
  <c r="L307" i="71"/>
  <c r="L306" i="71"/>
  <c r="L305" i="71"/>
  <c r="L304" i="71"/>
  <c r="L303" i="71"/>
  <c r="L302" i="71"/>
  <c r="L301" i="71"/>
  <c r="L300" i="71"/>
  <c r="L299" i="71"/>
  <c r="L298" i="71"/>
  <c r="L297" i="71"/>
  <c r="L296" i="71"/>
  <c r="L295" i="71"/>
  <c r="L294" i="71"/>
  <c r="L293" i="71"/>
  <c r="L292" i="71"/>
  <c r="L291" i="71"/>
  <c r="L290" i="71"/>
  <c r="L289" i="71"/>
  <c r="L288" i="71"/>
  <c r="L287" i="71"/>
  <c r="L286" i="71"/>
  <c r="L285" i="71"/>
  <c r="L284" i="71"/>
  <c r="L283" i="71"/>
  <c r="L282" i="71"/>
  <c r="L281" i="71"/>
  <c r="L280" i="71"/>
  <c r="L279" i="71"/>
  <c r="L278" i="71"/>
  <c r="L277" i="71"/>
  <c r="L276" i="71"/>
  <c r="L275" i="71"/>
  <c r="L274" i="71"/>
  <c r="L273" i="71"/>
  <c r="L272" i="71"/>
  <c r="L271" i="71"/>
  <c r="L270" i="71"/>
  <c r="L269" i="71"/>
  <c r="L268" i="71"/>
  <c r="L267" i="71"/>
  <c r="L266" i="71"/>
  <c r="L265" i="71"/>
  <c r="L264" i="71"/>
  <c r="L263" i="71"/>
  <c r="L262" i="71"/>
  <c r="L261" i="71"/>
  <c r="L260" i="71"/>
  <c r="L259" i="71"/>
  <c r="L258" i="71"/>
  <c r="L257" i="71"/>
  <c r="L256" i="71"/>
  <c r="L255" i="71"/>
  <c r="L254" i="71"/>
  <c r="L253" i="71"/>
  <c r="L252" i="71"/>
  <c r="L251" i="71"/>
  <c r="L250" i="71"/>
  <c r="L249" i="71"/>
  <c r="L248" i="71"/>
  <c r="L247" i="71"/>
  <c r="L246" i="71"/>
  <c r="L245" i="71"/>
  <c r="L244" i="71"/>
  <c r="L243" i="71"/>
  <c r="L242" i="71"/>
  <c r="L241" i="71"/>
  <c r="L240" i="71"/>
  <c r="L239" i="71"/>
  <c r="L238" i="71"/>
  <c r="L237" i="71"/>
  <c r="L236" i="71"/>
  <c r="L235" i="71"/>
  <c r="L234" i="71"/>
  <c r="L233" i="71"/>
  <c r="L232" i="71"/>
  <c r="L231" i="71"/>
  <c r="L230" i="71"/>
  <c r="L229" i="71"/>
  <c r="L228" i="71"/>
  <c r="L227" i="71"/>
  <c r="L226" i="71"/>
  <c r="L225" i="71"/>
  <c r="L224" i="71"/>
  <c r="L223" i="71"/>
  <c r="L222" i="71"/>
  <c r="L221" i="71"/>
  <c r="L220" i="71"/>
  <c r="L219" i="71"/>
  <c r="L218" i="71"/>
  <c r="L217" i="71"/>
  <c r="L216" i="71"/>
  <c r="L215" i="71"/>
  <c r="L214" i="71"/>
  <c r="L213" i="71"/>
  <c r="L212" i="71"/>
  <c r="L211" i="71"/>
  <c r="L210" i="71"/>
  <c r="L209" i="71"/>
  <c r="L208" i="71"/>
  <c r="L207" i="71"/>
  <c r="L206" i="71"/>
  <c r="L205" i="71"/>
  <c r="L204" i="71"/>
  <c r="L203" i="71"/>
  <c r="L202" i="71"/>
  <c r="L201" i="71"/>
  <c r="L200" i="71"/>
  <c r="L199" i="71"/>
  <c r="L198" i="71"/>
  <c r="L197" i="71"/>
  <c r="L196" i="71"/>
  <c r="L195" i="71"/>
  <c r="L194" i="71"/>
  <c r="L193" i="71"/>
  <c r="L192" i="71"/>
  <c r="L191" i="71"/>
  <c r="L190" i="71"/>
  <c r="L189" i="71"/>
  <c r="L188" i="71"/>
  <c r="L187" i="71"/>
  <c r="L186" i="71"/>
  <c r="L185" i="71"/>
  <c r="L184" i="71"/>
  <c r="L183" i="71"/>
  <c r="L182" i="71"/>
  <c r="L181" i="71"/>
  <c r="L180" i="71"/>
  <c r="L179" i="71"/>
  <c r="L178" i="71"/>
  <c r="L177" i="71"/>
  <c r="L176" i="71"/>
  <c r="L175" i="71"/>
  <c r="L174" i="71"/>
  <c r="L173" i="71"/>
  <c r="L172" i="71"/>
  <c r="L171" i="71"/>
  <c r="L170" i="71"/>
  <c r="L169" i="71"/>
  <c r="L168" i="71"/>
  <c r="L167" i="71"/>
  <c r="L166" i="71"/>
  <c r="L165" i="71"/>
  <c r="L164" i="71"/>
  <c r="L163" i="71"/>
  <c r="L162" i="71"/>
  <c r="L161" i="71"/>
  <c r="L160" i="71"/>
  <c r="L159" i="71"/>
  <c r="L158" i="71"/>
  <c r="L157" i="71"/>
  <c r="L156" i="71"/>
  <c r="L155" i="71"/>
  <c r="L154" i="71"/>
  <c r="L153" i="71"/>
  <c r="L152" i="71"/>
  <c r="L151" i="71"/>
  <c r="L150" i="71"/>
  <c r="L149" i="71"/>
  <c r="L148" i="71"/>
  <c r="L147" i="71"/>
  <c r="L146" i="71"/>
  <c r="L145" i="71"/>
  <c r="L144" i="71"/>
  <c r="L143" i="71"/>
  <c r="L142" i="71"/>
  <c r="L141" i="71"/>
  <c r="L140" i="71"/>
  <c r="L139" i="71"/>
  <c r="L138" i="71"/>
  <c r="L137" i="71"/>
  <c r="L136" i="71"/>
  <c r="L135" i="71"/>
  <c r="L134" i="71"/>
  <c r="L133" i="71"/>
  <c r="L132" i="71"/>
  <c r="L131" i="71"/>
  <c r="L130" i="71"/>
  <c r="L129" i="71"/>
  <c r="L128" i="71"/>
  <c r="L127" i="71"/>
  <c r="L126" i="71"/>
  <c r="L125" i="71"/>
  <c r="L124" i="71"/>
  <c r="L123" i="71"/>
  <c r="L122" i="71"/>
  <c r="L121" i="71"/>
  <c r="L120" i="71"/>
  <c r="L119" i="71"/>
  <c r="L118" i="71"/>
  <c r="L117" i="71"/>
  <c r="L116" i="71"/>
  <c r="L115" i="71"/>
  <c r="L114" i="71"/>
  <c r="L113" i="71"/>
  <c r="L112" i="71"/>
  <c r="L111" i="71"/>
  <c r="L110" i="71"/>
  <c r="L109" i="71"/>
  <c r="L108" i="71"/>
  <c r="L107" i="71"/>
  <c r="L106" i="71"/>
  <c r="L105" i="71"/>
  <c r="L104" i="71"/>
  <c r="L103" i="71"/>
  <c r="L102" i="71"/>
  <c r="L101" i="71"/>
  <c r="L100" i="71"/>
  <c r="L99" i="71"/>
  <c r="L98" i="71"/>
  <c r="L97" i="71"/>
  <c r="L96" i="71"/>
  <c r="L95" i="71"/>
  <c r="L94" i="71"/>
  <c r="L93" i="71"/>
  <c r="L92" i="71"/>
  <c r="L91" i="71"/>
  <c r="L90" i="71"/>
  <c r="L89" i="71"/>
  <c r="L88" i="71"/>
  <c r="L87" i="71"/>
  <c r="L86" i="71"/>
  <c r="L85" i="71"/>
  <c r="L84" i="71"/>
  <c r="L83" i="71"/>
  <c r="L82" i="71"/>
  <c r="L81" i="71"/>
  <c r="L80" i="71"/>
  <c r="L79" i="71"/>
  <c r="L78" i="71"/>
  <c r="L77" i="71"/>
  <c r="L76" i="71"/>
  <c r="L75" i="71"/>
  <c r="L74" i="71"/>
  <c r="L73" i="71"/>
  <c r="L72" i="71"/>
  <c r="L71" i="71"/>
  <c r="L70" i="71"/>
  <c r="L69" i="71"/>
  <c r="L68" i="71"/>
  <c r="L67" i="71"/>
  <c r="L66" i="71"/>
  <c r="L65" i="71"/>
  <c r="L64" i="71"/>
  <c r="L63" i="71"/>
  <c r="L62" i="71"/>
  <c r="L61" i="71"/>
  <c r="L60" i="71"/>
  <c r="L59" i="71"/>
  <c r="L58" i="71"/>
  <c r="L57" i="71"/>
  <c r="L56" i="71"/>
  <c r="L55" i="71"/>
  <c r="L54" i="71"/>
  <c r="L53" i="71"/>
  <c r="L52" i="71"/>
  <c r="L51" i="71"/>
  <c r="L50" i="71"/>
  <c r="L49" i="71"/>
  <c r="L48" i="71"/>
  <c r="L47" i="71"/>
  <c r="L46" i="71"/>
  <c r="L45" i="71"/>
  <c r="L44" i="71"/>
  <c r="L43" i="71"/>
  <c r="L42" i="71"/>
  <c r="L41" i="71"/>
  <c r="L40" i="71"/>
  <c r="L39" i="71"/>
  <c r="L38" i="71"/>
  <c r="L37" i="71"/>
  <c r="L36" i="71"/>
  <c r="L35" i="71"/>
  <c r="L34" i="71"/>
  <c r="L33" i="71"/>
  <c r="L32" i="71"/>
  <c r="L31" i="71"/>
  <c r="L30" i="71"/>
  <c r="L29" i="71"/>
  <c r="L28" i="71"/>
  <c r="L27" i="71"/>
  <c r="L26" i="71"/>
  <c r="L25" i="71"/>
  <c r="L24" i="71"/>
  <c r="L23" i="71"/>
  <c r="L22" i="71"/>
  <c r="L21" i="71"/>
  <c r="L20" i="71"/>
  <c r="L19" i="71"/>
  <c r="L18" i="71"/>
  <c r="L17" i="71"/>
  <c r="L16" i="71"/>
  <c r="L15" i="71"/>
  <c r="L14" i="71"/>
  <c r="L13" i="71"/>
  <c r="L12" i="71"/>
  <c r="L11" i="71"/>
  <c r="L10" i="71"/>
  <c r="L9" i="71"/>
  <c r="L8" i="71"/>
  <c r="L7" i="71"/>
  <c r="L6" i="71"/>
  <c r="L5" i="71"/>
  <c r="L4" i="71"/>
  <c r="L498" i="80"/>
  <c r="L497" i="80"/>
  <c r="L496" i="80"/>
  <c r="L495" i="80"/>
  <c r="L494" i="80"/>
  <c r="L493" i="80"/>
  <c r="L492" i="80"/>
  <c r="L491" i="80"/>
  <c r="L490" i="80"/>
  <c r="L489" i="80"/>
  <c r="L488" i="80"/>
  <c r="L487" i="80"/>
  <c r="L486" i="80"/>
  <c r="L485" i="80"/>
  <c r="L484" i="80"/>
  <c r="L483" i="80"/>
  <c r="L482" i="80"/>
  <c r="L481" i="80"/>
  <c r="L480" i="80"/>
  <c r="L479" i="80"/>
  <c r="L478" i="80"/>
  <c r="L477" i="80"/>
  <c r="L476" i="80"/>
  <c r="L475" i="80"/>
  <c r="L474" i="80"/>
  <c r="L473" i="80"/>
  <c r="L472" i="80"/>
  <c r="L471" i="80"/>
  <c r="L470" i="80"/>
  <c r="L469" i="80"/>
  <c r="L468" i="80"/>
  <c r="L467" i="80"/>
  <c r="L466" i="80"/>
  <c r="L465" i="80"/>
  <c r="L464" i="80"/>
  <c r="L463" i="80"/>
  <c r="L462" i="80"/>
  <c r="L461" i="80"/>
  <c r="L460" i="80"/>
  <c r="L459" i="80"/>
  <c r="L458" i="80"/>
  <c r="L457" i="80"/>
  <c r="L456" i="80"/>
  <c r="L455" i="80"/>
  <c r="L454" i="80"/>
  <c r="L453" i="80"/>
  <c r="L452" i="80"/>
  <c r="L451" i="80"/>
  <c r="L450" i="80"/>
  <c r="L449" i="80"/>
  <c r="L448" i="80"/>
  <c r="L447" i="80"/>
  <c r="L446" i="80"/>
  <c r="L445" i="80"/>
  <c r="L444" i="80"/>
  <c r="L443" i="80"/>
  <c r="L442" i="80"/>
  <c r="L441" i="80"/>
  <c r="L440" i="80"/>
  <c r="L439" i="80"/>
  <c r="L438" i="80"/>
  <c r="L437" i="80"/>
  <c r="L436" i="80"/>
  <c r="L435" i="80"/>
  <c r="L434" i="80"/>
  <c r="L433" i="80"/>
  <c r="L432" i="80"/>
  <c r="L431" i="80"/>
  <c r="L430" i="80"/>
  <c r="L429" i="80"/>
  <c r="L428" i="80"/>
  <c r="L427" i="80"/>
  <c r="L426" i="80"/>
  <c r="L425" i="80"/>
  <c r="L424" i="80"/>
  <c r="L423" i="80"/>
  <c r="L422" i="80"/>
  <c r="L421" i="80"/>
  <c r="L420" i="80"/>
  <c r="L419" i="80"/>
  <c r="L418" i="80"/>
  <c r="L417" i="80"/>
  <c r="L416" i="80"/>
  <c r="L415" i="80"/>
  <c r="L414" i="80"/>
  <c r="L413" i="80"/>
  <c r="L412" i="80"/>
  <c r="L411" i="80"/>
  <c r="L410" i="80"/>
  <c r="L409" i="80"/>
  <c r="L408" i="80"/>
  <c r="L407" i="80"/>
  <c r="L406" i="80"/>
  <c r="L405" i="80"/>
  <c r="L404" i="80"/>
  <c r="L403" i="80"/>
  <c r="L402" i="80"/>
  <c r="L401" i="80"/>
  <c r="L400" i="80"/>
  <c r="L399" i="80"/>
  <c r="L398" i="80"/>
  <c r="L397" i="80"/>
  <c r="L396" i="80"/>
  <c r="L395" i="80"/>
  <c r="L394" i="80"/>
  <c r="L393" i="80"/>
  <c r="L392" i="80"/>
  <c r="L391" i="80"/>
  <c r="L390" i="80"/>
  <c r="L389" i="80"/>
  <c r="L388" i="80"/>
  <c r="L387" i="80"/>
  <c r="L386" i="80"/>
  <c r="L385" i="80"/>
  <c r="L384" i="80"/>
  <c r="L383" i="80"/>
  <c r="L382" i="80"/>
  <c r="L381" i="80"/>
  <c r="L380" i="80"/>
  <c r="L379" i="80"/>
  <c r="L378" i="80"/>
  <c r="L377" i="80"/>
  <c r="L376" i="80"/>
  <c r="L375" i="80"/>
  <c r="L374" i="80"/>
  <c r="L373" i="80"/>
  <c r="L372" i="80"/>
  <c r="L371" i="80"/>
  <c r="L370" i="80"/>
  <c r="L369" i="80"/>
  <c r="L368" i="80"/>
  <c r="L367" i="80"/>
  <c r="L366" i="80"/>
  <c r="L365" i="80"/>
  <c r="L364" i="80"/>
  <c r="L363" i="80"/>
  <c r="L362" i="80"/>
  <c r="L361" i="80"/>
  <c r="L360" i="80"/>
  <c r="L359" i="80"/>
  <c r="L358" i="80"/>
  <c r="L357" i="80"/>
  <c r="L356" i="80"/>
  <c r="L355" i="80"/>
  <c r="L354" i="80"/>
  <c r="L353" i="80"/>
  <c r="L352" i="80"/>
  <c r="L351" i="80"/>
  <c r="L350" i="80"/>
  <c r="L349" i="80"/>
  <c r="L348" i="80"/>
  <c r="L347" i="80"/>
  <c r="L346" i="80"/>
  <c r="L345" i="80"/>
  <c r="L344" i="80"/>
  <c r="L343" i="80"/>
  <c r="L342" i="80"/>
  <c r="L341" i="80"/>
  <c r="L340" i="80"/>
  <c r="L339" i="80"/>
  <c r="L338" i="80"/>
  <c r="L337" i="80"/>
  <c r="L336" i="80"/>
  <c r="L335" i="80"/>
  <c r="L334" i="80"/>
  <c r="L333" i="80"/>
  <c r="L332" i="80"/>
  <c r="L331" i="80"/>
  <c r="L330" i="80"/>
  <c r="L329" i="80"/>
  <c r="L328" i="80"/>
  <c r="L327" i="80"/>
  <c r="L326" i="80"/>
  <c r="L325" i="80"/>
  <c r="L324" i="80"/>
  <c r="L323" i="80"/>
  <c r="L322" i="80"/>
  <c r="L321" i="80"/>
  <c r="L320" i="80"/>
  <c r="L319" i="80"/>
  <c r="L318" i="80"/>
  <c r="L317" i="80"/>
  <c r="L316" i="80"/>
  <c r="L315" i="80"/>
  <c r="L314" i="80"/>
  <c r="L313" i="80"/>
  <c r="L312" i="80"/>
  <c r="L311" i="80"/>
  <c r="L310" i="80"/>
  <c r="L309" i="80"/>
  <c r="L308" i="80"/>
  <c r="L307" i="80"/>
  <c r="L306" i="80"/>
  <c r="L305" i="80"/>
  <c r="L304" i="80"/>
  <c r="L303" i="80"/>
  <c r="L302" i="80"/>
  <c r="L301" i="80"/>
  <c r="L300" i="80"/>
  <c r="L299" i="80"/>
  <c r="L298" i="80"/>
  <c r="L297" i="80"/>
  <c r="L296" i="80"/>
  <c r="L295" i="80"/>
  <c r="L294" i="80"/>
  <c r="L293" i="80"/>
  <c r="L292" i="80"/>
  <c r="L291" i="80"/>
  <c r="L290" i="80"/>
  <c r="L289" i="80"/>
  <c r="L288" i="80"/>
  <c r="L287" i="80"/>
  <c r="L286" i="80"/>
  <c r="L285" i="80"/>
  <c r="L284" i="80"/>
  <c r="L283" i="80"/>
  <c r="L282" i="80"/>
  <c r="L281" i="80"/>
  <c r="L280" i="80"/>
  <c r="L279" i="80"/>
  <c r="L278" i="80"/>
  <c r="L277" i="80"/>
  <c r="L276" i="80"/>
  <c r="L275" i="80"/>
  <c r="L274" i="80"/>
  <c r="L273" i="80"/>
  <c r="L272" i="80"/>
  <c r="L271" i="80"/>
  <c r="L270" i="80"/>
  <c r="L269" i="80"/>
  <c r="L268" i="80"/>
  <c r="L267" i="80"/>
  <c r="L266" i="80"/>
  <c r="L265" i="80"/>
  <c r="L264" i="80"/>
  <c r="L263" i="80"/>
  <c r="L262" i="80"/>
  <c r="L261" i="80"/>
  <c r="L260" i="80"/>
  <c r="L259" i="80"/>
  <c r="L258" i="80"/>
  <c r="L257" i="80"/>
  <c r="L256" i="80"/>
  <c r="L255" i="80"/>
  <c r="L254" i="80"/>
  <c r="L253" i="80"/>
  <c r="L252" i="80"/>
  <c r="L251" i="80"/>
  <c r="L250" i="80"/>
  <c r="L249" i="80"/>
  <c r="L248" i="80"/>
  <c r="L247" i="80"/>
  <c r="L246" i="80"/>
  <c r="L245" i="80"/>
  <c r="L244" i="80"/>
  <c r="L243" i="80"/>
  <c r="L242" i="80"/>
  <c r="L241" i="80"/>
  <c r="L240" i="80"/>
  <c r="L239" i="80"/>
  <c r="L238" i="80"/>
  <c r="L237" i="80"/>
  <c r="L236" i="80"/>
  <c r="L235" i="80"/>
  <c r="L234" i="80"/>
  <c r="L233" i="80"/>
  <c r="L232" i="80"/>
  <c r="L231" i="80"/>
  <c r="L230" i="80"/>
  <c r="L229" i="80"/>
  <c r="L228" i="80"/>
  <c r="L227" i="80"/>
  <c r="L226" i="80"/>
  <c r="L225" i="80"/>
  <c r="L224" i="80"/>
  <c r="L223" i="80"/>
  <c r="L222" i="80"/>
  <c r="L221" i="80"/>
  <c r="L220" i="80"/>
  <c r="L219" i="80"/>
  <c r="L218" i="80"/>
  <c r="L217" i="80"/>
  <c r="L216" i="80"/>
  <c r="L215" i="80"/>
  <c r="L214" i="80"/>
  <c r="L213" i="80"/>
  <c r="L212" i="80"/>
  <c r="L211" i="80"/>
  <c r="L210" i="80"/>
  <c r="L209" i="80"/>
  <c r="L208" i="80"/>
  <c r="L207" i="80"/>
  <c r="L206" i="80"/>
  <c r="L205" i="80"/>
  <c r="L204" i="80"/>
  <c r="L203" i="80"/>
  <c r="L202" i="80"/>
  <c r="L201" i="80"/>
  <c r="L200" i="80"/>
  <c r="L199" i="80"/>
  <c r="L198" i="80"/>
  <c r="L197" i="80"/>
  <c r="L196" i="80"/>
  <c r="L195" i="80"/>
  <c r="L194" i="80"/>
  <c r="L193" i="80"/>
  <c r="L192" i="80"/>
  <c r="L191" i="80"/>
  <c r="L190" i="80"/>
  <c r="L189" i="80"/>
  <c r="L188" i="80"/>
  <c r="L187" i="80"/>
  <c r="L186" i="80"/>
  <c r="L185" i="80"/>
  <c r="L184" i="80"/>
  <c r="L183" i="80"/>
  <c r="L182" i="80"/>
  <c r="L181" i="80"/>
  <c r="L180" i="80"/>
  <c r="L179" i="80"/>
  <c r="L178" i="80"/>
  <c r="L177" i="80"/>
  <c r="L176" i="80"/>
  <c r="L175" i="80"/>
  <c r="L174" i="80"/>
  <c r="L173" i="80"/>
  <c r="L172" i="80"/>
  <c r="L171" i="80"/>
  <c r="L170" i="80"/>
  <c r="L169" i="80"/>
  <c r="L168" i="80"/>
  <c r="L167" i="80"/>
  <c r="L166" i="80"/>
  <c r="L165" i="80"/>
  <c r="L164" i="80"/>
  <c r="L163" i="80"/>
  <c r="L162" i="80"/>
  <c r="L161" i="80"/>
  <c r="L160" i="80"/>
  <c r="L159" i="80"/>
  <c r="L158" i="80"/>
  <c r="L157" i="80"/>
  <c r="L156" i="80"/>
  <c r="L155" i="80"/>
  <c r="L154" i="80"/>
  <c r="L153" i="80"/>
  <c r="L152" i="80"/>
  <c r="L151" i="80"/>
  <c r="L150" i="80"/>
  <c r="L149" i="80"/>
  <c r="L148" i="80"/>
  <c r="L147" i="80"/>
  <c r="L146" i="80"/>
  <c r="L145" i="80"/>
  <c r="L144" i="80"/>
  <c r="L143" i="80"/>
  <c r="L142" i="80"/>
  <c r="L141" i="80"/>
  <c r="L140" i="80"/>
  <c r="L139" i="80"/>
  <c r="L138" i="80"/>
  <c r="L137" i="80"/>
  <c r="L136" i="80"/>
  <c r="L135" i="80"/>
  <c r="L134" i="80"/>
  <c r="L133" i="80"/>
  <c r="L132" i="80"/>
  <c r="L131" i="80"/>
  <c r="L130" i="80"/>
  <c r="L129" i="80"/>
  <c r="L128" i="80"/>
  <c r="L127" i="80"/>
  <c r="L126" i="80"/>
  <c r="L125" i="80"/>
  <c r="L124" i="80"/>
  <c r="L123" i="80"/>
  <c r="L122" i="80"/>
  <c r="L121" i="80"/>
  <c r="L120" i="80"/>
  <c r="L119" i="80"/>
  <c r="L118" i="80"/>
  <c r="L117" i="80"/>
  <c r="L116" i="80"/>
  <c r="L115" i="80"/>
  <c r="L114" i="80"/>
  <c r="L113" i="80"/>
  <c r="L112" i="80"/>
  <c r="L111" i="80"/>
  <c r="L110" i="80"/>
  <c r="L109" i="80"/>
  <c r="L108" i="80"/>
  <c r="L107" i="80"/>
  <c r="L106" i="80"/>
  <c r="L105" i="80"/>
  <c r="L104" i="80"/>
  <c r="L103" i="80"/>
  <c r="L102" i="80"/>
  <c r="L101" i="80"/>
  <c r="L100" i="80"/>
  <c r="L99" i="80"/>
  <c r="L98" i="80"/>
  <c r="L97" i="80"/>
  <c r="L96" i="80"/>
  <c r="L95" i="80"/>
  <c r="L94" i="80"/>
  <c r="L93" i="80"/>
  <c r="L92" i="80"/>
  <c r="L91" i="80"/>
  <c r="L90" i="80"/>
  <c r="L89" i="80"/>
  <c r="L88" i="80"/>
  <c r="L87" i="80"/>
  <c r="L86" i="80"/>
  <c r="L85" i="80"/>
  <c r="L84" i="80"/>
  <c r="L83" i="80"/>
  <c r="L82" i="80"/>
  <c r="L81" i="80"/>
  <c r="L80" i="80"/>
  <c r="L79" i="80"/>
  <c r="L78" i="80"/>
  <c r="L77" i="80"/>
  <c r="L76" i="80"/>
  <c r="L75" i="80"/>
  <c r="L74" i="80"/>
  <c r="L73" i="80"/>
  <c r="L72" i="80"/>
  <c r="L71" i="80"/>
  <c r="L70" i="80"/>
  <c r="L69" i="80"/>
  <c r="L68" i="80"/>
  <c r="L67" i="80"/>
  <c r="L66" i="80"/>
  <c r="L65" i="80"/>
  <c r="L64" i="80"/>
  <c r="L63" i="80"/>
  <c r="L62" i="80"/>
  <c r="L61" i="80"/>
  <c r="L60" i="80"/>
  <c r="L59" i="80"/>
  <c r="L58" i="80"/>
  <c r="L57" i="80"/>
  <c r="L56" i="80"/>
  <c r="L55" i="80"/>
  <c r="L54" i="80"/>
  <c r="L53" i="80"/>
  <c r="L52" i="80"/>
  <c r="L51" i="80"/>
  <c r="L50" i="80"/>
  <c r="L49" i="80"/>
  <c r="L48" i="80"/>
  <c r="L47" i="80"/>
  <c r="L46" i="80"/>
  <c r="L45" i="80"/>
  <c r="L44" i="80"/>
  <c r="L43" i="80"/>
  <c r="L42" i="80"/>
  <c r="L41" i="80"/>
  <c r="L40" i="80"/>
  <c r="L39" i="80"/>
  <c r="L38" i="80"/>
  <c r="L37" i="80"/>
  <c r="L36" i="80"/>
  <c r="L35" i="80"/>
  <c r="L34" i="80"/>
  <c r="L33" i="80"/>
  <c r="L32" i="80"/>
  <c r="L31" i="80"/>
  <c r="L30" i="80"/>
  <c r="L29" i="80"/>
  <c r="L28" i="80"/>
  <c r="L27" i="80"/>
  <c r="L26" i="80"/>
  <c r="L25" i="80"/>
  <c r="L24" i="80"/>
  <c r="L23" i="80"/>
  <c r="L22" i="80"/>
  <c r="L21" i="80"/>
  <c r="L20" i="80"/>
  <c r="L19" i="80"/>
  <c r="L18" i="80"/>
  <c r="L17" i="80"/>
  <c r="L16" i="80"/>
  <c r="L15" i="80"/>
  <c r="L14" i="80"/>
  <c r="L13" i="80"/>
  <c r="L12" i="80"/>
  <c r="L11" i="80"/>
  <c r="L10" i="80"/>
  <c r="L9" i="80"/>
  <c r="L8" i="80"/>
  <c r="L7" i="80"/>
  <c r="L6" i="80"/>
  <c r="L5" i="80"/>
  <c r="L4" i="80"/>
  <c r="L498" i="82"/>
  <c r="L497" i="82"/>
  <c r="L496" i="82"/>
  <c r="L495" i="82"/>
  <c r="L494" i="82"/>
  <c r="L493" i="82"/>
  <c r="L492" i="82"/>
  <c r="L491" i="82"/>
  <c r="L490" i="82"/>
  <c r="L489" i="82"/>
  <c r="L488" i="82"/>
  <c r="L487" i="82"/>
  <c r="L486" i="82"/>
  <c r="L485" i="82"/>
  <c r="L484" i="82"/>
  <c r="L483" i="82"/>
  <c r="L482" i="82"/>
  <c r="L481" i="82"/>
  <c r="L480" i="82"/>
  <c r="L479" i="82"/>
  <c r="L478" i="82"/>
  <c r="L477" i="82"/>
  <c r="L476" i="82"/>
  <c r="L475" i="82"/>
  <c r="L474" i="82"/>
  <c r="L473" i="82"/>
  <c r="L472" i="82"/>
  <c r="L471" i="82"/>
  <c r="L470" i="82"/>
  <c r="L469" i="82"/>
  <c r="L468" i="82"/>
  <c r="L467" i="82"/>
  <c r="L466" i="82"/>
  <c r="L465" i="82"/>
  <c r="L464" i="82"/>
  <c r="L463" i="82"/>
  <c r="L462" i="82"/>
  <c r="L461" i="82"/>
  <c r="L460" i="82"/>
  <c r="L459" i="82"/>
  <c r="L458" i="82"/>
  <c r="L457" i="82"/>
  <c r="L456" i="82"/>
  <c r="L455" i="82"/>
  <c r="L454" i="82"/>
  <c r="L453" i="82"/>
  <c r="L452" i="82"/>
  <c r="L451" i="82"/>
  <c r="L450" i="82"/>
  <c r="L449" i="82"/>
  <c r="L448" i="82"/>
  <c r="L447" i="82"/>
  <c r="L446" i="82"/>
  <c r="L445" i="82"/>
  <c r="L444" i="82"/>
  <c r="L443" i="82"/>
  <c r="L442" i="82"/>
  <c r="L441" i="82"/>
  <c r="L440" i="82"/>
  <c r="L439" i="82"/>
  <c r="L438" i="82"/>
  <c r="L437" i="82"/>
  <c r="L436" i="82"/>
  <c r="L435" i="82"/>
  <c r="L434" i="82"/>
  <c r="L433" i="82"/>
  <c r="L432" i="82"/>
  <c r="L431" i="82"/>
  <c r="L430" i="82"/>
  <c r="L429" i="82"/>
  <c r="L428" i="82"/>
  <c r="L427" i="82"/>
  <c r="L426" i="82"/>
  <c r="L425" i="82"/>
  <c r="L424" i="82"/>
  <c r="L423" i="82"/>
  <c r="L422" i="82"/>
  <c r="L421" i="82"/>
  <c r="L420" i="82"/>
  <c r="L419" i="82"/>
  <c r="L418" i="82"/>
  <c r="L417" i="82"/>
  <c r="L416" i="82"/>
  <c r="L415" i="82"/>
  <c r="L414" i="82"/>
  <c r="L413" i="82"/>
  <c r="L412" i="82"/>
  <c r="L411" i="82"/>
  <c r="L410" i="82"/>
  <c r="L409" i="82"/>
  <c r="L408" i="82"/>
  <c r="L407" i="82"/>
  <c r="L406" i="82"/>
  <c r="L405" i="82"/>
  <c r="L404" i="82"/>
  <c r="L403" i="82"/>
  <c r="L402" i="82"/>
  <c r="L401" i="82"/>
  <c r="L400" i="82"/>
  <c r="L399" i="82"/>
  <c r="L398" i="82"/>
  <c r="L397" i="82"/>
  <c r="L396" i="82"/>
  <c r="L395" i="82"/>
  <c r="L394" i="82"/>
  <c r="L393" i="82"/>
  <c r="L392" i="82"/>
  <c r="L391" i="82"/>
  <c r="L390" i="82"/>
  <c r="L389" i="82"/>
  <c r="L388" i="82"/>
  <c r="L387" i="82"/>
  <c r="L386" i="82"/>
  <c r="L385" i="82"/>
  <c r="L384" i="82"/>
  <c r="L383" i="82"/>
  <c r="L382" i="82"/>
  <c r="L381" i="82"/>
  <c r="L380" i="82"/>
  <c r="L379" i="82"/>
  <c r="L378" i="82"/>
  <c r="L377" i="82"/>
  <c r="L376" i="82"/>
  <c r="L375" i="82"/>
  <c r="L374" i="82"/>
  <c r="L373" i="82"/>
  <c r="L372" i="82"/>
  <c r="L371" i="82"/>
  <c r="L370" i="82"/>
  <c r="L369" i="82"/>
  <c r="L368" i="82"/>
  <c r="L367" i="82"/>
  <c r="L366" i="82"/>
  <c r="L365" i="82"/>
  <c r="L364" i="82"/>
  <c r="L363" i="82"/>
  <c r="L362" i="82"/>
  <c r="L361" i="82"/>
  <c r="L360" i="82"/>
  <c r="L359" i="82"/>
  <c r="L358" i="82"/>
  <c r="L357" i="82"/>
  <c r="L356" i="82"/>
  <c r="L355" i="82"/>
  <c r="L354" i="82"/>
  <c r="L353" i="82"/>
  <c r="L352" i="82"/>
  <c r="L351" i="82"/>
  <c r="L350" i="82"/>
  <c r="L349" i="82"/>
  <c r="L348" i="82"/>
  <c r="L347" i="82"/>
  <c r="L346" i="82"/>
  <c r="L345" i="82"/>
  <c r="L344" i="82"/>
  <c r="L343" i="82"/>
  <c r="L342" i="82"/>
  <c r="L341" i="82"/>
  <c r="L340" i="82"/>
  <c r="L339" i="82"/>
  <c r="L338" i="82"/>
  <c r="L337" i="82"/>
  <c r="L336" i="82"/>
  <c r="L335" i="82"/>
  <c r="L334" i="82"/>
  <c r="L333" i="82"/>
  <c r="L332" i="82"/>
  <c r="L331" i="82"/>
  <c r="L330" i="82"/>
  <c r="L329" i="82"/>
  <c r="L328" i="82"/>
  <c r="L327" i="82"/>
  <c r="L326" i="82"/>
  <c r="L325" i="82"/>
  <c r="L324" i="82"/>
  <c r="L323" i="82"/>
  <c r="L322" i="82"/>
  <c r="L321" i="82"/>
  <c r="L320" i="82"/>
  <c r="L319" i="82"/>
  <c r="L318" i="82"/>
  <c r="L317" i="82"/>
  <c r="L316" i="82"/>
  <c r="L315" i="82"/>
  <c r="L314" i="82"/>
  <c r="L313" i="82"/>
  <c r="L312" i="82"/>
  <c r="L311" i="82"/>
  <c r="L310" i="82"/>
  <c r="L309" i="82"/>
  <c r="L308" i="82"/>
  <c r="L307" i="82"/>
  <c r="L306" i="82"/>
  <c r="L305" i="82"/>
  <c r="L304" i="82"/>
  <c r="L303" i="82"/>
  <c r="L302" i="82"/>
  <c r="L301" i="82"/>
  <c r="L300" i="82"/>
  <c r="L299" i="82"/>
  <c r="L298" i="82"/>
  <c r="L297" i="82"/>
  <c r="L296" i="82"/>
  <c r="L295" i="82"/>
  <c r="L294" i="82"/>
  <c r="L293" i="82"/>
  <c r="L292" i="82"/>
  <c r="L291" i="82"/>
  <c r="L290" i="82"/>
  <c r="L289" i="82"/>
  <c r="L288" i="82"/>
  <c r="L287" i="82"/>
  <c r="L286" i="82"/>
  <c r="L285" i="82"/>
  <c r="L284" i="82"/>
  <c r="L283" i="82"/>
  <c r="L282" i="82"/>
  <c r="L281" i="82"/>
  <c r="L280" i="82"/>
  <c r="L279" i="82"/>
  <c r="L278" i="82"/>
  <c r="L277" i="82"/>
  <c r="L276" i="82"/>
  <c r="L275" i="82"/>
  <c r="L274" i="82"/>
  <c r="L273" i="82"/>
  <c r="L272" i="82"/>
  <c r="L271" i="82"/>
  <c r="L270" i="82"/>
  <c r="L269" i="82"/>
  <c r="L268" i="82"/>
  <c r="L267" i="82"/>
  <c r="L266" i="82"/>
  <c r="L265" i="82"/>
  <c r="L264" i="82"/>
  <c r="L263" i="82"/>
  <c r="L262" i="82"/>
  <c r="L261" i="82"/>
  <c r="L260" i="82"/>
  <c r="L259" i="82"/>
  <c r="L258" i="82"/>
  <c r="L257" i="82"/>
  <c r="L256" i="82"/>
  <c r="L255" i="82"/>
  <c r="L254" i="82"/>
  <c r="L253" i="82"/>
  <c r="L252" i="82"/>
  <c r="L251" i="82"/>
  <c r="L250" i="82"/>
  <c r="L249" i="82"/>
  <c r="L248" i="82"/>
  <c r="L247" i="82"/>
  <c r="L246" i="82"/>
  <c r="L245" i="82"/>
  <c r="L244" i="82"/>
  <c r="L243" i="82"/>
  <c r="L242" i="82"/>
  <c r="L241" i="82"/>
  <c r="L240" i="82"/>
  <c r="L239" i="82"/>
  <c r="L238" i="82"/>
  <c r="L237" i="82"/>
  <c r="L236" i="82"/>
  <c r="L235" i="82"/>
  <c r="L234" i="82"/>
  <c r="L233" i="82"/>
  <c r="L232" i="82"/>
  <c r="L231" i="82"/>
  <c r="L230" i="82"/>
  <c r="L229" i="82"/>
  <c r="L228" i="82"/>
  <c r="L227" i="82"/>
  <c r="L226" i="82"/>
  <c r="L225" i="82"/>
  <c r="L224" i="82"/>
  <c r="L223" i="82"/>
  <c r="L222" i="82"/>
  <c r="L221" i="82"/>
  <c r="L220" i="82"/>
  <c r="L219" i="82"/>
  <c r="L218" i="82"/>
  <c r="L217" i="82"/>
  <c r="L216" i="82"/>
  <c r="L215" i="82"/>
  <c r="L214" i="82"/>
  <c r="L213" i="82"/>
  <c r="L212" i="82"/>
  <c r="L211" i="82"/>
  <c r="L210" i="82"/>
  <c r="L209" i="82"/>
  <c r="L208" i="82"/>
  <c r="L207" i="82"/>
  <c r="L206" i="82"/>
  <c r="L205" i="82"/>
  <c r="L204" i="82"/>
  <c r="L203" i="82"/>
  <c r="L202" i="82"/>
  <c r="L201" i="82"/>
  <c r="L200" i="82"/>
  <c r="L199" i="82"/>
  <c r="L198" i="82"/>
  <c r="L197" i="82"/>
  <c r="L196" i="82"/>
  <c r="L195" i="82"/>
  <c r="L194" i="82"/>
  <c r="L193" i="82"/>
  <c r="L192" i="82"/>
  <c r="L191" i="82"/>
  <c r="L190" i="82"/>
  <c r="L189" i="82"/>
  <c r="L188" i="82"/>
  <c r="L187" i="82"/>
  <c r="L186" i="82"/>
  <c r="L185" i="82"/>
  <c r="L184" i="82"/>
  <c r="L183" i="82"/>
  <c r="L182" i="82"/>
  <c r="L181" i="82"/>
  <c r="L180" i="82"/>
  <c r="L179" i="82"/>
  <c r="L178" i="82"/>
  <c r="L177" i="82"/>
  <c r="L176" i="82"/>
  <c r="L175" i="82"/>
  <c r="L174" i="82"/>
  <c r="L173" i="82"/>
  <c r="L172" i="82"/>
  <c r="L171" i="82"/>
  <c r="L170" i="82"/>
  <c r="L169" i="82"/>
  <c r="L168" i="82"/>
  <c r="L167" i="82"/>
  <c r="L166" i="82"/>
  <c r="L165" i="82"/>
  <c r="L164" i="82"/>
  <c r="L163" i="82"/>
  <c r="L162" i="82"/>
  <c r="L161" i="82"/>
  <c r="L160" i="82"/>
  <c r="L159" i="82"/>
  <c r="L158" i="82"/>
  <c r="L157" i="82"/>
  <c r="L156" i="82"/>
  <c r="L155" i="82"/>
  <c r="L154" i="82"/>
  <c r="L153" i="82"/>
  <c r="L152" i="82"/>
  <c r="L151" i="82"/>
  <c r="L150" i="82"/>
  <c r="L149" i="82"/>
  <c r="L148" i="82"/>
  <c r="L147" i="82"/>
  <c r="L146" i="82"/>
  <c r="L145" i="82"/>
  <c r="L144" i="82"/>
  <c r="L143" i="82"/>
  <c r="L142" i="82"/>
  <c r="L141" i="82"/>
  <c r="L140" i="82"/>
  <c r="L139" i="82"/>
  <c r="L138" i="82"/>
  <c r="L137" i="82"/>
  <c r="L136" i="82"/>
  <c r="L135" i="82"/>
  <c r="L134" i="82"/>
  <c r="L133" i="82"/>
  <c r="L132" i="82"/>
  <c r="L131" i="82"/>
  <c r="L130" i="82"/>
  <c r="L129" i="82"/>
  <c r="L128" i="82"/>
  <c r="L127" i="82"/>
  <c r="L126" i="82"/>
  <c r="L125" i="82"/>
  <c r="L124" i="82"/>
  <c r="L123" i="82"/>
  <c r="L122" i="82"/>
  <c r="L121" i="82"/>
  <c r="L120" i="82"/>
  <c r="L119" i="82"/>
  <c r="L118" i="82"/>
  <c r="L117" i="82"/>
  <c r="L116" i="82"/>
  <c r="L115" i="82"/>
  <c r="L114" i="82"/>
  <c r="L113" i="82"/>
  <c r="L112" i="82"/>
  <c r="L111" i="82"/>
  <c r="L110" i="82"/>
  <c r="L109" i="82"/>
  <c r="L108" i="82"/>
  <c r="L107" i="82"/>
  <c r="L106" i="82"/>
  <c r="L105" i="82"/>
  <c r="L104" i="82"/>
  <c r="L103" i="82"/>
  <c r="L102" i="82"/>
  <c r="L101" i="82"/>
  <c r="L100" i="82"/>
  <c r="L99" i="82"/>
  <c r="L98" i="82"/>
  <c r="L97" i="82"/>
  <c r="L96" i="82"/>
  <c r="L95" i="82"/>
  <c r="L94" i="82"/>
  <c r="L93" i="82"/>
  <c r="L92" i="82"/>
  <c r="L91" i="82"/>
  <c r="L90" i="82"/>
  <c r="L89" i="82"/>
  <c r="L88" i="82"/>
  <c r="L87" i="82"/>
  <c r="L86" i="82"/>
  <c r="L85" i="82"/>
  <c r="L84" i="82"/>
  <c r="L83" i="82"/>
  <c r="L82" i="82"/>
  <c r="L81" i="82"/>
  <c r="L80" i="82"/>
  <c r="L79" i="82"/>
  <c r="L78" i="82"/>
  <c r="L77" i="82"/>
  <c r="L76" i="82"/>
  <c r="L75" i="82"/>
  <c r="L74" i="82"/>
  <c r="L73" i="82"/>
  <c r="L72" i="82"/>
  <c r="L71" i="82"/>
  <c r="L70" i="82"/>
  <c r="L69" i="82"/>
  <c r="L68" i="82"/>
  <c r="L67" i="82"/>
  <c r="L66" i="82"/>
  <c r="L65" i="82"/>
  <c r="L64" i="82"/>
  <c r="L63" i="82"/>
  <c r="L62" i="82"/>
  <c r="L61" i="82"/>
  <c r="L60" i="82"/>
  <c r="L59" i="82"/>
  <c r="L58" i="82"/>
  <c r="L57" i="82"/>
  <c r="L56" i="82"/>
  <c r="L55" i="82"/>
  <c r="L54" i="82"/>
  <c r="L53" i="82"/>
  <c r="L52" i="82"/>
  <c r="L51" i="82"/>
  <c r="L50" i="82"/>
  <c r="L49" i="82"/>
  <c r="L48" i="82"/>
  <c r="L47" i="82"/>
  <c r="L46" i="82"/>
  <c r="L45" i="82"/>
  <c r="L44" i="82"/>
  <c r="L43" i="82"/>
  <c r="L42" i="82"/>
  <c r="L41" i="82"/>
  <c r="L40" i="82"/>
  <c r="L39" i="82"/>
  <c r="L38" i="82"/>
  <c r="L37" i="82"/>
  <c r="L36" i="82"/>
  <c r="L35" i="82"/>
  <c r="L34" i="82"/>
  <c r="L33" i="82"/>
  <c r="L32" i="82"/>
  <c r="L31" i="82"/>
  <c r="L30" i="82"/>
  <c r="L29" i="82"/>
  <c r="L28" i="82"/>
  <c r="L27" i="82"/>
  <c r="L26" i="82"/>
  <c r="L25" i="82"/>
  <c r="L24" i="82"/>
  <c r="L23" i="82"/>
  <c r="L22" i="82"/>
  <c r="L21" i="82"/>
  <c r="L20" i="82"/>
  <c r="L19" i="82"/>
  <c r="L18" i="82"/>
  <c r="L17" i="82"/>
  <c r="L16" i="82"/>
  <c r="L15" i="82"/>
  <c r="L14" i="82"/>
  <c r="L13" i="82"/>
  <c r="L12" i="82"/>
  <c r="L11" i="82"/>
  <c r="L10" i="82"/>
  <c r="L9" i="82"/>
  <c r="L8" i="82"/>
  <c r="L7" i="82"/>
  <c r="L6" i="82"/>
  <c r="L5" i="82"/>
  <c r="L4" i="82"/>
  <c r="L498" i="84"/>
  <c r="L497" i="84"/>
  <c r="L496" i="84"/>
  <c r="L495" i="84"/>
  <c r="L494" i="84"/>
  <c r="L493" i="84"/>
  <c r="L492" i="84"/>
  <c r="L491" i="84"/>
  <c r="L490" i="84"/>
  <c r="L489" i="84"/>
  <c r="L488" i="84"/>
  <c r="L487" i="84"/>
  <c r="L486" i="84"/>
  <c r="L485" i="84"/>
  <c r="L484" i="84"/>
  <c r="L483" i="84"/>
  <c r="L482" i="84"/>
  <c r="L481" i="84"/>
  <c r="L480" i="84"/>
  <c r="L479" i="84"/>
  <c r="L478" i="84"/>
  <c r="L477" i="84"/>
  <c r="L476" i="84"/>
  <c r="L475" i="84"/>
  <c r="L474" i="84"/>
  <c r="L473" i="84"/>
  <c r="L472" i="84"/>
  <c r="L471" i="84"/>
  <c r="L470" i="84"/>
  <c r="L469" i="84"/>
  <c r="L468" i="84"/>
  <c r="L467" i="84"/>
  <c r="L466" i="84"/>
  <c r="L465" i="84"/>
  <c r="L464" i="84"/>
  <c r="L463" i="84"/>
  <c r="L462" i="84"/>
  <c r="L461" i="84"/>
  <c r="L460" i="84"/>
  <c r="L459" i="84"/>
  <c r="L458" i="84"/>
  <c r="L457" i="84"/>
  <c r="L456" i="84"/>
  <c r="L455" i="84"/>
  <c r="L454" i="84"/>
  <c r="L453" i="84"/>
  <c r="L452" i="84"/>
  <c r="L451" i="84"/>
  <c r="L450" i="84"/>
  <c r="L449" i="84"/>
  <c r="L448" i="84"/>
  <c r="L447" i="84"/>
  <c r="L446" i="84"/>
  <c r="L445" i="84"/>
  <c r="L444" i="84"/>
  <c r="L443" i="84"/>
  <c r="L442" i="84"/>
  <c r="L441" i="84"/>
  <c r="L440" i="84"/>
  <c r="L439" i="84"/>
  <c r="L438" i="84"/>
  <c r="L437" i="84"/>
  <c r="L436" i="84"/>
  <c r="L435" i="84"/>
  <c r="L434" i="84"/>
  <c r="L433" i="84"/>
  <c r="L432" i="84"/>
  <c r="L431" i="84"/>
  <c r="L430" i="84"/>
  <c r="L429" i="84"/>
  <c r="L428" i="84"/>
  <c r="L427" i="84"/>
  <c r="L426" i="84"/>
  <c r="L425" i="84"/>
  <c r="L424" i="84"/>
  <c r="L423" i="84"/>
  <c r="L422" i="84"/>
  <c r="L421" i="84"/>
  <c r="L420" i="84"/>
  <c r="L419" i="84"/>
  <c r="L418" i="84"/>
  <c r="L417" i="84"/>
  <c r="L416" i="84"/>
  <c r="L415" i="84"/>
  <c r="L414" i="84"/>
  <c r="L413" i="84"/>
  <c r="L412" i="84"/>
  <c r="L411" i="84"/>
  <c r="L410" i="84"/>
  <c r="L409" i="84"/>
  <c r="L408" i="84"/>
  <c r="L407" i="84"/>
  <c r="L406" i="84"/>
  <c r="L405" i="84"/>
  <c r="L404" i="84"/>
  <c r="L403" i="84"/>
  <c r="L402" i="84"/>
  <c r="L401" i="84"/>
  <c r="L400" i="84"/>
  <c r="L399" i="84"/>
  <c r="L398" i="84"/>
  <c r="L397" i="84"/>
  <c r="L396" i="84"/>
  <c r="L395" i="84"/>
  <c r="L394" i="84"/>
  <c r="L393" i="84"/>
  <c r="L392" i="84"/>
  <c r="L391" i="84"/>
  <c r="L390" i="84"/>
  <c r="L389" i="84"/>
  <c r="L388" i="84"/>
  <c r="L387" i="84"/>
  <c r="L386" i="84"/>
  <c r="L385" i="84"/>
  <c r="L384" i="84"/>
  <c r="L383" i="84"/>
  <c r="L382" i="84"/>
  <c r="L381" i="84"/>
  <c r="L380" i="84"/>
  <c r="L379" i="84"/>
  <c r="L378" i="84"/>
  <c r="L377" i="84"/>
  <c r="L376" i="84"/>
  <c r="L375" i="84"/>
  <c r="L374" i="84"/>
  <c r="L373" i="84"/>
  <c r="L372" i="84"/>
  <c r="L371" i="84"/>
  <c r="L370" i="84"/>
  <c r="L369" i="84"/>
  <c r="L368" i="84"/>
  <c r="L367" i="84"/>
  <c r="L366" i="84"/>
  <c r="L365" i="84"/>
  <c r="L364" i="84"/>
  <c r="L363" i="84"/>
  <c r="L362" i="84"/>
  <c r="L361" i="84"/>
  <c r="L360" i="84"/>
  <c r="L359" i="84"/>
  <c r="L358" i="84"/>
  <c r="L357" i="84"/>
  <c r="L356" i="84"/>
  <c r="L355" i="84"/>
  <c r="L354" i="84"/>
  <c r="L353" i="84"/>
  <c r="L352" i="84"/>
  <c r="L351" i="84"/>
  <c r="L350" i="84"/>
  <c r="L349" i="84"/>
  <c r="L348" i="84"/>
  <c r="L347" i="84"/>
  <c r="L346" i="84"/>
  <c r="L345" i="84"/>
  <c r="L344" i="84"/>
  <c r="L343" i="84"/>
  <c r="L342" i="84"/>
  <c r="L341" i="84"/>
  <c r="L340" i="84"/>
  <c r="L339" i="84"/>
  <c r="L338" i="84"/>
  <c r="L337" i="84"/>
  <c r="L336" i="84"/>
  <c r="L335" i="84"/>
  <c r="L334" i="84"/>
  <c r="L333" i="84"/>
  <c r="L332" i="84"/>
  <c r="L331" i="84"/>
  <c r="L330" i="84"/>
  <c r="L329" i="84"/>
  <c r="L328" i="84"/>
  <c r="L327" i="84"/>
  <c r="L326" i="84"/>
  <c r="L325" i="84"/>
  <c r="L324" i="84"/>
  <c r="L323" i="84"/>
  <c r="L322" i="84"/>
  <c r="L321" i="84"/>
  <c r="L320" i="84"/>
  <c r="L319" i="84"/>
  <c r="L318" i="84"/>
  <c r="L317" i="84"/>
  <c r="L316" i="84"/>
  <c r="L315" i="84"/>
  <c r="L314" i="84"/>
  <c r="L313" i="84"/>
  <c r="L312" i="84"/>
  <c r="L311" i="84"/>
  <c r="L310" i="84"/>
  <c r="L309" i="84"/>
  <c r="L308" i="84"/>
  <c r="L307" i="84"/>
  <c r="L306" i="84"/>
  <c r="L305" i="84"/>
  <c r="L304" i="84"/>
  <c r="L303" i="84"/>
  <c r="L302" i="84"/>
  <c r="L301" i="84"/>
  <c r="L300" i="84"/>
  <c r="L299" i="84"/>
  <c r="L298" i="84"/>
  <c r="L297" i="84"/>
  <c r="L296" i="84"/>
  <c r="L295" i="84"/>
  <c r="L294" i="84"/>
  <c r="L293" i="84"/>
  <c r="L292" i="84"/>
  <c r="L291" i="84"/>
  <c r="L290" i="84"/>
  <c r="L289" i="84"/>
  <c r="L288" i="84"/>
  <c r="L287" i="84"/>
  <c r="L286" i="84"/>
  <c r="L285" i="84"/>
  <c r="L284" i="84"/>
  <c r="L283" i="84"/>
  <c r="L282" i="84"/>
  <c r="L281" i="84"/>
  <c r="L280" i="84"/>
  <c r="L279" i="84"/>
  <c r="L278" i="84"/>
  <c r="L277" i="84"/>
  <c r="L276" i="84"/>
  <c r="L275" i="84"/>
  <c r="L274" i="84"/>
  <c r="L273" i="84"/>
  <c r="L272" i="84"/>
  <c r="L271" i="84"/>
  <c r="L270" i="84"/>
  <c r="L269" i="84"/>
  <c r="L268" i="84"/>
  <c r="L267" i="84"/>
  <c r="L266" i="84"/>
  <c r="L265" i="84"/>
  <c r="L264" i="84"/>
  <c r="L263" i="84"/>
  <c r="L262" i="84"/>
  <c r="L261" i="84"/>
  <c r="L260" i="84"/>
  <c r="L259" i="84"/>
  <c r="L258" i="84"/>
  <c r="L257" i="84"/>
  <c r="L256" i="84"/>
  <c r="L255" i="84"/>
  <c r="L254" i="84"/>
  <c r="L253" i="84"/>
  <c r="L252" i="84"/>
  <c r="L251" i="84"/>
  <c r="L250" i="84"/>
  <c r="L249" i="84"/>
  <c r="L248" i="84"/>
  <c r="L247" i="84"/>
  <c r="L246" i="84"/>
  <c r="L245" i="84"/>
  <c r="L244" i="84"/>
  <c r="L243" i="84"/>
  <c r="L242" i="84"/>
  <c r="L241" i="84"/>
  <c r="L240" i="84"/>
  <c r="L239" i="84"/>
  <c r="L238" i="84"/>
  <c r="L237" i="84"/>
  <c r="L236" i="84"/>
  <c r="L235" i="84"/>
  <c r="L234" i="84"/>
  <c r="L233" i="84"/>
  <c r="L232" i="84"/>
  <c r="L231" i="84"/>
  <c r="L230" i="84"/>
  <c r="L229" i="84"/>
  <c r="L228" i="84"/>
  <c r="L227" i="84"/>
  <c r="L226" i="84"/>
  <c r="L225" i="84"/>
  <c r="L224" i="84"/>
  <c r="L223" i="84"/>
  <c r="L222" i="84"/>
  <c r="L221" i="84"/>
  <c r="L220" i="84"/>
  <c r="L219" i="84"/>
  <c r="L218" i="84"/>
  <c r="L217" i="84"/>
  <c r="L216" i="84"/>
  <c r="L215" i="84"/>
  <c r="L214" i="84"/>
  <c r="L213" i="84"/>
  <c r="L212" i="84"/>
  <c r="L211" i="84"/>
  <c r="L210" i="84"/>
  <c r="L209" i="84"/>
  <c r="L208" i="84"/>
  <c r="L207" i="84"/>
  <c r="L206" i="84"/>
  <c r="L205" i="84"/>
  <c r="L204" i="84"/>
  <c r="L203" i="84"/>
  <c r="L202" i="84"/>
  <c r="L201" i="84"/>
  <c r="L200" i="84"/>
  <c r="L199" i="84"/>
  <c r="L198" i="84"/>
  <c r="L197" i="84"/>
  <c r="L196" i="84"/>
  <c r="L195" i="84"/>
  <c r="L194" i="84"/>
  <c r="L193" i="84"/>
  <c r="L192" i="84"/>
  <c r="L191" i="84"/>
  <c r="L190" i="84"/>
  <c r="L189" i="84"/>
  <c r="L188" i="84"/>
  <c r="L187" i="84"/>
  <c r="L186" i="84"/>
  <c r="L185" i="84"/>
  <c r="L184" i="84"/>
  <c r="L183" i="84"/>
  <c r="L182" i="84"/>
  <c r="L181" i="84"/>
  <c r="L180" i="84"/>
  <c r="L179" i="84"/>
  <c r="L178" i="84"/>
  <c r="L177" i="84"/>
  <c r="L176" i="84"/>
  <c r="L175" i="84"/>
  <c r="L174" i="84"/>
  <c r="L173" i="84"/>
  <c r="L172" i="84"/>
  <c r="L171" i="84"/>
  <c r="L170" i="84"/>
  <c r="L169" i="84"/>
  <c r="L168" i="84"/>
  <c r="L167" i="84"/>
  <c r="L166" i="84"/>
  <c r="L165" i="84"/>
  <c r="L164" i="84"/>
  <c r="L163" i="84"/>
  <c r="L162" i="84"/>
  <c r="L161" i="84"/>
  <c r="L160" i="84"/>
  <c r="L159" i="84"/>
  <c r="L158" i="84"/>
  <c r="L157" i="84"/>
  <c r="L156" i="84"/>
  <c r="L155" i="84"/>
  <c r="L154" i="84"/>
  <c r="L153" i="84"/>
  <c r="L152" i="84"/>
  <c r="L151" i="84"/>
  <c r="L150" i="84"/>
  <c r="L149" i="84"/>
  <c r="L148" i="84"/>
  <c r="L147" i="84"/>
  <c r="L146" i="84"/>
  <c r="L145" i="84"/>
  <c r="L144" i="84"/>
  <c r="L143" i="84"/>
  <c r="L142" i="84"/>
  <c r="L141" i="84"/>
  <c r="L140" i="84"/>
  <c r="L139" i="84"/>
  <c r="L138" i="84"/>
  <c r="L137" i="84"/>
  <c r="L136" i="84"/>
  <c r="L135" i="84"/>
  <c r="L134" i="84"/>
  <c r="L133" i="84"/>
  <c r="L132" i="84"/>
  <c r="L131" i="84"/>
  <c r="L130" i="84"/>
  <c r="L129" i="84"/>
  <c r="L128" i="84"/>
  <c r="L127" i="84"/>
  <c r="L126" i="84"/>
  <c r="L125" i="84"/>
  <c r="L124" i="84"/>
  <c r="L123" i="84"/>
  <c r="L122" i="84"/>
  <c r="L121" i="84"/>
  <c r="L120" i="84"/>
  <c r="L119" i="84"/>
  <c r="L118" i="84"/>
  <c r="L117" i="84"/>
  <c r="L116" i="84"/>
  <c r="L115" i="84"/>
  <c r="L114" i="84"/>
  <c r="L113" i="84"/>
  <c r="L112" i="84"/>
  <c r="L111" i="84"/>
  <c r="L110" i="84"/>
  <c r="L109" i="84"/>
  <c r="L108" i="84"/>
  <c r="L107" i="84"/>
  <c r="L106" i="84"/>
  <c r="L105" i="84"/>
  <c r="L104" i="84"/>
  <c r="L103" i="84"/>
  <c r="L102" i="84"/>
  <c r="L101" i="84"/>
  <c r="L100" i="84"/>
  <c r="L99" i="84"/>
  <c r="L98" i="84"/>
  <c r="L97" i="84"/>
  <c r="L96" i="84"/>
  <c r="L95" i="84"/>
  <c r="L94" i="84"/>
  <c r="L93" i="84"/>
  <c r="L92" i="84"/>
  <c r="L91" i="84"/>
  <c r="L90" i="84"/>
  <c r="L89" i="84"/>
  <c r="L88" i="84"/>
  <c r="L87" i="84"/>
  <c r="L86" i="84"/>
  <c r="L85" i="84"/>
  <c r="L84" i="84"/>
  <c r="L83" i="84"/>
  <c r="L82" i="84"/>
  <c r="L81" i="84"/>
  <c r="L80" i="84"/>
  <c r="L79" i="84"/>
  <c r="L78" i="84"/>
  <c r="L77" i="84"/>
  <c r="L76" i="84"/>
  <c r="L75" i="84"/>
  <c r="L74" i="84"/>
  <c r="L73" i="84"/>
  <c r="L72" i="84"/>
  <c r="L71" i="84"/>
  <c r="L70" i="84"/>
  <c r="L69" i="84"/>
  <c r="L68" i="84"/>
  <c r="L67" i="84"/>
  <c r="L66" i="84"/>
  <c r="L65" i="84"/>
  <c r="L64" i="84"/>
  <c r="L63" i="84"/>
  <c r="L62" i="84"/>
  <c r="L61" i="84"/>
  <c r="L60" i="84"/>
  <c r="L59" i="84"/>
  <c r="L58" i="84"/>
  <c r="L57" i="84"/>
  <c r="L56" i="84"/>
  <c r="L55" i="84"/>
  <c r="L54" i="84"/>
  <c r="L53" i="84"/>
  <c r="L52" i="84"/>
  <c r="L51" i="84"/>
  <c r="L50" i="84"/>
  <c r="L49" i="84"/>
  <c r="L48" i="84"/>
  <c r="L47" i="84"/>
  <c r="L46" i="84"/>
  <c r="L45" i="84"/>
  <c r="L44" i="84"/>
  <c r="L43" i="84"/>
  <c r="L42" i="84"/>
  <c r="L41" i="84"/>
  <c r="L40" i="84"/>
  <c r="L39" i="84"/>
  <c r="L38" i="84"/>
  <c r="L37" i="84"/>
  <c r="L36" i="84"/>
  <c r="L35" i="84"/>
  <c r="L34" i="84"/>
  <c r="L33" i="84"/>
  <c r="L32" i="84"/>
  <c r="L31" i="84"/>
  <c r="L30" i="84"/>
  <c r="L29" i="84"/>
  <c r="L28" i="84"/>
  <c r="L27" i="84"/>
  <c r="L26" i="84"/>
  <c r="L25" i="84"/>
  <c r="L24" i="84"/>
  <c r="L23" i="84"/>
  <c r="L22" i="84"/>
  <c r="L21" i="84"/>
  <c r="L20" i="84"/>
  <c r="L19" i="84"/>
  <c r="L18" i="84"/>
  <c r="L17" i="84"/>
  <c r="L16" i="84"/>
  <c r="L15" i="84"/>
  <c r="L14" i="84"/>
  <c r="L13" i="84"/>
  <c r="L12" i="84"/>
  <c r="L11" i="84"/>
  <c r="L10" i="84"/>
  <c r="L9" i="84"/>
  <c r="L8" i="84"/>
  <c r="L7" i="84"/>
  <c r="L6" i="84"/>
  <c r="L5" i="84"/>
  <c r="L4" i="84"/>
  <c r="L498" i="86"/>
  <c r="L497" i="86"/>
  <c r="L496" i="86"/>
  <c r="L495" i="86"/>
  <c r="L494" i="86"/>
  <c r="L493" i="86"/>
  <c r="L492" i="86"/>
  <c r="L491" i="86"/>
  <c r="L490" i="86"/>
  <c r="L489" i="86"/>
  <c r="L488" i="86"/>
  <c r="L487" i="86"/>
  <c r="L486" i="86"/>
  <c r="L485" i="86"/>
  <c r="L484" i="86"/>
  <c r="L483" i="86"/>
  <c r="L482" i="86"/>
  <c r="L481" i="86"/>
  <c r="L480" i="86"/>
  <c r="L479" i="86"/>
  <c r="L478" i="86"/>
  <c r="L477" i="86"/>
  <c r="L476" i="86"/>
  <c r="L475" i="86"/>
  <c r="L474" i="86"/>
  <c r="L473" i="86"/>
  <c r="L472" i="86"/>
  <c r="L471" i="86"/>
  <c r="L470" i="86"/>
  <c r="L469" i="86"/>
  <c r="L468" i="86"/>
  <c r="L467" i="86"/>
  <c r="L466" i="86"/>
  <c r="L465" i="86"/>
  <c r="L464" i="86"/>
  <c r="L463" i="86"/>
  <c r="L462" i="86"/>
  <c r="L461" i="86"/>
  <c r="L460" i="86"/>
  <c r="L459" i="86"/>
  <c r="L458" i="86"/>
  <c r="L457" i="86"/>
  <c r="L456" i="86"/>
  <c r="L455" i="86"/>
  <c r="L454" i="86"/>
  <c r="L453" i="86"/>
  <c r="L452" i="86"/>
  <c r="L451" i="86"/>
  <c r="L450" i="86"/>
  <c r="L449" i="86"/>
  <c r="L448" i="86"/>
  <c r="L447" i="86"/>
  <c r="L446" i="86"/>
  <c r="L445" i="86"/>
  <c r="L444" i="86"/>
  <c r="L443" i="86"/>
  <c r="L442" i="86"/>
  <c r="L441" i="86"/>
  <c r="L440" i="86"/>
  <c r="L439" i="86"/>
  <c r="L438" i="86"/>
  <c r="L437" i="86"/>
  <c r="L436" i="86"/>
  <c r="L435" i="86"/>
  <c r="L434" i="86"/>
  <c r="L433" i="86"/>
  <c r="L432" i="86"/>
  <c r="L431" i="86"/>
  <c r="L430" i="86"/>
  <c r="L429" i="86"/>
  <c r="L428" i="86"/>
  <c r="L427" i="86"/>
  <c r="L426" i="86"/>
  <c r="L425" i="86"/>
  <c r="L424" i="86"/>
  <c r="L423" i="86"/>
  <c r="L422" i="86"/>
  <c r="L421" i="86"/>
  <c r="L420" i="86"/>
  <c r="L419" i="86"/>
  <c r="L418" i="86"/>
  <c r="L417" i="86"/>
  <c r="L416" i="86"/>
  <c r="L415" i="86"/>
  <c r="L414" i="86"/>
  <c r="L413" i="86"/>
  <c r="L412" i="86"/>
  <c r="L411" i="86"/>
  <c r="L410" i="86"/>
  <c r="L409" i="86"/>
  <c r="L408" i="86"/>
  <c r="L407" i="86"/>
  <c r="L406" i="86"/>
  <c r="L405" i="86"/>
  <c r="L404" i="86"/>
  <c r="L403" i="86"/>
  <c r="L402" i="86"/>
  <c r="L401" i="86"/>
  <c r="L400" i="86"/>
  <c r="L399" i="86"/>
  <c r="L398" i="86"/>
  <c r="L397" i="86"/>
  <c r="L396" i="86"/>
  <c r="L395" i="86"/>
  <c r="L394" i="86"/>
  <c r="L393" i="86"/>
  <c r="L392" i="86"/>
  <c r="L391" i="86"/>
  <c r="L390" i="86"/>
  <c r="L389" i="86"/>
  <c r="L388" i="86"/>
  <c r="L387" i="86"/>
  <c r="L386" i="86"/>
  <c r="L385" i="86"/>
  <c r="L384" i="86"/>
  <c r="L383" i="86"/>
  <c r="L382" i="86"/>
  <c r="L381" i="86"/>
  <c r="L380" i="86"/>
  <c r="L379" i="86"/>
  <c r="L378" i="86"/>
  <c r="L377" i="86"/>
  <c r="L376" i="86"/>
  <c r="L375" i="86"/>
  <c r="L374" i="86"/>
  <c r="L373" i="86"/>
  <c r="L372" i="86"/>
  <c r="L371" i="86"/>
  <c r="L370" i="86"/>
  <c r="L369" i="86"/>
  <c r="L368" i="86"/>
  <c r="L367" i="86"/>
  <c r="L366" i="86"/>
  <c r="L365" i="86"/>
  <c r="L364" i="86"/>
  <c r="L363" i="86"/>
  <c r="L362" i="86"/>
  <c r="L361" i="86"/>
  <c r="L360" i="86"/>
  <c r="L359" i="86"/>
  <c r="L358" i="86"/>
  <c r="L357" i="86"/>
  <c r="L356" i="86"/>
  <c r="L355" i="86"/>
  <c r="L354" i="86"/>
  <c r="L353" i="86"/>
  <c r="L352" i="86"/>
  <c r="L351" i="86"/>
  <c r="L350" i="86"/>
  <c r="L349" i="86"/>
  <c r="L348" i="86"/>
  <c r="L347" i="86"/>
  <c r="L346" i="86"/>
  <c r="L345" i="86"/>
  <c r="L344" i="86"/>
  <c r="L343" i="86"/>
  <c r="L342" i="86"/>
  <c r="L341" i="86"/>
  <c r="L340" i="86"/>
  <c r="L339" i="86"/>
  <c r="L338" i="86"/>
  <c r="L337" i="86"/>
  <c r="L336" i="86"/>
  <c r="L335" i="86"/>
  <c r="L334" i="86"/>
  <c r="L333" i="86"/>
  <c r="L332" i="86"/>
  <c r="L331" i="86"/>
  <c r="L330" i="86"/>
  <c r="L329" i="86"/>
  <c r="L328" i="86"/>
  <c r="L327" i="86"/>
  <c r="L326" i="86"/>
  <c r="L325" i="86"/>
  <c r="L324" i="86"/>
  <c r="L323" i="86"/>
  <c r="L322" i="86"/>
  <c r="L321" i="86"/>
  <c r="L320" i="86"/>
  <c r="L319" i="86"/>
  <c r="L318" i="86"/>
  <c r="L317" i="86"/>
  <c r="L316" i="86"/>
  <c r="L315" i="86"/>
  <c r="L314" i="86"/>
  <c r="L313" i="86"/>
  <c r="L312" i="86"/>
  <c r="L311" i="86"/>
  <c r="L310" i="86"/>
  <c r="L309" i="86"/>
  <c r="L308" i="86"/>
  <c r="L307" i="86"/>
  <c r="L306" i="86"/>
  <c r="L305" i="86"/>
  <c r="L304" i="86"/>
  <c r="L303" i="86"/>
  <c r="L302" i="86"/>
  <c r="L301" i="86"/>
  <c r="L300" i="86"/>
  <c r="L299" i="86"/>
  <c r="L298" i="86"/>
  <c r="L297" i="86"/>
  <c r="L296" i="86"/>
  <c r="L295" i="86"/>
  <c r="L294" i="86"/>
  <c r="L293" i="86"/>
  <c r="L292" i="86"/>
  <c r="L291" i="86"/>
  <c r="L290" i="86"/>
  <c r="L289" i="86"/>
  <c r="L288" i="86"/>
  <c r="L287" i="86"/>
  <c r="L286" i="86"/>
  <c r="L285" i="86"/>
  <c r="L284" i="86"/>
  <c r="L283" i="86"/>
  <c r="L282" i="86"/>
  <c r="L281" i="86"/>
  <c r="L280" i="86"/>
  <c r="L279" i="86"/>
  <c r="L278" i="86"/>
  <c r="L277" i="86"/>
  <c r="L276" i="86"/>
  <c r="L275" i="86"/>
  <c r="L274" i="86"/>
  <c r="L273" i="86"/>
  <c r="L272" i="86"/>
  <c r="L271" i="86"/>
  <c r="L270" i="86"/>
  <c r="L269" i="86"/>
  <c r="L268" i="86"/>
  <c r="L267" i="86"/>
  <c r="L266" i="86"/>
  <c r="L265" i="86"/>
  <c r="L264" i="86"/>
  <c r="L263" i="86"/>
  <c r="L262" i="86"/>
  <c r="L261" i="86"/>
  <c r="L260" i="86"/>
  <c r="L259" i="86"/>
  <c r="L258" i="86"/>
  <c r="L257" i="86"/>
  <c r="L256" i="86"/>
  <c r="L255" i="86"/>
  <c r="L254" i="86"/>
  <c r="L253" i="86"/>
  <c r="L252" i="86"/>
  <c r="L251" i="86"/>
  <c r="L250" i="86"/>
  <c r="L249" i="86"/>
  <c r="L248" i="86"/>
  <c r="L247" i="86"/>
  <c r="L246" i="86"/>
  <c r="L245" i="86"/>
  <c r="L244" i="86"/>
  <c r="L243" i="86"/>
  <c r="L242" i="86"/>
  <c r="L241" i="86"/>
  <c r="L240" i="86"/>
  <c r="L239" i="86"/>
  <c r="L238" i="86"/>
  <c r="L237" i="86"/>
  <c r="L236" i="86"/>
  <c r="L235" i="86"/>
  <c r="L234" i="86"/>
  <c r="L233" i="86"/>
  <c r="L232" i="86"/>
  <c r="L231" i="86"/>
  <c r="L230" i="86"/>
  <c r="L229" i="86"/>
  <c r="L228" i="86"/>
  <c r="L227" i="86"/>
  <c r="L226" i="86"/>
  <c r="L225" i="86"/>
  <c r="L224" i="86"/>
  <c r="L223" i="86"/>
  <c r="L222" i="86"/>
  <c r="L221" i="86"/>
  <c r="L220" i="86"/>
  <c r="L219" i="86"/>
  <c r="L218" i="86"/>
  <c r="L217" i="86"/>
  <c r="L216" i="86"/>
  <c r="L215" i="86"/>
  <c r="L214" i="86"/>
  <c r="L213" i="86"/>
  <c r="L212" i="86"/>
  <c r="L211" i="86"/>
  <c r="L210" i="86"/>
  <c r="L209" i="86"/>
  <c r="L208" i="86"/>
  <c r="L207" i="86"/>
  <c r="L206" i="86"/>
  <c r="L205" i="86"/>
  <c r="L204" i="86"/>
  <c r="L203" i="86"/>
  <c r="L202" i="86"/>
  <c r="L201" i="86"/>
  <c r="L200" i="86"/>
  <c r="L199" i="86"/>
  <c r="L198" i="86"/>
  <c r="L197" i="86"/>
  <c r="L196" i="86"/>
  <c r="L195" i="86"/>
  <c r="L194" i="86"/>
  <c r="L193" i="86"/>
  <c r="L192" i="86"/>
  <c r="L191" i="86"/>
  <c r="L190" i="86"/>
  <c r="L189" i="86"/>
  <c r="L188" i="86"/>
  <c r="L187" i="86"/>
  <c r="L186" i="86"/>
  <c r="L185" i="86"/>
  <c r="L184" i="86"/>
  <c r="L183" i="86"/>
  <c r="L182" i="86"/>
  <c r="L181" i="86"/>
  <c r="L180" i="86"/>
  <c r="L179" i="86"/>
  <c r="L178" i="86"/>
  <c r="L177" i="86"/>
  <c r="L176" i="86"/>
  <c r="L175" i="86"/>
  <c r="L174" i="86"/>
  <c r="L173" i="86"/>
  <c r="L172" i="86"/>
  <c r="L171" i="86"/>
  <c r="L170" i="86"/>
  <c r="L169" i="86"/>
  <c r="L168" i="86"/>
  <c r="L167" i="86"/>
  <c r="L166" i="86"/>
  <c r="L165" i="86"/>
  <c r="L164" i="86"/>
  <c r="L163" i="86"/>
  <c r="L162" i="86"/>
  <c r="L161" i="86"/>
  <c r="L160" i="86"/>
  <c r="L159" i="86"/>
  <c r="L158" i="86"/>
  <c r="L157" i="86"/>
  <c r="L156" i="86"/>
  <c r="L155" i="86"/>
  <c r="L154" i="86"/>
  <c r="L153" i="86"/>
  <c r="L152" i="86"/>
  <c r="L151" i="86"/>
  <c r="L150" i="86"/>
  <c r="L149" i="86"/>
  <c r="L148" i="86"/>
  <c r="L147" i="86"/>
  <c r="L146" i="86"/>
  <c r="L145" i="86"/>
  <c r="L144" i="86"/>
  <c r="L143" i="86"/>
  <c r="L142" i="86"/>
  <c r="L141" i="86"/>
  <c r="L140" i="86"/>
  <c r="L139" i="86"/>
  <c r="L138" i="86"/>
  <c r="L137" i="86"/>
  <c r="L136" i="86"/>
  <c r="L135" i="86"/>
  <c r="L134" i="86"/>
  <c r="L133" i="86"/>
  <c r="L132" i="86"/>
  <c r="L131" i="86"/>
  <c r="L130" i="86"/>
  <c r="L129" i="86"/>
  <c r="L128" i="86"/>
  <c r="L127" i="86"/>
  <c r="L126" i="86"/>
  <c r="L125" i="86"/>
  <c r="L124" i="86"/>
  <c r="L123" i="86"/>
  <c r="L122" i="86"/>
  <c r="L121" i="86"/>
  <c r="L120" i="86"/>
  <c r="L119" i="86"/>
  <c r="L118" i="86"/>
  <c r="L117" i="86"/>
  <c r="L116" i="86"/>
  <c r="L115" i="86"/>
  <c r="L114" i="86"/>
  <c r="L113" i="86"/>
  <c r="L112" i="86"/>
  <c r="L111" i="86"/>
  <c r="L110" i="86"/>
  <c r="L109" i="86"/>
  <c r="L108" i="86"/>
  <c r="L107" i="86"/>
  <c r="L106" i="86"/>
  <c r="L105" i="86"/>
  <c r="L104" i="86"/>
  <c r="L103" i="86"/>
  <c r="L102" i="86"/>
  <c r="L101" i="86"/>
  <c r="L100" i="86"/>
  <c r="L99" i="86"/>
  <c r="L98" i="86"/>
  <c r="L97" i="86"/>
  <c r="L96" i="86"/>
  <c r="L95" i="86"/>
  <c r="L94" i="86"/>
  <c r="L93" i="86"/>
  <c r="L92" i="86"/>
  <c r="L91" i="86"/>
  <c r="L90" i="86"/>
  <c r="L89" i="86"/>
  <c r="L88" i="86"/>
  <c r="L87" i="86"/>
  <c r="L86" i="86"/>
  <c r="L85" i="86"/>
  <c r="L84" i="86"/>
  <c r="L83" i="86"/>
  <c r="L82" i="86"/>
  <c r="L81" i="86"/>
  <c r="L80" i="86"/>
  <c r="L79" i="86"/>
  <c r="L78" i="86"/>
  <c r="L77" i="86"/>
  <c r="L76" i="86"/>
  <c r="L75" i="86"/>
  <c r="L74" i="86"/>
  <c r="L73" i="86"/>
  <c r="L72" i="86"/>
  <c r="L71" i="86"/>
  <c r="L70" i="86"/>
  <c r="L69" i="86"/>
  <c r="L68" i="86"/>
  <c r="L67" i="86"/>
  <c r="L66" i="86"/>
  <c r="L65" i="86"/>
  <c r="L64" i="86"/>
  <c r="L63" i="86"/>
  <c r="L62" i="86"/>
  <c r="L61" i="86"/>
  <c r="L60" i="86"/>
  <c r="L59" i="86"/>
  <c r="L58" i="86"/>
  <c r="L57" i="86"/>
  <c r="L56" i="86"/>
  <c r="L55" i="86"/>
  <c r="L54" i="86"/>
  <c r="L53" i="86"/>
  <c r="L52" i="86"/>
  <c r="L51" i="86"/>
  <c r="L50" i="86"/>
  <c r="L49" i="86"/>
  <c r="L48" i="86"/>
  <c r="L47" i="86"/>
  <c r="L46" i="86"/>
  <c r="L45" i="86"/>
  <c r="L44" i="86"/>
  <c r="L43" i="86"/>
  <c r="L42" i="86"/>
  <c r="L41" i="86"/>
  <c r="L40" i="86"/>
  <c r="L39" i="86"/>
  <c r="L38" i="86"/>
  <c r="L37" i="86"/>
  <c r="L36" i="86"/>
  <c r="L35" i="86"/>
  <c r="L34" i="86"/>
  <c r="L33" i="86"/>
  <c r="L32" i="86"/>
  <c r="L31" i="86"/>
  <c r="L30" i="86"/>
  <c r="L29" i="86"/>
  <c r="L28" i="86"/>
  <c r="L27" i="86"/>
  <c r="L26" i="86"/>
  <c r="L25" i="86"/>
  <c r="L24" i="86"/>
  <c r="L23" i="86"/>
  <c r="L22" i="86"/>
  <c r="L21" i="86"/>
  <c r="L20" i="86"/>
  <c r="L19" i="86"/>
  <c r="L18" i="86"/>
  <c r="L17" i="86"/>
  <c r="L16" i="86"/>
  <c r="L15" i="86"/>
  <c r="L14" i="86"/>
  <c r="L13" i="86"/>
  <c r="L12" i="86"/>
  <c r="L11" i="86"/>
  <c r="L10" i="86"/>
  <c r="L9" i="86"/>
  <c r="L8" i="86"/>
  <c r="L7" i="86"/>
  <c r="L6" i="86"/>
  <c r="L5" i="86"/>
  <c r="L4" i="86"/>
  <c r="L498" i="88"/>
  <c r="L497" i="88"/>
  <c r="L496" i="88"/>
  <c r="L495" i="88"/>
  <c r="L494" i="88"/>
  <c r="L493" i="88"/>
  <c r="L492" i="88"/>
  <c r="L491" i="88"/>
  <c r="L490" i="88"/>
  <c r="L489" i="88"/>
  <c r="L488" i="88"/>
  <c r="L487" i="88"/>
  <c r="L486" i="88"/>
  <c r="L485" i="88"/>
  <c r="L484" i="88"/>
  <c r="L483" i="88"/>
  <c r="L482" i="88"/>
  <c r="L481" i="88"/>
  <c r="L480" i="88"/>
  <c r="L479" i="88"/>
  <c r="L478" i="88"/>
  <c r="L477" i="88"/>
  <c r="L476" i="88"/>
  <c r="L475" i="88"/>
  <c r="L474" i="88"/>
  <c r="L473" i="88"/>
  <c r="L472" i="88"/>
  <c r="L471" i="88"/>
  <c r="L470" i="88"/>
  <c r="L469" i="88"/>
  <c r="L468" i="88"/>
  <c r="L467" i="88"/>
  <c r="L466" i="88"/>
  <c r="L465" i="88"/>
  <c r="L464" i="88"/>
  <c r="L463" i="88"/>
  <c r="L462" i="88"/>
  <c r="L461" i="88"/>
  <c r="L460" i="88"/>
  <c r="L459" i="88"/>
  <c r="L458" i="88"/>
  <c r="L457" i="88"/>
  <c r="L456" i="88"/>
  <c r="L455" i="88"/>
  <c r="L454" i="88"/>
  <c r="L453" i="88"/>
  <c r="L452" i="88"/>
  <c r="L451" i="88"/>
  <c r="L450" i="88"/>
  <c r="L449" i="88"/>
  <c r="L448" i="88"/>
  <c r="L447" i="88"/>
  <c r="L446" i="88"/>
  <c r="L445" i="88"/>
  <c r="L444" i="88"/>
  <c r="L443" i="88"/>
  <c r="L442" i="88"/>
  <c r="L441" i="88"/>
  <c r="L440" i="88"/>
  <c r="L439" i="88"/>
  <c r="L438" i="88"/>
  <c r="L437" i="88"/>
  <c r="L436" i="88"/>
  <c r="L435" i="88"/>
  <c r="L434" i="88"/>
  <c r="L433" i="88"/>
  <c r="L432" i="88"/>
  <c r="L431" i="88"/>
  <c r="L430" i="88"/>
  <c r="L429" i="88"/>
  <c r="L428" i="88"/>
  <c r="L427" i="88"/>
  <c r="L426" i="88"/>
  <c r="L425" i="88"/>
  <c r="L424" i="88"/>
  <c r="L423" i="88"/>
  <c r="L422" i="88"/>
  <c r="L421" i="88"/>
  <c r="L420" i="88"/>
  <c r="L419" i="88"/>
  <c r="L418" i="88"/>
  <c r="L417" i="88"/>
  <c r="L416" i="88"/>
  <c r="L415" i="88"/>
  <c r="L414" i="88"/>
  <c r="L413" i="88"/>
  <c r="L412" i="88"/>
  <c r="L411" i="88"/>
  <c r="L410" i="88"/>
  <c r="L409" i="88"/>
  <c r="L408" i="88"/>
  <c r="L407" i="88"/>
  <c r="L406" i="88"/>
  <c r="L405" i="88"/>
  <c r="L404" i="88"/>
  <c r="L403" i="88"/>
  <c r="L402" i="88"/>
  <c r="L401" i="88"/>
  <c r="L400" i="88"/>
  <c r="L399" i="88"/>
  <c r="L398" i="88"/>
  <c r="L397" i="88"/>
  <c r="L396" i="88"/>
  <c r="L395" i="88"/>
  <c r="L394" i="88"/>
  <c r="L393" i="88"/>
  <c r="L392" i="88"/>
  <c r="L391" i="88"/>
  <c r="L390" i="88"/>
  <c r="L389" i="88"/>
  <c r="L388" i="88"/>
  <c r="L387" i="88"/>
  <c r="L386" i="88"/>
  <c r="L385" i="88"/>
  <c r="L384" i="88"/>
  <c r="L383" i="88"/>
  <c r="L382" i="88"/>
  <c r="L381" i="88"/>
  <c r="L380" i="88"/>
  <c r="L379" i="88"/>
  <c r="L378" i="88"/>
  <c r="L377" i="88"/>
  <c r="L376" i="88"/>
  <c r="L375" i="88"/>
  <c r="L374" i="88"/>
  <c r="L373" i="88"/>
  <c r="L372" i="88"/>
  <c r="L371" i="88"/>
  <c r="L370" i="88"/>
  <c r="L369" i="88"/>
  <c r="L368" i="88"/>
  <c r="L367" i="88"/>
  <c r="L366" i="88"/>
  <c r="L365" i="88"/>
  <c r="L364" i="88"/>
  <c r="L363" i="88"/>
  <c r="L362" i="88"/>
  <c r="L361" i="88"/>
  <c r="L360" i="88"/>
  <c r="L359" i="88"/>
  <c r="L358" i="88"/>
  <c r="L357" i="88"/>
  <c r="L356" i="88"/>
  <c r="L355" i="88"/>
  <c r="L354" i="88"/>
  <c r="L353" i="88"/>
  <c r="L352" i="88"/>
  <c r="L351" i="88"/>
  <c r="L350" i="88"/>
  <c r="L349" i="88"/>
  <c r="L348" i="88"/>
  <c r="L347" i="88"/>
  <c r="L346" i="88"/>
  <c r="L345" i="88"/>
  <c r="L344" i="88"/>
  <c r="L343" i="88"/>
  <c r="L342" i="88"/>
  <c r="L341" i="88"/>
  <c r="L340" i="88"/>
  <c r="L339" i="88"/>
  <c r="L338" i="88"/>
  <c r="L337" i="88"/>
  <c r="L336" i="88"/>
  <c r="L335" i="88"/>
  <c r="L334" i="88"/>
  <c r="L333" i="88"/>
  <c r="L332" i="88"/>
  <c r="L331" i="88"/>
  <c r="L330" i="88"/>
  <c r="L329" i="88"/>
  <c r="L328" i="88"/>
  <c r="L327" i="88"/>
  <c r="L326" i="88"/>
  <c r="L325" i="88"/>
  <c r="L324" i="88"/>
  <c r="L323" i="88"/>
  <c r="L322" i="88"/>
  <c r="L321" i="88"/>
  <c r="L320" i="88"/>
  <c r="L319" i="88"/>
  <c r="L318" i="88"/>
  <c r="L317" i="88"/>
  <c r="L316" i="88"/>
  <c r="L315" i="88"/>
  <c r="L314" i="88"/>
  <c r="L313" i="88"/>
  <c r="L312" i="88"/>
  <c r="L311" i="88"/>
  <c r="L310" i="88"/>
  <c r="L309" i="88"/>
  <c r="L308" i="88"/>
  <c r="L307" i="88"/>
  <c r="L306" i="88"/>
  <c r="L305" i="88"/>
  <c r="L304" i="88"/>
  <c r="L303" i="88"/>
  <c r="L302" i="88"/>
  <c r="L301" i="88"/>
  <c r="L300" i="88"/>
  <c r="L299" i="88"/>
  <c r="L298" i="88"/>
  <c r="L297" i="88"/>
  <c r="L296" i="88"/>
  <c r="L295" i="88"/>
  <c r="L294" i="88"/>
  <c r="L293" i="88"/>
  <c r="L292" i="88"/>
  <c r="L291" i="88"/>
  <c r="L290" i="88"/>
  <c r="L289" i="88"/>
  <c r="L288" i="88"/>
  <c r="L287" i="88"/>
  <c r="L286" i="88"/>
  <c r="L285" i="88"/>
  <c r="L284" i="88"/>
  <c r="L283" i="88"/>
  <c r="L282" i="88"/>
  <c r="L281" i="88"/>
  <c r="L280" i="88"/>
  <c r="L279" i="88"/>
  <c r="L278" i="88"/>
  <c r="L277" i="88"/>
  <c r="L276" i="88"/>
  <c r="L275" i="88"/>
  <c r="L274" i="88"/>
  <c r="L273" i="88"/>
  <c r="L272" i="88"/>
  <c r="L271" i="88"/>
  <c r="L270" i="88"/>
  <c r="L269" i="88"/>
  <c r="L268" i="88"/>
  <c r="L267" i="88"/>
  <c r="L266" i="88"/>
  <c r="L265" i="88"/>
  <c r="L264" i="88"/>
  <c r="L263" i="88"/>
  <c r="L262" i="88"/>
  <c r="L261" i="88"/>
  <c r="L260" i="88"/>
  <c r="L259" i="88"/>
  <c r="L258" i="88"/>
  <c r="L257" i="88"/>
  <c r="L256" i="88"/>
  <c r="L255" i="88"/>
  <c r="L254" i="88"/>
  <c r="L253" i="88"/>
  <c r="L252" i="88"/>
  <c r="L251" i="88"/>
  <c r="L250" i="88"/>
  <c r="L249" i="88"/>
  <c r="L248" i="88"/>
  <c r="L247" i="88"/>
  <c r="L246" i="88"/>
  <c r="L245" i="88"/>
  <c r="L244" i="88"/>
  <c r="L243" i="88"/>
  <c r="L242" i="88"/>
  <c r="L241" i="88"/>
  <c r="L240" i="88"/>
  <c r="L239" i="88"/>
  <c r="L238" i="88"/>
  <c r="L237" i="88"/>
  <c r="L236" i="88"/>
  <c r="L235" i="88"/>
  <c r="L234" i="88"/>
  <c r="L233" i="88"/>
  <c r="L232" i="88"/>
  <c r="L231" i="88"/>
  <c r="L230" i="88"/>
  <c r="L229" i="88"/>
  <c r="L228" i="88"/>
  <c r="L227" i="88"/>
  <c r="L226" i="88"/>
  <c r="L225" i="88"/>
  <c r="L224" i="88"/>
  <c r="L223" i="88"/>
  <c r="L222" i="88"/>
  <c r="L221" i="88"/>
  <c r="L220" i="88"/>
  <c r="L219" i="88"/>
  <c r="L218" i="88"/>
  <c r="L217" i="88"/>
  <c r="L216" i="88"/>
  <c r="L215" i="88"/>
  <c r="L214" i="88"/>
  <c r="L213" i="88"/>
  <c r="L212" i="88"/>
  <c r="L211" i="88"/>
  <c r="L210" i="88"/>
  <c r="L209" i="88"/>
  <c r="L208" i="88"/>
  <c r="L207" i="88"/>
  <c r="L206" i="88"/>
  <c r="L205" i="88"/>
  <c r="L204" i="88"/>
  <c r="L203" i="88"/>
  <c r="L202" i="88"/>
  <c r="L201" i="88"/>
  <c r="L200" i="88"/>
  <c r="L199" i="88"/>
  <c r="L198" i="88"/>
  <c r="L197" i="88"/>
  <c r="L196" i="88"/>
  <c r="L195" i="88"/>
  <c r="L194" i="88"/>
  <c r="L193" i="88"/>
  <c r="L192" i="88"/>
  <c r="L191" i="88"/>
  <c r="L190" i="88"/>
  <c r="L189" i="88"/>
  <c r="L188" i="88"/>
  <c r="L187" i="88"/>
  <c r="L186" i="88"/>
  <c r="L185" i="88"/>
  <c r="L184" i="88"/>
  <c r="L183" i="88"/>
  <c r="L182" i="88"/>
  <c r="L181" i="88"/>
  <c r="L180" i="88"/>
  <c r="L179" i="88"/>
  <c r="L178" i="88"/>
  <c r="L177" i="88"/>
  <c r="L176" i="88"/>
  <c r="L175" i="88"/>
  <c r="L174" i="88"/>
  <c r="L173" i="88"/>
  <c r="L172" i="88"/>
  <c r="L171" i="88"/>
  <c r="L170" i="88"/>
  <c r="L169" i="88"/>
  <c r="L168" i="88"/>
  <c r="L167" i="88"/>
  <c r="L166" i="88"/>
  <c r="L165" i="88"/>
  <c r="L164" i="88"/>
  <c r="L163" i="88"/>
  <c r="L162" i="88"/>
  <c r="L161" i="88"/>
  <c r="L160" i="88"/>
  <c r="L159" i="88"/>
  <c r="L158" i="88"/>
  <c r="L157" i="88"/>
  <c r="L156" i="88"/>
  <c r="L155" i="88"/>
  <c r="L154" i="88"/>
  <c r="L153" i="88"/>
  <c r="L152" i="88"/>
  <c r="L151" i="88"/>
  <c r="L150" i="88"/>
  <c r="L149" i="88"/>
  <c r="L148" i="88"/>
  <c r="L147" i="88"/>
  <c r="L146" i="88"/>
  <c r="L145" i="88"/>
  <c r="L144" i="88"/>
  <c r="L143" i="88"/>
  <c r="L142" i="88"/>
  <c r="L141" i="88"/>
  <c r="L140" i="88"/>
  <c r="L139" i="88"/>
  <c r="L138" i="88"/>
  <c r="L137" i="88"/>
  <c r="L136" i="88"/>
  <c r="L135" i="88"/>
  <c r="L134" i="88"/>
  <c r="L133" i="88"/>
  <c r="L132" i="88"/>
  <c r="L131" i="88"/>
  <c r="L130" i="88"/>
  <c r="L129" i="88"/>
  <c r="L128" i="88"/>
  <c r="L127" i="88"/>
  <c r="L126" i="88"/>
  <c r="L125" i="88"/>
  <c r="L124" i="88"/>
  <c r="L123" i="88"/>
  <c r="L122" i="88"/>
  <c r="L121" i="88"/>
  <c r="L120" i="88"/>
  <c r="L119" i="88"/>
  <c r="L118" i="88"/>
  <c r="L117" i="88"/>
  <c r="L116" i="88"/>
  <c r="L115" i="88"/>
  <c r="L114" i="88"/>
  <c r="L113" i="88"/>
  <c r="L112" i="88"/>
  <c r="L111" i="88"/>
  <c r="L110" i="88"/>
  <c r="L109" i="88"/>
  <c r="L108" i="88"/>
  <c r="L107" i="88"/>
  <c r="L106" i="88"/>
  <c r="L105" i="88"/>
  <c r="L104" i="88"/>
  <c r="L103" i="88"/>
  <c r="L102" i="88"/>
  <c r="L101" i="88"/>
  <c r="L100" i="88"/>
  <c r="L99" i="88"/>
  <c r="L98" i="88"/>
  <c r="L97" i="88"/>
  <c r="L96" i="88"/>
  <c r="L95" i="88"/>
  <c r="L94" i="88"/>
  <c r="L93" i="88"/>
  <c r="L92" i="88"/>
  <c r="L91" i="88"/>
  <c r="L90" i="88"/>
  <c r="L89" i="88"/>
  <c r="L88" i="88"/>
  <c r="L87" i="88"/>
  <c r="L86" i="88"/>
  <c r="L85" i="88"/>
  <c r="L84" i="88"/>
  <c r="L83" i="88"/>
  <c r="L82" i="88"/>
  <c r="L81" i="88"/>
  <c r="L80" i="88"/>
  <c r="L79" i="88"/>
  <c r="L78" i="88"/>
  <c r="L77" i="88"/>
  <c r="L76" i="88"/>
  <c r="L75" i="88"/>
  <c r="L74" i="88"/>
  <c r="L73" i="88"/>
  <c r="L72" i="88"/>
  <c r="L71" i="88"/>
  <c r="L70" i="88"/>
  <c r="L69" i="88"/>
  <c r="L68" i="88"/>
  <c r="L67" i="88"/>
  <c r="L66" i="88"/>
  <c r="L65" i="88"/>
  <c r="L64" i="88"/>
  <c r="L63" i="88"/>
  <c r="L62" i="88"/>
  <c r="L61" i="88"/>
  <c r="L60" i="88"/>
  <c r="L59" i="88"/>
  <c r="L58" i="88"/>
  <c r="L57" i="88"/>
  <c r="L56" i="88"/>
  <c r="L55" i="88"/>
  <c r="L54" i="88"/>
  <c r="L53" i="88"/>
  <c r="L52" i="88"/>
  <c r="L51" i="88"/>
  <c r="L50" i="88"/>
  <c r="L49" i="88"/>
  <c r="L48" i="88"/>
  <c r="L47" i="88"/>
  <c r="L46" i="88"/>
  <c r="L45" i="88"/>
  <c r="L44" i="88"/>
  <c r="L43" i="88"/>
  <c r="L42" i="88"/>
  <c r="L41" i="88"/>
  <c r="L40" i="88"/>
  <c r="L39" i="88"/>
  <c r="L38" i="88"/>
  <c r="L37" i="88"/>
  <c r="L36" i="88"/>
  <c r="L35" i="88"/>
  <c r="L34" i="88"/>
  <c r="L33" i="88"/>
  <c r="L32" i="88"/>
  <c r="L31" i="88"/>
  <c r="L30" i="88"/>
  <c r="L29" i="88"/>
  <c r="L28" i="88"/>
  <c r="L27" i="88"/>
  <c r="L26" i="88"/>
  <c r="L25" i="88"/>
  <c r="L24" i="88"/>
  <c r="L23" i="88"/>
  <c r="L22" i="88"/>
  <c r="L21" i="88"/>
  <c r="L20" i="88"/>
  <c r="L19" i="88"/>
  <c r="L18" i="88"/>
  <c r="L17" i="88"/>
  <c r="L16" i="88"/>
  <c r="L15" i="88"/>
  <c r="L14" i="88"/>
  <c r="L13" i="88"/>
  <c r="L12" i="88"/>
  <c r="L11" i="88"/>
  <c r="L10" i="88"/>
  <c r="L9" i="88"/>
  <c r="L8" i="88"/>
  <c r="L7" i="88"/>
  <c r="L6" i="88"/>
  <c r="L5" i="88"/>
  <c r="L4" i="88"/>
  <c r="L498" i="90"/>
  <c r="L497" i="90"/>
  <c r="L496" i="90"/>
  <c r="L495" i="90"/>
  <c r="L494" i="90"/>
  <c r="L493" i="90"/>
  <c r="L492" i="90"/>
  <c r="L491" i="90"/>
  <c r="L490" i="90"/>
  <c r="L489" i="90"/>
  <c r="L488" i="90"/>
  <c r="L487" i="90"/>
  <c r="L486" i="90"/>
  <c r="L485" i="90"/>
  <c r="L484" i="90"/>
  <c r="L483" i="90"/>
  <c r="L482" i="90"/>
  <c r="L481" i="90"/>
  <c r="L480" i="90"/>
  <c r="L479" i="90"/>
  <c r="L478" i="90"/>
  <c r="L477" i="90"/>
  <c r="L476" i="90"/>
  <c r="L475" i="90"/>
  <c r="L474" i="90"/>
  <c r="L473" i="90"/>
  <c r="L472" i="90"/>
  <c r="L471" i="90"/>
  <c r="L470" i="90"/>
  <c r="L469" i="90"/>
  <c r="L468" i="90"/>
  <c r="L467" i="90"/>
  <c r="L466" i="90"/>
  <c r="L465" i="90"/>
  <c r="L464" i="90"/>
  <c r="L463" i="90"/>
  <c r="L462" i="90"/>
  <c r="L461" i="90"/>
  <c r="L460" i="90"/>
  <c r="L459" i="90"/>
  <c r="L458" i="90"/>
  <c r="L457" i="90"/>
  <c r="L456" i="90"/>
  <c r="L455" i="90"/>
  <c r="L454" i="90"/>
  <c r="L453" i="90"/>
  <c r="L452" i="90"/>
  <c r="L451" i="90"/>
  <c r="L450" i="90"/>
  <c r="L449" i="90"/>
  <c r="L448" i="90"/>
  <c r="L447" i="90"/>
  <c r="L446" i="90"/>
  <c r="L445" i="90"/>
  <c r="L444" i="90"/>
  <c r="L443" i="90"/>
  <c r="L442" i="90"/>
  <c r="L441" i="90"/>
  <c r="L440" i="90"/>
  <c r="L439" i="90"/>
  <c r="L438" i="90"/>
  <c r="L437" i="90"/>
  <c r="L436" i="90"/>
  <c r="L435" i="90"/>
  <c r="L434" i="90"/>
  <c r="L433" i="90"/>
  <c r="L432" i="90"/>
  <c r="L431" i="90"/>
  <c r="L430" i="90"/>
  <c r="L429" i="90"/>
  <c r="L428" i="90"/>
  <c r="L427" i="90"/>
  <c r="L426" i="90"/>
  <c r="L425" i="90"/>
  <c r="L424" i="90"/>
  <c r="L423" i="90"/>
  <c r="L422" i="90"/>
  <c r="L421" i="90"/>
  <c r="L420" i="90"/>
  <c r="L419" i="90"/>
  <c r="L418" i="90"/>
  <c r="L417" i="90"/>
  <c r="L416" i="90"/>
  <c r="L415" i="90"/>
  <c r="L414" i="90"/>
  <c r="L413" i="90"/>
  <c r="L412" i="90"/>
  <c r="L411" i="90"/>
  <c r="L410" i="90"/>
  <c r="L409" i="90"/>
  <c r="L408" i="90"/>
  <c r="L407" i="90"/>
  <c r="L406" i="90"/>
  <c r="L405" i="90"/>
  <c r="L404" i="90"/>
  <c r="L403" i="90"/>
  <c r="L402" i="90"/>
  <c r="L401" i="90"/>
  <c r="L400" i="90"/>
  <c r="L399" i="90"/>
  <c r="L398" i="90"/>
  <c r="L397" i="90"/>
  <c r="L396" i="90"/>
  <c r="L395" i="90"/>
  <c r="L394" i="90"/>
  <c r="L393" i="90"/>
  <c r="L392" i="90"/>
  <c r="L391" i="90"/>
  <c r="L390" i="90"/>
  <c r="L389" i="90"/>
  <c r="L388" i="90"/>
  <c r="L387" i="90"/>
  <c r="L386" i="90"/>
  <c r="L385" i="90"/>
  <c r="L384" i="90"/>
  <c r="L383" i="90"/>
  <c r="L382" i="90"/>
  <c r="L381" i="90"/>
  <c r="L380" i="90"/>
  <c r="L379" i="90"/>
  <c r="L378" i="90"/>
  <c r="L377" i="90"/>
  <c r="L376" i="90"/>
  <c r="L375" i="90"/>
  <c r="L374" i="90"/>
  <c r="L373" i="90"/>
  <c r="L372" i="90"/>
  <c r="L371" i="90"/>
  <c r="L370" i="90"/>
  <c r="L369" i="90"/>
  <c r="L368" i="90"/>
  <c r="L367" i="90"/>
  <c r="L366" i="90"/>
  <c r="L365" i="90"/>
  <c r="L364" i="90"/>
  <c r="L363" i="90"/>
  <c r="L362" i="90"/>
  <c r="L361" i="90"/>
  <c r="L360" i="90"/>
  <c r="L359" i="90"/>
  <c r="L358" i="90"/>
  <c r="L357" i="90"/>
  <c r="L356" i="90"/>
  <c r="L355" i="90"/>
  <c r="L354" i="90"/>
  <c r="L353" i="90"/>
  <c r="L352" i="90"/>
  <c r="L351" i="90"/>
  <c r="L350" i="90"/>
  <c r="L349" i="90"/>
  <c r="L348" i="90"/>
  <c r="L347" i="90"/>
  <c r="L346" i="90"/>
  <c r="L345" i="90"/>
  <c r="L344" i="90"/>
  <c r="L343" i="90"/>
  <c r="L342" i="90"/>
  <c r="L341" i="90"/>
  <c r="L340" i="90"/>
  <c r="L339" i="90"/>
  <c r="L338" i="90"/>
  <c r="L337" i="90"/>
  <c r="L336" i="90"/>
  <c r="L335" i="90"/>
  <c r="L334" i="90"/>
  <c r="L333" i="90"/>
  <c r="L332" i="90"/>
  <c r="L331" i="90"/>
  <c r="L330" i="90"/>
  <c r="L329" i="90"/>
  <c r="L328" i="90"/>
  <c r="L327" i="90"/>
  <c r="L326" i="90"/>
  <c r="L325" i="90"/>
  <c r="L324" i="90"/>
  <c r="L323" i="90"/>
  <c r="L322" i="90"/>
  <c r="L321" i="90"/>
  <c r="L320" i="90"/>
  <c r="L319" i="90"/>
  <c r="L318" i="90"/>
  <c r="L317" i="90"/>
  <c r="L316" i="90"/>
  <c r="L315" i="90"/>
  <c r="L314" i="90"/>
  <c r="L313" i="90"/>
  <c r="L312" i="90"/>
  <c r="L311" i="90"/>
  <c r="L310" i="90"/>
  <c r="L309" i="90"/>
  <c r="L308" i="90"/>
  <c r="L307" i="90"/>
  <c r="L306" i="90"/>
  <c r="L305" i="90"/>
  <c r="L304" i="90"/>
  <c r="L303" i="90"/>
  <c r="L302" i="90"/>
  <c r="L301" i="90"/>
  <c r="L300" i="90"/>
  <c r="L299" i="90"/>
  <c r="L298" i="90"/>
  <c r="L297" i="90"/>
  <c r="L296" i="90"/>
  <c r="L295" i="90"/>
  <c r="L294" i="90"/>
  <c r="L293" i="90"/>
  <c r="L292" i="90"/>
  <c r="L291" i="90"/>
  <c r="L290" i="90"/>
  <c r="L289" i="90"/>
  <c r="L288" i="90"/>
  <c r="L287" i="90"/>
  <c r="L286" i="90"/>
  <c r="L285" i="90"/>
  <c r="L284" i="90"/>
  <c r="L283" i="90"/>
  <c r="L282" i="90"/>
  <c r="L281" i="90"/>
  <c r="L280" i="90"/>
  <c r="L279" i="90"/>
  <c r="L278" i="90"/>
  <c r="L277" i="90"/>
  <c r="L276" i="90"/>
  <c r="L275" i="90"/>
  <c r="L274" i="90"/>
  <c r="L273" i="90"/>
  <c r="L272" i="90"/>
  <c r="L271" i="90"/>
  <c r="L270" i="90"/>
  <c r="L269" i="90"/>
  <c r="L268" i="90"/>
  <c r="L267" i="90"/>
  <c r="L266" i="90"/>
  <c r="L265" i="90"/>
  <c r="L264" i="90"/>
  <c r="L263" i="90"/>
  <c r="L262" i="90"/>
  <c r="L261" i="90"/>
  <c r="L260" i="90"/>
  <c r="L259" i="90"/>
  <c r="L258" i="90"/>
  <c r="L257" i="90"/>
  <c r="L256" i="90"/>
  <c r="L255" i="90"/>
  <c r="L254" i="90"/>
  <c r="L253" i="90"/>
  <c r="L252" i="90"/>
  <c r="L251" i="90"/>
  <c r="L250" i="90"/>
  <c r="L249" i="90"/>
  <c r="L248" i="90"/>
  <c r="L247" i="90"/>
  <c r="L246" i="90"/>
  <c r="L245" i="90"/>
  <c r="L244" i="90"/>
  <c r="L243" i="90"/>
  <c r="L242" i="90"/>
  <c r="L241" i="90"/>
  <c r="L240" i="90"/>
  <c r="L239" i="90"/>
  <c r="L238" i="90"/>
  <c r="L237" i="90"/>
  <c r="L236" i="90"/>
  <c r="L235" i="90"/>
  <c r="L234" i="90"/>
  <c r="L233" i="90"/>
  <c r="L232" i="90"/>
  <c r="L231" i="90"/>
  <c r="L230" i="90"/>
  <c r="L229" i="90"/>
  <c r="L228" i="90"/>
  <c r="L227" i="90"/>
  <c r="L226" i="90"/>
  <c r="L225" i="90"/>
  <c r="L224" i="90"/>
  <c r="L223" i="90"/>
  <c r="L222" i="90"/>
  <c r="L221" i="90"/>
  <c r="L220" i="90"/>
  <c r="L219" i="90"/>
  <c r="L218" i="90"/>
  <c r="L217" i="90"/>
  <c r="L216" i="90"/>
  <c r="L215" i="90"/>
  <c r="L214" i="90"/>
  <c r="L213" i="90"/>
  <c r="L212" i="90"/>
  <c r="L211" i="90"/>
  <c r="L210" i="90"/>
  <c r="L209" i="90"/>
  <c r="L208" i="90"/>
  <c r="L207" i="90"/>
  <c r="L206" i="90"/>
  <c r="L205" i="90"/>
  <c r="L204" i="90"/>
  <c r="L203" i="90"/>
  <c r="L202" i="90"/>
  <c r="L201" i="90"/>
  <c r="L200" i="90"/>
  <c r="L199" i="90"/>
  <c r="L198" i="90"/>
  <c r="L197" i="90"/>
  <c r="L196" i="90"/>
  <c r="L195" i="90"/>
  <c r="L194" i="90"/>
  <c r="L193" i="90"/>
  <c r="L192" i="90"/>
  <c r="L191" i="90"/>
  <c r="L190" i="90"/>
  <c r="L189" i="90"/>
  <c r="L188" i="90"/>
  <c r="L187" i="90"/>
  <c r="L186" i="90"/>
  <c r="L185" i="90"/>
  <c r="L184" i="90"/>
  <c r="L183" i="90"/>
  <c r="L182" i="90"/>
  <c r="L181" i="90"/>
  <c r="L180" i="90"/>
  <c r="L179" i="90"/>
  <c r="L178" i="90"/>
  <c r="L177" i="90"/>
  <c r="L176" i="90"/>
  <c r="L175" i="90"/>
  <c r="L174" i="90"/>
  <c r="L173" i="90"/>
  <c r="L172" i="90"/>
  <c r="L171" i="90"/>
  <c r="L170" i="90"/>
  <c r="L169" i="90"/>
  <c r="L168" i="90"/>
  <c r="L167" i="90"/>
  <c r="L166" i="90"/>
  <c r="L165" i="90"/>
  <c r="L164" i="90"/>
  <c r="L163" i="90"/>
  <c r="L162" i="90"/>
  <c r="L161" i="90"/>
  <c r="L160" i="90"/>
  <c r="L159" i="90"/>
  <c r="L158" i="90"/>
  <c r="L157" i="90"/>
  <c r="L156" i="90"/>
  <c r="L155" i="90"/>
  <c r="L154" i="90"/>
  <c r="L153" i="90"/>
  <c r="L152" i="90"/>
  <c r="L151" i="90"/>
  <c r="L150" i="90"/>
  <c r="L149" i="90"/>
  <c r="L148" i="90"/>
  <c r="L147" i="90"/>
  <c r="L146" i="90"/>
  <c r="L145" i="90"/>
  <c r="L144" i="90"/>
  <c r="L143" i="90"/>
  <c r="L142" i="90"/>
  <c r="L141" i="90"/>
  <c r="L140" i="90"/>
  <c r="L139" i="90"/>
  <c r="L138" i="90"/>
  <c r="L137" i="90"/>
  <c r="L136" i="90"/>
  <c r="L135" i="90"/>
  <c r="L134" i="90"/>
  <c r="L133" i="90"/>
  <c r="L132" i="90"/>
  <c r="L131" i="90"/>
  <c r="L130" i="90"/>
  <c r="L129" i="90"/>
  <c r="L128" i="90"/>
  <c r="L127" i="90"/>
  <c r="L126" i="90"/>
  <c r="L125" i="90"/>
  <c r="L124" i="90"/>
  <c r="L123" i="90"/>
  <c r="L122" i="90"/>
  <c r="L121" i="90"/>
  <c r="L120" i="90"/>
  <c r="L119" i="90"/>
  <c r="L118" i="90"/>
  <c r="L117" i="90"/>
  <c r="L116" i="90"/>
  <c r="L115" i="90"/>
  <c r="L114" i="90"/>
  <c r="L113" i="90"/>
  <c r="L112" i="90"/>
  <c r="L111" i="90"/>
  <c r="L110" i="90"/>
  <c r="L109" i="90"/>
  <c r="L108" i="90"/>
  <c r="L107" i="90"/>
  <c r="L106" i="90"/>
  <c r="L105" i="90"/>
  <c r="L104" i="90"/>
  <c r="L103" i="90"/>
  <c r="L102" i="90"/>
  <c r="L101" i="90"/>
  <c r="L100" i="90"/>
  <c r="L99" i="90"/>
  <c r="L98" i="90"/>
  <c r="L97" i="90"/>
  <c r="L96" i="90"/>
  <c r="L95" i="90"/>
  <c r="L94" i="90"/>
  <c r="L93" i="90"/>
  <c r="L92" i="90"/>
  <c r="L91" i="90"/>
  <c r="L90" i="90"/>
  <c r="L89" i="90"/>
  <c r="L88" i="90"/>
  <c r="L87" i="90"/>
  <c r="L86" i="90"/>
  <c r="L85" i="90"/>
  <c r="L84" i="90"/>
  <c r="L83" i="90"/>
  <c r="L82" i="90"/>
  <c r="L81" i="90"/>
  <c r="L80" i="90"/>
  <c r="L79" i="90"/>
  <c r="L78" i="90"/>
  <c r="L77" i="90"/>
  <c r="L76" i="90"/>
  <c r="L75" i="90"/>
  <c r="L74" i="90"/>
  <c r="L73" i="90"/>
  <c r="L72" i="90"/>
  <c r="L71" i="90"/>
  <c r="L70" i="90"/>
  <c r="L69" i="90"/>
  <c r="L68" i="90"/>
  <c r="L67" i="90"/>
  <c r="L66" i="90"/>
  <c r="L65" i="90"/>
  <c r="L64" i="90"/>
  <c r="L63" i="90"/>
  <c r="L62" i="90"/>
  <c r="L61" i="90"/>
  <c r="L60" i="90"/>
  <c r="L59" i="90"/>
  <c r="L58" i="90"/>
  <c r="L57" i="90"/>
  <c r="L56" i="90"/>
  <c r="L55" i="90"/>
  <c r="L54" i="90"/>
  <c r="L53" i="90"/>
  <c r="L52" i="90"/>
  <c r="L51" i="90"/>
  <c r="L50" i="90"/>
  <c r="L49" i="90"/>
  <c r="L48" i="90"/>
  <c r="L47" i="90"/>
  <c r="L46" i="90"/>
  <c r="L45" i="90"/>
  <c r="L44" i="90"/>
  <c r="L43" i="90"/>
  <c r="L42" i="90"/>
  <c r="L41" i="90"/>
  <c r="L40" i="90"/>
  <c r="L39" i="90"/>
  <c r="L38" i="90"/>
  <c r="L37" i="90"/>
  <c r="L36" i="90"/>
  <c r="L35" i="90"/>
  <c r="L34" i="90"/>
  <c r="L33" i="90"/>
  <c r="L32" i="90"/>
  <c r="L31" i="90"/>
  <c r="L30" i="90"/>
  <c r="L29" i="90"/>
  <c r="L28" i="90"/>
  <c r="L27" i="90"/>
  <c r="L26" i="90"/>
  <c r="L25" i="90"/>
  <c r="L24" i="90"/>
  <c r="L23" i="90"/>
  <c r="L22" i="90"/>
  <c r="L21" i="90"/>
  <c r="L20" i="90"/>
  <c r="L19" i="90"/>
  <c r="L18" i="90"/>
  <c r="L17" i="90"/>
  <c r="L16" i="90"/>
  <c r="L15" i="90"/>
  <c r="L14" i="90"/>
  <c r="L13" i="90"/>
  <c r="L12" i="90"/>
  <c r="L11" i="90"/>
  <c r="L10" i="90"/>
  <c r="L9" i="90"/>
  <c r="L8" i="90"/>
  <c r="L7" i="90"/>
  <c r="L6" i="90"/>
  <c r="L5" i="90"/>
  <c r="L4" i="90"/>
  <c r="L498" i="92"/>
  <c r="L497" i="92"/>
  <c r="L496" i="92"/>
  <c r="L495" i="92"/>
  <c r="L494" i="92"/>
  <c r="L493" i="92"/>
  <c r="L492" i="92"/>
  <c r="L491" i="92"/>
  <c r="L490" i="92"/>
  <c r="L489" i="92"/>
  <c r="L488" i="92"/>
  <c r="L487" i="92"/>
  <c r="L486" i="92"/>
  <c r="L485" i="92"/>
  <c r="L484" i="92"/>
  <c r="L483" i="92"/>
  <c r="L482" i="92"/>
  <c r="L481" i="92"/>
  <c r="L480" i="92"/>
  <c r="L479" i="92"/>
  <c r="L478" i="92"/>
  <c r="L477" i="92"/>
  <c r="L476" i="92"/>
  <c r="L475" i="92"/>
  <c r="L474" i="92"/>
  <c r="L473" i="92"/>
  <c r="L472" i="92"/>
  <c r="L471" i="92"/>
  <c r="L470" i="92"/>
  <c r="L469" i="92"/>
  <c r="L468" i="92"/>
  <c r="L467" i="92"/>
  <c r="L466" i="92"/>
  <c r="L465" i="92"/>
  <c r="L464" i="92"/>
  <c r="L463" i="92"/>
  <c r="L462" i="92"/>
  <c r="L461" i="92"/>
  <c r="L460" i="92"/>
  <c r="L459" i="92"/>
  <c r="L458" i="92"/>
  <c r="L457" i="92"/>
  <c r="L456" i="92"/>
  <c r="L455" i="92"/>
  <c r="L454" i="92"/>
  <c r="L453" i="92"/>
  <c r="L452" i="92"/>
  <c r="L451" i="92"/>
  <c r="L450" i="92"/>
  <c r="L449" i="92"/>
  <c r="L448" i="92"/>
  <c r="L447" i="92"/>
  <c r="L446" i="92"/>
  <c r="L445" i="92"/>
  <c r="L444" i="92"/>
  <c r="L443" i="92"/>
  <c r="L442" i="92"/>
  <c r="L441" i="92"/>
  <c r="L440" i="92"/>
  <c r="L439" i="92"/>
  <c r="L438" i="92"/>
  <c r="L437" i="92"/>
  <c r="L436" i="92"/>
  <c r="L435" i="92"/>
  <c r="L434" i="92"/>
  <c r="L433" i="92"/>
  <c r="L432" i="92"/>
  <c r="L431" i="92"/>
  <c r="L430" i="92"/>
  <c r="L429" i="92"/>
  <c r="L428" i="92"/>
  <c r="L427" i="92"/>
  <c r="L426" i="92"/>
  <c r="L425" i="92"/>
  <c r="L424" i="92"/>
  <c r="L423" i="92"/>
  <c r="L422" i="92"/>
  <c r="L421" i="92"/>
  <c r="L420" i="92"/>
  <c r="L419" i="92"/>
  <c r="L418" i="92"/>
  <c r="L417" i="92"/>
  <c r="L416" i="92"/>
  <c r="L415" i="92"/>
  <c r="L414" i="92"/>
  <c r="L413" i="92"/>
  <c r="L412" i="92"/>
  <c r="L411" i="92"/>
  <c r="L410" i="92"/>
  <c r="L409" i="92"/>
  <c r="L408" i="92"/>
  <c r="L407" i="92"/>
  <c r="L406" i="92"/>
  <c r="L405" i="92"/>
  <c r="L404" i="92"/>
  <c r="L403" i="92"/>
  <c r="L402" i="92"/>
  <c r="L401" i="92"/>
  <c r="L400" i="92"/>
  <c r="L399" i="92"/>
  <c r="L398" i="92"/>
  <c r="L397" i="92"/>
  <c r="L396" i="92"/>
  <c r="L395" i="92"/>
  <c r="L394" i="92"/>
  <c r="L393" i="92"/>
  <c r="L392" i="92"/>
  <c r="L391" i="92"/>
  <c r="L390" i="92"/>
  <c r="L389" i="92"/>
  <c r="L388" i="92"/>
  <c r="L387" i="92"/>
  <c r="L386" i="92"/>
  <c r="L385" i="92"/>
  <c r="L384" i="92"/>
  <c r="L383" i="92"/>
  <c r="L382" i="92"/>
  <c r="L381" i="92"/>
  <c r="L380" i="92"/>
  <c r="L379" i="92"/>
  <c r="L378" i="92"/>
  <c r="L377" i="92"/>
  <c r="L376" i="92"/>
  <c r="L375" i="92"/>
  <c r="L374" i="92"/>
  <c r="L373" i="92"/>
  <c r="L372" i="92"/>
  <c r="L371" i="92"/>
  <c r="L370" i="92"/>
  <c r="L369" i="92"/>
  <c r="L368" i="92"/>
  <c r="L367" i="92"/>
  <c r="L366" i="92"/>
  <c r="L365" i="92"/>
  <c r="L364" i="92"/>
  <c r="L363" i="92"/>
  <c r="L362" i="92"/>
  <c r="L361" i="92"/>
  <c r="L360" i="92"/>
  <c r="L359" i="92"/>
  <c r="L358" i="92"/>
  <c r="L357" i="92"/>
  <c r="L356" i="92"/>
  <c r="L355" i="92"/>
  <c r="L354" i="92"/>
  <c r="L353" i="92"/>
  <c r="L352" i="92"/>
  <c r="L351" i="92"/>
  <c r="L350" i="92"/>
  <c r="L349" i="92"/>
  <c r="L348" i="92"/>
  <c r="L347" i="92"/>
  <c r="L346" i="92"/>
  <c r="L345" i="92"/>
  <c r="L344" i="92"/>
  <c r="L343" i="92"/>
  <c r="L342" i="92"/>
  <c r="L341" i="92"/>
  <c r="L340" i="92"/>
  <c r="L339" i="92"/>
  <c r="L338" i="92"/>
  <c r="L337" i="92"/>
  <c r="L336" i="92"/>
  <c r="L335" i="92"/>
  <c r="L334" i="92"/>
  <c r="L333" i="92"/>
  <c r="L332" i="92"/>
  <c r="L331" i="92"/>
  <c r="L330" i="92"/>
  <c r="L329" i="92"/>
  <c r="L328" i="92"/>
  <c r="L327" i="92"/>
  <c r="L326" i="92"/>
  <c r="L325" i="92"/>
  <c r="L324" i="92"/>
  <c r="L323" i="92"/>
  <c r="L322" i="92"/>
  <c r="L321" i="92"/>
  <c r="L320" i="92"/>
  <c r="L319" i="92"/>
  <c r="L318" i="92"/>
  <c r="L317" i="92"/>
  <c r="L316" i="92"/>
  <c r="L315" i="92"/>
  <c r="L314" i="92"/>
  <c r="L313" i="92"/>
  <c r="L312" i="92"/>
  <c r="L311" i="92"/>
  <c r="L310" i="92"/>
  <c r="L309" i="92"/>
  <c r="L308" i="92"/>
  <c r="L307" i="92"/>
  <c r="L306" i="92"/>
  <c r="L305" i="92"/>
  <c r="L304" i="92"/>
  <c r="L303" i="92"/>
  <c r="L302" i="92"/>
  <c r="L301" i="92"/>
  <c r="L300" i="92"/>
  <c r="L299" i="92"/>
  <c r="L298" i="92"/>
  <c r="L297" i="92"/>
  <c r="L296" i="92"/>
  <c r="L295" i="92"/>
  <c r="L294" i="92"/>
  <c r="L293" i="92"/>
  <c r="L292" i="92"/>
  <c r="L291" i="92"/>
  <c r="L290" i="92"/>
  <c r="L289" i="92"/>
  <c r="L288" i="92"/>
  <c r="L287" i="92"/>
  <c r="L286" i="92"/>
  <c r="L285" i="92"/>
  <c r="L284" i="92"/>
  <c r="L283" i="92"/>
  <c r="L282" i="92"/>
  <c r="L281" i="92"/>
  <c r="L280" i="92"/>
  <c r="L279" i="92"/>
  <c r="L278" i="92"/>
  <c r="L277" i="92"/>
  <c r="L276" i="92"/>
  <c r="L275" i="92"/>
  <c r="L274" i="92"/>
  <c r="L273" i="92"/>
  <c r="L272" i="92"/>
  <c r="L271" i="92"/>
  <c r="L270" i="92"/>
  <c r="L269" i="92"/>
  <c r="L268" i="92"/>
  <c r="L267" i="92"/>
  <c r="L266" i="92"/>
  <c r="L265" i="92"/>
  <c r="L264" i="92"/>
  <c r="L263" i="92"/>
  <c r="L262" i="92"/>
  <c r="L261" i="92"/>
  <c r="L260" i="92"/>
  <c r="L259" i="92"/>
  <c r="L258" i="92"/>
  <c r="L257" i="92"/>
  <c r="L256" i="92"/>
  <c r="L255" i="92"/>
  <c r="L254" i="92"/>
  <c r="L253" i="92"/>
  <c r="L252" i="92"/>
  <c r="L251" i="92"/>
  <c r="L250" i="92"/>
  <c r="L249" i="92"/>
  <c r="L248" i="92"/>
  <c r="L247" i="92"/>
  <c r="L246" i="92"/>
  <c r="L245" i="92"/>
  <c r="L244" i="92"/>
  <c r="L243" i="92"/>
  <c r="L242" i="92"/>
  <c r="L241" i="92"/>
  <c r="L240" i="92"/>
  <c r="L239" i="92"/>
  <c r="L238" i="92"/>
  <c r="L237" i="92"/>
  <c r="L236" i="92"/>
  <c r="L235" i="92"/>
  <c r="L234" i="92"/>
  <c r="L233" i="92"/>
  <c r="L232" i="92"/>
  <c r="L231" i="92"/>
  <c r="L230" i="92"/>
  <c r="L229" i="92"/>
  <c r="L228" i="92"/>
  <c r="L227" i="92"/>
  <c r="L226" i="92"/>
  <c r="L225" i="92"/>
  <c r="L224" i="92"/>
  <c r="L223" i="92"/>
  <c r="L222" i="92"/>
  <c r="L221" i="92"/>
  <c r="L220" i="92"/>
  <c r="L219" i="92"/>
  <c r="L218" i="92"/>
  <c r="L217" i="92"/>
  <c r="L216" i="92"/>
  <c r="L215" i="92"/>
  <c r="L214" i="92"/>
  <c r="L213" i="92"/>
  <c r="L212" i="92"/>
  <c r="L211" i="92"/>
  <c r="L210" i="92"/>
  <c r="L209" i="92"/>
  <c r="L208" i="92"/>
  <c r="L207" i="92"/>
  <c r="L206" i="92"/>
  <c r="L205" i="92"/>
  <c r="L204" i="92"/>
  <c r="L203" i="92"/>
  <c r="L202" i="92"/>
  <c r="L201" i="92"/>
  <c r="L200" i="92"/>
  <c r="L199" i="92"/>
  <c r="L198" i="92"/>
  <c r="L197" i="92"/>
  <c r="L196" i="92"/>
  <c r="L195" i="92"/>
  <c r="L194" i="92"/>
  <c r="L193" i="92"/>
  <c r="L192" i="92"/>
  <c r="L191" i="92"/>
  <c r="L190" i="92"/>
  <c r="L189" i="92"/>
  <c r="L188" i="92"/>
  <c r="L187" i="92"/>
  <c r="L186" i="92"/>
  <c r="L185" i="92"/>
  <c r="L184" i="92"/>
  <c r="L183" i="92"/>
  <c r="L182" i="92"/>
  <c r="L181" i="92"/>
  <c r="L180" i="92"/>
  <c r="L179" i="92"/>
  <c r="L178" i="92"/>
  <c r="L177" i="92"/>
  <c r="L176" i="92"/>
  <c r="L175" i="92"/>
  <c r="L174" i="92"/>
  <c r="L173" i="92"/>
  <c r="L172" i="92"/>
  <c r="L171" i="92"/>
  <c r="L170" i="92"/>
  <c r="L169" i="92"/>
  <c r="L168" i="92"/>
  <c r="L167" i="92"/>
  <c r="L166" i="92"/>
  <c r="L165" i="92"/>
  <c r="L164" i="92"/>
  <c r="L163" i="92"/>
  <c r="L162" i="92"/>
  <c r="L161" i="92"/>
  <c r="L160" i="92"/>
  <c r="L159" i="92"/>
  <c r="L158" i="92"/>
  <c r="L157" i="92"/>
  <c r="L156" i="92"/>
  <c r="L155" i="92"/>
  <c r="L154" i="92"/>
  <c r="L153" i="92"/>
  <c r="L152" i="92"/>
  <c r="L151" i="92"/>
  <c r="L150" i="92"/>
  <c r="L149" i="92"/>
  <c r="L148" i="92"/>
  <c r="L147" i="92"/>
  <c r="L146" i="92"/>
  <c r="L145" i="92"/>
  <c r="L144" i="92"/>
  <c r="L143" i="92"/>
  <c r="L142" i="92"/>
  <c r="L141" i="92"/>
  <c r="L140" i="92"/>
  <c r="L139" i="92"/>
  <c r="L138" i="92"/>
  <c r="L137" i="92"/>
  <c r="L136" i="92"/>
  <c r="L135" i="92"/>
  <c r="L134" i="92"/>
  <c r="L133" i="92"/>
  <c r="L132" i="92"/>
  <c r="L131" i="92"/>
  <c r="L130" i="92"/>
  <c r="L129" i="92"/>
  <c r="L128" i="92"/>
  <c r="L127" i="92"/>
  <c r="L126" i="92"/>
  <c r="L125" i="92"/>
  <c r="L124" i="92"/>
  <c r="L123" i="92"/>
  <c r="L122" i="92"/>
  <c r="L121" i="92"/>
  <c r="L120" i="92"/>
  <c r="L119" i="92"/>
  <c r="L118" i="92"/>
  <c r="L117" i="92"/>
  <c r="L116" i="92"/>
  <c r="L115" i="92"/>
  <c r="L114" i="92"/>
  <c r="L113" i="92"/>
  <c r="L112" i="92"/>
  <c r="L111" i="92"/>
  <c r="L110" i="92"/>
  <c r="L109" i="92"/>
  <c r="L108" i="92"/>
  <c r="L107" i="92"/>
  <c r="L106" i="92"/>
  <c r="L105" i="92"/>
  <c r="L104" i="92"/>
  <c r="L103" i="92"/>
  <c r="L102" i="92"/>
  <c r="L101" i="92"/>
  <c r="L100" i="92"/>
  <c r="L99" i="92"/>
  <c r="L98" i="92"/>
  <c r="L97" i="92"/>
  <c r="L96" i="92"/>
  <c r="L95" i="92"/>
  <c r="L94" i="92"/>
  <c r="L93" i="92"/>
  <c r="L92" i="92"/>
  <c r="L91" i="92"/>
  <c r="L90" i="92"/>
  <c r="L89" i="92"/>
  <c r="L88" i="92"/>
  <c r="L87" i="92"/>
  <c r="L86" i="92"/>
  <c r="L85" i="92"/>
  <c r="L84" i="92"/>
  <c r="L83" i="92"/>
  <c r="L82" i="92"/>
  <c r="L81" i="92"/>
  <c r="L80" i="92"/>
  <c r="L79" i="92"/>
  <c r="L78" i="92"/>
  <c r="L77" i="92"/>
  <c r="L76" i="92"/>
  <c r="L75" i="92"/>
  <c r="L74" i="92"/>
  <c r="L73" i="92"/>
  <c r="L72" i="92"/>
  <c r="L71" i="92"/>
  <c r="L70" i="92"/>
  <c r="L69" i="92"/>
  <c r="L68" i="92"/>
  <c r="L67" i="92"/>
  <c r="L66" i="92"/>
  <c r="L65" i="92"/>
  <c r="L64" i="92"/>
  <c r="L63" i="92"/>
  <c r="L62" i="92"/>
  <c r="L61" i="92"/>
  <c r="L60" i="92"/>
  <c r="L59" i="92"/>
  <c r="L58" i="92"/>
  <c r="L57" i="92"/>
  <c r="L56" i="92"/>
  <c r="L55" i="92"/>
  <c r="L54" i="92"/>
  <c r="L53" i="92"/>
  <c r="L52" i="92"/>
  <c r="L51" i="92"/>
  <c r="L50" i="92"/>
  <c r="L49" i="92"/>
  <c r="L48" i="92"/>
  <c r="L47" i="92"/>
  <c r="L46" i="92"/>
  <c r="L45" i="92"/>
  <c r="L44" i="92"/>
  <c r="L43" i="92"/>
  <c r="L42" i="92"/>
  <c r="L41" i="92"/>
  <c r="L40" i="92"/>
  <c r="L39" i="92"/>
  <c r="L38" i="92"/>
  <c r="L37" i="92"/>
  <c r="L36" i="92"/>
  <c r="L35" i="92"/>
  <c r="L34" i="92"/>
  <c r="L33" i="92"/>
  <c r="L32" i="92"/>
  <c r="L31" i="92"/>
  <c r="L30" i="92"/>
  <c r="L29" i="92"/>
  <c r="L28" i="92"/>
  <c r="L27" i="92"/>
  <c r="L26" i="92"/>
  <c r="L25" i="92"/>
  <c r="L24" i="92"/>
  <c r="L23" i="92"/>
  <c r="L22" i="92"/>
  <c r="L21" i="92"/>
  <c r="L20" i="92"/>
  <c r="L19" i="92"/>
  <c r="L18" i="92"/>
  <c r="L17" i="92"/>
  <c r="L16" i="92"/>
  <c r="L15" i="92"/>
  <c r="L14" i="92"/>
  <c r="L13" i="92"/>
  <c r="L12" i="92"/>
  <c r="L11" i="92"/>
  <c r="L10" i="92"/>
  <c r="L9" i="92"/>
  <c r="L8" i="92"/>
  <c r="L7" i="92"/>
  <c r="L6" i="92"/>
  <c r="L5" i="92"/>
  <c r="L4" i="92"/>
  <c r="L498" i="94"/>
  <c r="L497" i="94"/>
  <c r="L496" i="94"/>
  <c r="L495" i="94"/>
  <c r="L494" i="94"/>
  <c r="L493" i="94"/>
  <c r="L492" i="94"/>
  <c r="L491" i="94"/>
  <c r="L490" i="94"/>
  <c r="L489" i="94"/>
  <c r="L488" i="94"/>
  <c r="L487" i="94"/>
  <c r="L486" i="94"/>
  <c r="L485" i="94"/>
  <c r="L484" i="94"/>
  <c r="L483" i="94"/>
  <c r="L482" i="94"/>
  <c r="L481" i="94"/>
  <c r="L480" i="94"/>
  <c r="L479" i="94"/>
  <c r="L478" i="94"/>
  <c r="L477" i="94"/>
  <c r="L476" i="94"/>
  <c r="L475" i="94"/>
  <c r="L474" i="94"/>
  <c r="L473" i="94"/>
  <c r="L472" i="94"/>
  <c r="L471" i="94"/>
  <c r="L470" i="94"/>
  <c r="L469" i="94"/>
  <c r="L468" i="94"/>
  <c r="L467" i="94"/>
  <c r="L466" i="94"/>
  <c r="L465" i="94"/>
  <c r="L464" i="94"/>
  <c r="L463" i="94"/>
  <c r="L462" i="94"/>
  <c r="L461" i="94"/>
  <c r="L460" i="94"/>
  <c r="L459" i="94"/>
  <c r="L458" i="94"/>
  <c r="L457" i="94"/>
  <c r="L456" i="94"/>
  <c r="L455" i="94"/>
  <c r="L454" i="94"/>
  <c r="L453" i="94"/>
  <c r="L452" i="94"/>
  <c r="L451" i="94"/>
  <c r="L450" i="94"/>
  <c r="L449" i="94"/>
  <c r="L448" i="94"/>
  <c r="L447" i="94"/>
  <c r="L446" i="94"/>
  <c r="L445" i="94"/>
  <c r="L444" i="94"/>
  <c r="L443" i="94"/>
  <c r="L442" i="94"/>
  <c r="L441" i="94"/>
  <c r="L440" i="94"/>
  <c r="L439" i="94"/>
  <c r="L438" i="94"/>
  <c r="L437" i="94"/>
  <c r="L436" i="94"/>
  <c r="L435" i="94"/>
  <c r="L434" i="94"/>
  <c r="L433" i="94"/>
  <c r="L432" i="94"/>
  <c r="L431" i="94"/>
  <c r="L430" i="94"/>
  <c r="L429" i="94"/>
  <c r="L428" i="94"/>
  <c r="L427" i="94"/>
  <c r="L426" i="94"/>
  <c r="L425" i="94"/>
  <c r="L424" i="94"/>
  <c r="L423" i="94"/>
  <c r="L422" i="94"/>
  <c r="L421" i="94"/>
  <c r="L420" i="94"/>
  <c r="L419" i="94"/>
  <c r="L418" i="94"/>
  <c r="L417" i="94"/>
  <c r="L416" i="94"/>
  <c r="L415" i="94"/>
  <c r="L414" i="94"/>
  <c r="L413" i="94"/>
  <c r="L412" i="94"/>
  <c r="L411" i="94"/>
  <c r="L410" i="94"/>
  <c r="L409" i="94"/>
  <c r="L408" i="94"/>
  <c r="L407" i="94"/>
  <c r="L406" i="94"/>
  <c r="L405" i="94"/>
  <c r="L404" i="94"/>
  <c r="L403" i="94"/>
  <c r="L402" i="94"/>
  <c r="L401" i="94"/>
  <c r="L400" i="94"/>
  <c r="L399" i="94"/>
  <c r="L398" i="94"/>
  <c r="L397" i="94"/>
  <c r="L396" i="94"/>
  <c r="L395" i="94"/>
  <c r="L394" i="94"/>
  <c r="L393" i="94"/>
  <c r="L392" i="94"/>
  <c r="L391" i="94"/>
  <c r="L390" i="94"/>
  <c r="L389" i="94"/>
  <c r="L388" i="94"/>
  <c r="L387" i="94"/>
  <c r="L386" i="94"/>
  <c r="L385" i="94"/>
  <c r="L384" i="94"/>
  <c r="L383" i="94"/>
  <c r="L382" i="94"/>
  <c r="L381" i="94"/>
  <c r="L380" i="94"/>
  <c r="L379" i="94"/>
  <c r="L378" i="94"/>
  <c r="L377" i="94"/>
  <c r="L376" i="94"/>
  <c r="L375" i="94"/>
  <c r="L374" i="94"/>
  <c r="L373" i="94"/>
  <c r="L372" i="94"/>
  <c r="L371" i="94"/>
  <c r="L370" i="94"/>
  <c r="L369" i="94"/>
  <c r="L368" i="94"/>
  <c r="L367" i="94"/>
  <c r="L366" i="94"/>
  <c r="L365" i="94"/>
  <c r="L364" i="94"/>
  <c r="L363" i="94"/>
  <c r="L362" i="94"/>
  <c r="L361" i="94"/>
  <c r="L360" i="94"/>
  <c r="L359" i="94"/>
  <c r="L358" i="94"/>
  <c r="L357" i="94"/>
  <c r="L356" i="94"/>
  <c r="L355" i="94"/>
  <c r="L354" i="94"/>
  <c r="L353" i="94"/>
  <c r="L352" i="94"/>
  <c r="L351" i="94"/>
  <c r="L350" i="94"/>
  <c r="L349" i="94"/>
  <c r="L348" i="94"/>
  <c r="L347" i="94"/>
  <c r="L346" i="94"/>
  <c r="L345" i="94"/>
  <c r="L344" i="94"/>
  <c r="L343" i="94"/>
  <c r="L342" i="94"/>
  <c r="L341" i="94"/>
  <c r="L340" i="94"/>
  <c r="L339" i="94"/>
  <c r="L338" i="94"/>
  <c r="L337" i="94"/>
  <c r="L336" i="94"/>
  <c r="L335" i="94"/>
  <c r="L334" i="94"/>
  <c r="L333" i="94"/>
  <c r="L332" i="94"/>
  <c r="L331" i="94"/>
  <c r="L330" i="94"/>
  <c r="L329" i="94"/>
  <c r="L328" i="94"/>
  <c r="L327" i="94"/>
  <c r="L326" i="94"/>
  <c r="L325" i="94"/>
  <c r="L324" i="94"/>
  <c r="L323" i="94"/>
  <c r="L322" i="94"/>
  <c r="L321" i="94"/>
  <c r="L320" i="94"/>
  <c r="L319" i="94"/>
  <c r="L318" i="94"/>
  <c r="L317" i="94"/>
  <c r="L316" i="94"/>
  <c r="L315" i="94"/>
  <c r="L314" i="94"/>
  <c r="L313" i="94"/>
  <c r="L312" i="94"/>
  <c r="L311" i="94"/>
  <c r="L310" i="94"/>
  <c r="L309" i="94"/>
  <c r="L308" i="94"/>
  <c r="L307" i="94"/>
  <c r="L306" i="94"/>
  <c r="L305" i="94"/>
  <c r="L304" i="94"/>
  <c r="L303" i="94"/>
  <c r="L302" i="94"/>
  <c r="L301" i="94"/>
  <c r="L300" i="94"/>
  <c r="L299" i="94"/>
  <c r="L298" i="94"/>
  <c r="L297" i="94"/>
  <c r="L296" i="94"/>
  <c r="L295" i="94"/>
  <c r="L294" i="94"/>
  <c r="L293" i="94"/>
  <c r="L292" i="94"/>
  <c r="L291" i="94"/>
  <c r="L290" i="94"/>
  <c r="L289" i="94"/>
  <c r="L288" i="94"/>
  <c r="L287" i="94"/>
  <c r="L286" i="94"/>
  <c r="L285" i="94"/>
  <c r="L284" i="94"/>
  <c r="L283" i="94"/>
  <c r="L282" i="94"/>
  <c r="L281" i="94"/>
  <c r="L280" i="94"/>
  <c r="L279" i="94"/>
  <c r="L278" i="94"/>
  <c r="L277" i="94"/>
  <c r="L276" i="94"/>
  <c r="L275" i="94"/>
  <c r="L274" i="94"/>
  <c r="L273" i="94"/>
  <c r="L272" i="94"/>
  <c r="L271" i="94"/>
  <c r="L270" i="94"/>
  <c r="L269" i="94"/>
  <c r="L268" i="94"/>
  <c r="L267" i="94"/>
  <c r="L266" i="94"/>
  <c r="L265" i="94"/>
  <c r="L264" i="94"/>
  <c r="L263" i="94"/>
  <c r="L262" i="94"/>
  <c r="L261" i="94"/>
  <c r="L260" i="94"/>
  <c r="L259" i="94"/>
  <c r="L258" i="94"/>
  <c r="L257" i="94"/>
  <c r="L256" i="94"/>
  <c r="L255" i="94"/>
  <c r="L254" i="94"/>
  <c r="L253" i="94"/>
  <c r="L252" i="94"/>
  <c r="L251" i="94"/>
  <c r="L250" i="94"/>
  <c r="L249" i="94"/>
  <c r="L248" i="94"/>
  <c r="L247" i="94"/>
  <c r="L246" i="94"/>
  <c r="L245" i="94"/>
  <c r="L244" i="94"/>
  <c r="L243" i="94"/>
  <c r="L242" i="94"/>
  <c r="L241" i="94"/>
  <c r="L240" i="94"/>
  <c r="L239" i="94"/>
  <c r="L238" i="94"/>
  <c r="L237" i="94"/>
  <c r="L236" i="94"/>
  <c r="L235" i="94"/>
  <c r="L234" i="94"/>
  <c r="L233" i="94"/>
  <c r="L232" i="94"/>
  <c r="L231" i="94"/>
  <c r="L230" i="94"/>
  <c r="L229" i="94"/>
  <c r="L228" i="94"/>
  <c r="L227" i="94"/>
  <c r="L226" i="94"/>
  <c r="L225" i="94"/>
  <c r="L224" i="94"/>
  <c r="L223" i="94"/>
  <c r="L222" i="94"/>
  <c r="L221" i="94"/>
  <c r="L220" i="94"/>
  <c r="L219" i="94"/>
  <c r="L218" i="94"/>
  <c r="L217" i="94"/>
  <c r="L216" i="94"/>
  <c r="L215" i="94"/>
  <c r="L214" i="94"/>
  <c r="L213" i="94"/>
  <c r="L212" i="94"/>
  <c r="L211" i="94"/>
  <c r="L210" i="94"/>
  <c r="L209" i="94"/>
  <c r="L208" i="94"/>
  <c r="L207" i="94"/>
  <c r="L206" i="94"/>
  <c r="L205" i="94"/>
  <c r="L204" i="94"/>
  <c r="L203" i="94"/>
  <c r="L202" i="94"/>
  <c r="L201" i="94"/>
  <c r="L200" i="94"/>
  <c r="L199" i="94"/>
  <c r="L198" i="94"/>
  <c r="L197" i="94"/>
  <c r="L196" i="94"/>
  <c r="L195" i="94"/>
  <c r="L194" i="94"/>
  <c r="L193" i="94"/>
  <c r="L192" i="94"/>
  <c r="L191" i="94"/>
  <c r="L190" i="94"/>
  <c r="L189" i="94"/>
  <c r="L188" i="94"/>
  <c r="L187" i="94"/>
  <c r="L186" i="94"/>
  <c r="L185" i="94"/>
  <c r="L184" i="94"/>
  <c r="L183" i="94"/>
  <c r="L182" i="94"/>
  <c r="L181" i="94"/>
  <c r="L180" i="94"/>
  <c r="L179" i="94"/>
  <c r="L178" i="94"/>
  <c r="L177" i="94"/>
  <c r="L176" i="94"/>
  <c r="L175" i="94"/>
  <c r="L174" i="94"/>
  <c r="L173" i="94"/>
  <c r="L172" i="94"/>
  <c r="L171" i="94"/>
  <c r="L170" i="94"/>
  <c r="L169" i="94"/>
  <c r="L168" i="94"/>
  <c r="L167" i="94"/>
  <c r="L166" i="94"/>
  <c r="L165" i="94"/>
  <c r="L164" i="94"/>
  <c r="L163" i="94"/>
  <c r="L162" i="94"/>
  <c r="L161" i="94"/>
  <c r="L160" i="94"/>
  <c r="L159" i="94"/>
  <c r="L158" i="94"/>
  <c r="L157" i="94"/>
  <c r="L156" i="94"/>
  <c r="L155" i="94"/>
  <c r="L154" i="94"/>
  <c r="L153" i="94"/>
  <c r="L152" i="94"/>
  <c r="L151" i="94"/>
  <c r="L150" i="94"/>
  <c r="L149" i="94"/>
  <c r="L148" i="94"/>
  <c r="L147" i="94"/>
  <c r="L146" i="94"/>
  <c r="L145" i="94"/>
  <c r="L144" i="94"/>
  <c r="L143" i="94"/>
  <c r="L142" i="94"/>
  <c r="L141" i="94"/>
  <c r="L140" i="94"/>
  <c r="L139" i="94"/>
  <c r="L138" i="94"/>
  <c r="L137" i="94"/>
  <c r="L136" i="94"/>
  <c r="L135" i="94"/>
  <c r="L134" i="94"/>
  <c r="L133" i="94"/>
  <c r="L132" i="94"/>
  <c r="L131" i="94"/>
  <c r="L130" i="94"/>
  <c r="L129" i="94"/>
  <c r="L128" i="94"/>
  <c r="L127" i="94"/>
  <c r="L126" i="94"/>
  <c r="L125" i="94"/>
  <c r="L124" i="94"/>
  <c r="L123" i="94"/>
  <c r="L122" i="94"/>
  <c r="L121" i="94"/>
  <c r="L120" i="94"/>
  <c r="L119" i="94"/>
  <c r="L118" i="94"/>
  <c r="L117" i="94"/>
  <c r="L116" i="94"/>
  <c r="L115" i="94"/>
  <c r="L114" i="94"/>
  <c r="L113" i="94"/>
  <c r="L112" i="94"/>
  <c r="L111" i="94"/>
  <c r="L110" i="94"/>
  <c r="L109" i="94"/>
  <c r="L108" i="94"/>
  <c r="L107" i="94"/>
  <c r="L106" i="94"/>
  <c r="L105" i="94"/>
  <c r="L104" i="94"/>
  <c r="L103" i="94"/>
  <c r="L102" i="94"/>
  <c r="L101" i="94"/>
  <c r="L100" i="94"/>
  <c r="L99" i="94"/>
  <c r="L98" i="94"/>
  <c r="L97" i="94"/>
  <c r="L96" i="94"/>
  <c r="L95" i="94"/>
  <c r="L94" i="94"/>
  <c r="L93" i="94"/>
  <c r="L92" i="94"/>
  <c r="L91" i="94"/>
  <c r="L90" i="94"/>
  <c r="L89" i="94"/>
  <c r="L88" i="94"/>
  <c r="L87" i="94"/>
  <c r="L86" i="94"/>
  <c r="L85" i="94"/>
  <c r="L84" i="94"/>
  <c r="L83" i="94"/>
  <c r="L82" i="94"/>
  <c r="L81" i="94"/>
  <c r="L80" i="94"/>
  <c r="L79" i="94"/>
  <c r="L78" i="94"/>
  <c r="L77" i="94"/>
  <c r="L76" i="94"/>
  <c r="L75" i="94"/>
  <c r="L74" i="94"/>
  <c r="L73" i="94"/>
  <c r="L72" i="94"/>
  <c r="L71" i="94"/>
  <c r="L70" i="94"/>
  <c r="L69" i="94"/>
  <c r="L68" i="94"/>
  <c r="L67" i="94"/>
  <c r="L66" i="94"/>
  <c r="L65" i="94"/>
  <c r="L64" i="94"/>
  <c r="L63" i="94"/>
  <c r="L62" i="94"/>
  <c r="L61" i="94"/>
  <c r="L60" i="94"/>
  <c r="L59" i="94"/>
  <c r="L58" i="94"/>
  <c r="L57" i="94"/>
  <c r="L56" i="94"/>
  <c r="L55" i="94"/>
  <c r="L54" i="94"/>
  <c r="L53" i="94"/>
  <c r="L52" i="94"/>
  <c r="L51" i="94"/>
  <c r="L50" i="94"/>
  <c r="L49" i="94"/>
  <c r="L48" i="94"/>
  <c r="L47" i="94"/>
  <c r="L46" i="94"/>
  <c r="L45" i="94"/>
  <c r="L44" i="94"/>
  <c r="L43" i="94"/>
  <c r="L42" i="94"/>
  <c r="L41" i="94"/>
  <c r="L40" i="94"/>
  <c r="L39" i="94"/>
  <c r="L38" i="94"/>
  <c r="L37" i="94"/>
  <c r="L36" i="94"/>
  <c r="L35" i="94"/>
  <c r="L34" i="94"/>
  <c r="L33" i="94"/>
  <c r="L32" i="94"/>
  <c r="L31" i="94"/>
  <c r="L30" i="94"/>
  <c r="L29" i="94"/>
  <c r="L28" i="94"/>
  <c r="L27" i="94"/>
  <c r="L26" i="94"/>
  <c r="L25" i="94"/>
  <c r="L24" i="94"/>
  <c r="L23" i="94"/>
  <c r="L22" i="94"/>
  <c r="L21" i="94"/>
  <c r="L20" i="94"/>
  <c r="L19" i="94"/>
  <c r="L18" i="94"/>
  <c r="L17" i="94"/>
  <c r="L16" i="94"/>
  <c r="L15" i="94"/>
  <c r="L14" i="94"/>
  <c r="L13" i="94"/>
  <c r="L12" i="94"/>
  <c r="L11" i="94"/>
  <c r="L10" i="94"/>
  <c r="L9" i="94"/>
  <c r="L8" i="94"/>
  <c r="L7" i="94"/>
  <c r="L6" i="94"/>
  <c r="L5" i="94"/>
  <c r="L4" i="94"/>
  <c r="L498" i="96"/>
  <c r="L497" i="96"/>
  <c r="L496" i="96"/>
  <c r="L495" i="96"/>
  <c r="L494" i="96"/>
  <c r="L493" i="96"/>
  <c r="L492" i="96"/>
  <c r="L491" i="96"/>
  <c r="L490" i="96"/>
  <c r="L489" i="96"/>
  <c r="L488" i="96"/>
  <c r="L487" i="96"/>
  <c r="L486" i="96"/>
  <c r="L485" i="96"/>
  <c r="L484" i="96"/>
  <c r="L483" i="96"/>
  <c r="L482" i="96"/>
  <c r="L481" i="96"/>
  <c r="L480" i="96"/>
  <c r="L479" i="96"/>
  <c r="L478" i="96"/>
  <c r="L477" i="96"/>
  <c r="L476" i="96"/>
  <c r="L475" i="96"/>
  <c r="L474" i="96"/>
  <c r="L473" i="96"/>
  <c r="L472" i="96"/>
  <c r="L471" i="96"/>
  <c r="L470" i="96"/>
  <c r="L469" i="96"/>
  <c r="L468" i="96"/>
  <c r="L467" i="96"/>
  <c r="L466" i="96"/>
  <c r="L465" i="96"/>
  <c r="L464" i="96"/>
  <c r="L463" i="96"/>
  <c r="L462" i="96"/>
  <c r="L461" i="96"/>
  <c r="L460" i="96"/>
  <c r="L459" i="96"/>
  <c r="L458" i="96"/>
  <c r="L457" i="96"/>
  <c r="L456" i="96"/>
  <c r="L455" i="96"/>
  <c r="L454" i="96"/>
  <c r="L453" i="96"/>
  <c r="L452" i="96"/>
  <c r="L451" i="96"/>
  <c r="L450" i="96"/>
  <c r="L449" i="96"/>
  <c r="L448" i="96"/>
  <c r="L447" i="96"/>
  <c r="L446" i="96"/>
  <c r="L445" i="96"/>
  <c r="L444" i="96"/>
  <c r="L443" i="96"/>
  <c r="L442" i="96"/>
  <c r="L441" i="96"/>
  <c r="L440" i="96"/>
  <c r="L439" i="96"/>
  <c r="L438" i="96"/>
  <c r="L437" i="96"/>
  <c r="L436" i="96"/>
  <c r="L435" i="96"/>
  <c r="L434" i="96"/>
  <c r="L433" i="96"/>
  <c r="L432" i="96"/>
  <c r="L431" i="96"/>
  <c r="L430" i="96"/>
  <c r="L429" i="96"/>
  <c r="L428" i="96"/>
  <c r="L427" i="96"/>
  <c r="L426" i="96"/>
  <c r="L425" i="96"/>
  <c r="L424" i="96"/>
  <c r="L423" i="96"/>
  <c r="L422" i="96"/>
  <c r="L421" i="96"/>
  <c r="L420" i="96"/>
  <c r="L419" i="96"/>
  <c r="L418" i="96"/>
  <c r="L417" i="96"/>
  <c r="L416" i="96"/>
  <c r="L415" i="96"/>
  <c r="L414" i="96"/>
  <c r="L413" i="96"/>
  <c r="L412" i="96"/>
  <c r="L411" i="96"/>
  <c r="L410" i="96"/>
  <c r="L409" i="96"/>
  <c r="L408" i="96"/>
  <c r="L407" i="96"/>
  <c r="L406" i="96"/>
  <c r="L405" i="96"/>
  <c r="L404" i="96"/>
  <c r="L403" i="96"/>
  <c r="L402" i="96"/>
  <c r="L401" i="96"/>
  <c r="L400" i="96"/>
  <c r="L399" i="96"/>
  <c r="L398" i="96"/>
  <c r="L397" i="96"/>
  <c r="L396" i="96"/>
  <c r="L395" i="96"/>
  <c r="L394" i="96"/>
  <c r="L393" i="96"/>
  <c r="L392" i="96"/>
  <c r="L391" i="96"/>
  <c r="L390" i="96"/>
  <c r="L389" i="96"/>
  <c r="L388" i="96"/>
  <c r="L387" i="96"/>
  <c r="L386" i="96"/>
  <c r="L385" i="96"/>
  <c r="L384" i="96"/>
  <c r="L383" i="96"/>
  <c r="L382" i="96"/>
  <c r="L381" i="96"/>
  <c r="L380" i="96"/>
  <c r="L379" i="96"/>
  <c r="L378" i="96"/>
  <c r="L377" i="96"/>
  <c r="L376" i="96"/>
  <c r="L375" i="96"/>
  <c r="L374" i="96"/>
  <c r="L373" i="96"/>
  <c r="L372" i="96"/>
  <c r="L371" i="96"/>
  <c r="L370" i="96"/>
  <c r="L369" i="96"/>
  <c r="L368" i="96"/>
  <c r="L367" i="96"/>
  <c r="L366" i="96"/>
  <c r="L365" i="96"/>
  <c r="L364" i="96"/>
  <c r="L363" i="96"/>
  <c r="L362" i="96"/>
  <c r="L361" i="96"/>
  <c r="L360" i="96"/>
  <c r="L359" i="96"/>
  <c r="L358" i="96"/>
  <c r="L357" i="96"/>
  <c r="L356" i="96"/>
  <c r="L355" i="96"/>
  <c r="L354" i="96"/>
  <c r="L353" i="96"/>
  <c r="L352" i="96"/>
  <c r="L351" i="96"/>
  <c r="L350" i="96"/>
  <c r="L349" i="96"/>
  <c r="L348" i="96"/>
  <c r="L347" i="96"/>
  <c r="L346" i="96"/>
  <c r="L345" i="96"/>
  <c r="L344" i="96"/>
  <c r="L343" i="96"/>
  <c r="L342" i="96"/>
  <c r="L341" i="96"/>
  <c r="L340" i="96"/>
  <c r="L339" i="96"/>
  <c r="L338" i="96"/>
  <c r="L337" i="96"/>
  <c r="L336" i="96"/>
  <c r="L335" i="96"/>
  <c r="L334" i="96"/>
  <c r="L333" i="96"/>
  <c r="L332" i="96"/>
  <c r="L331" i="96"/>
  <c r="L330" i="96"/>
  <c r="L329" i="96"/>
  <c r="L328" i="96"/>
  <c r="L327" i="96"/>
  <c r="L326" i="96"/>
  <c r="L325" i="96"/>
  <c r="L324" i="96"/>
  <c r="L323" i="96"/>
  <c r="L322" i="96"/>
  <c r="L321" i="96"/>
  <c r="L320" i="96"/>
  <c r="L319" i="96"/>
  <c r="L318" i="96"/>
  <c r="L317" i="96"/>
  <c r="L316" i="96"/>
  <c r="L315" i="96"/>
  <c r="L314" i="96"/>
  <c r="L313" i="96"/>
  <c r="L312" i="96"/>
  <c r="L311" i="96"/>
  <c r="L310" i="96"/>
  <c r="L309" i="96"/>
  <c r="L308" i="96"/>
  <c r="L307" i="96"/>
  <c r="L306" i="96"/>
  <c r="L305" i="96"/>
  <c r="L304" i="96"/>
  <c r="L303" i="96"/>
  <c r="L302" i="96"/>
  <c r="L301" i="96"/>
  <c r="L300" i="96"/>
  <c r="L299" i="96"/>
  <c r="L298" i="96"/>
  <c r="L297" i="96"/>
  <c r="L296" i="96"/>
  <c r="L295" i="96"/>
  <c r="L294" i="96"/>
  <c r="L293" i="96"/>
  <c r="L292" i="96"/>
  <c r="L291" i="96"/>
  <c r="L290" i="96"/>
  <c r="L289" i="96"/>
  <c r="L288" i="96"/>
  <c r="L287" i="96"/>
  <c r="L286" i="96"/>
  <c r="L285" i="96"/>
  <c r="L284" i="96"/>
  <c r="L283" i="96"/>
  <c r="L282" i="96"/>
  <c r="L281" i="96"/>
  <c r="L280" i="96"/>
  <c r="L279" i="96"/>
  <c r="L278" i="96"/>
  <c r="L277" i="96"/>
  <c r="L276" i="96"/>
  <c r="L275" i="96"/>
  <c r="L274" i="96"/>
  <c r="L273" i="96"/>
  <c r="L272" i="96"/>
  <c r="L271" i="96"/>
  <c r="L270" i="96"/>
  <c r="L269" i="96"/>
  <c r="L268" i="96"/>
  <c r="L267" i="96"/>
  <c r="L266" i="96"/>
  <c r="L265" i="96"/>
  <c r="L264" i="96"/>
  <c r="L263" i="96"/>
  <c r="L262" i="96"/>
  <c r="L261" i="96"/>
  <c r="L260" i="96"/>
  <c r="L259" i="96"/>
  <c r="L258" i="96"/>
  <c r="L257" i="96"/>
  <c r="L256" i="96"/>
  <c r="L255" i="96"/>
  <c r="L254" i="96"/>
  <c r="L253" i="96"/>
  <c r="L252" i="96"/>
  <c r="L251" i="96"/>
  <c r="L250" i="96"/>
  <c r="L249" i="96"/>
  <c r="L248" i="96"/>
  <c r="L247" i="96"/>
  <c r="L246" i="96"/>
  <c r="L245" i="96"/>
  <c r="L244" i="96"/>
  <c r="L243" i="96"/>
  <c r="L242" i="96"/>
  <c r="L241" i="96"/>
  <c r="L240" i="96"/>
  <c r="L239" i="96"/>
  <c r="L238" i="96"/>
  <c r="L237" i="96"/>
  <c r="L236" i="96"/>
  <c r="L235" i="96"/>
  <c r="L234" i="96"/>
  <c r="L233" i="96"/>
  <c r="L232" i="96"/>
  <c r="L231" i="96"/>
  <c r="L230" i="96"/>
  <c r="L229" i="96"/>
  <c r="L228" i="96"/>
  <c r="L227" i="96"/>
  <c r="L226" i="96"/>
  <c r="L225" i="96"/>
  <c r="L224" i="96"/>
  <c r="L223" i="96"/>
  <c r="L222" i="96"/>
  <c r="L221" i="96"/>
  <c r="L220" i="96"/>
  <c r="L219" i="96"/>
  <c r="L218" i="96"/>
  <c r="L217" i="96"/>
  <c r="L216" i="96"/>
  <c r="L215" i="96"/>
  <c r="L214" i="96"/>
  <c r="L213" i="96"/>
  <c r="L212" i="96"/>
  <c r="L211" i="96"/>
  <c r="L210" i="96"/>
  <c r="L209" i="96"/>
  <c r="L208" i="96"/>
  <c r="L207" i="96"/>
  <c r="L206" i="96"/>
  <c r="L205" i="96"/>
  <c r="L204" i="96"/>
  <c r="L203" i="96"/>
  <c r="L202" i="96"/>
  <c r="L201" i="96"/>
  <c r="L200" i="96"/>
  <c r="L199" i="96"/>
  <c r="L198" i="96"/>
  <c r="L197" i="96"/>
  <c r="L196" i="96"/>
  <c r="L195" i="96"/>
  <c r="L194" i="96"/>
  <c r="L193" i="96"/>
  <c r="L192" i="96"/>
  <c r="L191" i="96"/>
  <c r="L190" i="96"/>
  <c r="L189" i="96"/>
  <c r="L188" i="96"/>
  <c r="L187" i="96"/>
  <c r="L186" i="96"/>
  <c r="L185" i="96"/>
  <c r="L184" i="96"/>
  <c r="L183" i="96"/>
  <c r="L182" i="96"/>
  <c r="L181" i="96"/>
  <c r="L180" i="96"/>
  <c r="L179" i="96"/>
  <c r="L178" i="96"/>
  <c r="L177" i="96"/>
  <c r="L176" i="96"/>
  <c r="L175" i="96"/>
  <c r="L174" i="96"/>
  <c r="L173" i="96"/>
  <c r="L172" i="96"/>
  <c r="L171" i="96"/>
  <c r="L170" i="96"/>
  <c r="L169" i="96"/>
  <c r="L168" i="96"/>
  <c r="L167" i="96"/>
  <c r="L166" i="96"/>
  <c r="L165" i="96"/>
  <c r="L164" i="96"/>
  <c r="L163" i="96"/>
  <c r="L162" i="96"/>
  <c r="L161" i="96"/>
  <c r="L160" i="96"/>
  <c r="L159" i="96"/>
  <c r="L158" i="96"/>
  <c r="L157" i="96"/>
  <c r="L156" i="96"/>
  <c r="L155" i="96"/>
  <c r="L154" i="96"/>
  <c r="L153" i="96"/>
  <c r="L152" i="96"/>
  <c r="L151" i="96"/>
  <c r="L150" i="96"/>
  <c r="L149" i="96"/>
  <c r="L148" i="96"/>
  <c r="L147" i="96"/>
  <c r="L146" i="96"/>
  <c r="L145" i="96"/>
  <c r="L144" i="96"/>
  <c r="L143" i="96"/>
  <c r="L142" i="96"/>
  <c r="L141" i="96"/>
  <c r="L140" i="96"/>
  <c r="L139" i="96"/>
  <c r="L138" i="96"/>
  <c r="L137" i="96"/>
  <c r="L136" i="96"/>
  <c r="L135" i="96"/>
  <c r="L134" i="96"/>
  <c r="L133" i="96"/>
  <c r="L132" i="96"/>
  <c r="L131" i="96"/>
  <c r="L130" i="96"/>
  <c r="L129" i="96"/>
  <c r="L128" i="96"/>
  <c r="L127" i="96"/>
  <c r="L126" i="96"/>
  <c r="L125" i="96"/>
  <c r="L124" i="96"/>
  <c r="L123" i="96"/>
  <c r="L122" i="96"/>
  <c r="L121" i="96"/>
  <c r="L120" i="96"/>
  <c r="L119" i="96"/>
  <c r="L118" i="96"/>
  <c r="L117" i="96"/>
  <c r="L116" i="96"/>
  <c r="L115" i="96"/>
  <c r="L114" i="96"/>
  <c r="L113" i="96"/>
  <c r="L112" i="96"/>
  <c r="L111" i="96"/>
  <c r="L110" i="96"/>
  <c r="L109" i="96"/>
  <c r="L108" i="96"/>
  <c r="L107" i="96"/>
  <c r="L106" i="96"/>
  <c r="L105" i="96"/>
  <c r="L104" i="96"/>
  <c r="L103" i="96"/>
  <c r="L102" i="96"/>
  <c r="L101" i="96"/>
  <c r="L100" i="96"/>
  <c r="L99" i="96"/>
  <c r="L98" i="96"/>
  <c r="L97" i="96"/>
  <c r="L96" i="96"/>
  <c r="L95" i="96"/>
  <c r="L94" i="96"/>
  <c r="L93" i="96"/>
  <c r="L92" i="96"/>
  <c r="L91" i="96"/>
  <c r="L90" i="96"/>
  <c r="L89" i="96"/>
  <c r="L88" i="96"/>
  <c r="L87" i="96"/>
  <c r="L86" i="96"/>
  <c r="L85" i="96"/>
  <c r="L84" i="96"/>
  <c r="L83" i="96"/>
  <c r="L82" i="96"/>
  <c r="L81" i="96"/>
  <c r="L80" i="96"/>
  <c r="L79" i="96"/>
  <c r="L78" i="96"/>
  <c r="L77" i="96"/>
  <c r="L76" i="96"/>
  <c r="L75" i="96"/>
  <c r="L74" i="96"/>
  <c r="L73" i="96"/>
  <c r="L72" i="96"/>
  <c r="L71" i="96"/>
  <c r="L70" i="96"/>
  <c r="L69" i="96"/>
  <c r="L68" i="96"/>
  <c r="L67" i="96"/>
  <c r="L66" i="96"/>
  <c r="L65" i="96"/>
  <c r="L64" i="96"/>
  <c r="L63" i="96"/>
  <c r="L62" i="96"/>
  <c r="L61" i="96"/>
  <c r="L60" i="96"/>
  <c r="L59" i="96"/>
  <c r="L58" i="96"/>
  <c r="L57" i="96"/>
  <c r="L56" i="96"/>
  <c r="L55" i="96"/>
  <c r="L54" i="96"/>
  <c r="L53" i="96"/>
  <c r="L52" i="96"/>
  <c r="L51" i="96"/>
  <c r="L50" i="96"/>
  <c r="L49" i="96"/>
  <c r="L48" i="96"/>
  <c r="L47" i="96"/>
  <c r="L46" i="96"/>
  <c r="L45" i="96"/>
  <c r="L44" i="96"/>
  <c r="L43" i="96"/>
  <c r="L42" i="96"/>
  <c r="L41" i="96"/>
  <c r="L40" i="96"/>
  <c r="L39" i="96"/>
  <c r="L38" i="96"/>
  <c r="L37" i="96"/>
  <c r="L36" i="96"/>
  <c r="L35" i="96"/>
  <c r="L34" i="96"/>
  <c r="L33" i="96"/>
  <c r="L32" i="96"/>
  <c r="L31" i="96"/>
  <c r="L30" i="96"/>
  <c r="L29" i="96"/>
  <c r="L28" i="96"/>
  <c r="L27" i="96"/>
  <c r="L26" i="96"/>
  <c r="L25" i="96"/>
  <c r="L24" i="96"/>
  <c r="L23" i="96"/>
  <c r="L22" i="96"/>
  <c r="L21" i="96"/>
  <c r="L20" i="96"/>
  <c r="L19" i="96"/>
  <c r="L18" i="96"/>
  <c r="L17" i="96"/>
  <c r="L16" i="96"/>
  <c r="L15" i="96"/>
  <c r="L14" i="96"/>
  <c r="L13" i="96"/>
  <c r="L12" i="96"/>
  <c r="L11" i="96"/>
  <c r="L10" i="96"/>
  <c r="L9" i="96"/>
  <c r="L8" i="96"/>
  <c r="L7" i="96"/>
  <c r="L6" i="96"/>
  <c r="L5" i="96"/>
  <c r="L4" i="96"/>
  <c r="L498" i="98"/>
  <c r="L497" i="98"/>
  <c r="L496" i="98"/>
  <c r="L495" i="98"/>
  <c r="L494" i="98"/>
  <c r="L493" i="98"/>
  <c r="L492" i="98"/>
  <c r="L491" i="98"/>
  <c r="L490" i="98"/>
  <c r="L489" i="98"/>
  <c r="L488" i="98"/>
  <c r="L487" i="98"/>
  <c r="L486" i="98"/>
  <c r="L485" i="98"/>
  <c r="L484" i="98"/>
  <c r="L483" i="98"/>
  <c r="L482" i="98"/>
  <c r="L481" i="98"/>
  <c r="L480" i="98"/>
  <c r="L479" i="98"/>
  <c r="L478" i="98"/>
  <c r="L477" i="98"/>
  <c r="L476" i="98"/>
  <c r="L475" i="98"/>
  <c r="L474" i="98"/>
  <c r="L473" i="98"/>
  <c r="L472" i="98"/>
  <c r="L471" i="98"/>
  <c r="L470" i="98"/>
  <c r="L469" i="98"/>
  <c r="L468" i="98"/>
  <c r="L467" i="98"/>
  <c r="L466" i="98"/>
  <c r="L465" i="98"/>
  <c r="L464" i="98"/>
  <c r="L463" i="98"/>
  <c r="L462" i="98"/>
  <c r="L461" i="98"/>
  <c r="L460" i="98"/>
  <c r="L459" i="98"/>
  <c r="L458" i="98"/>
  <c r="L457" i="98"/>
  <c r="L456" i="98"/>
  <c r="L455" i="98"/>
  <c r="L454" i="98"/>
  <c r="L453" i="98"/>
  <c r="L452" i="98"/>
  <c r="L451" i="98"/>
  <c r="L450" i="98"/>
  <c r="L449" i="98"/>
  <c r="L448" i="98"/>
  <c r="L447" i="98"/>
  <c r="L446" i="98"/>
  <c r="L445" i="98"/>
  <c r="L444" i="98"/>
  <c r="L443" i="98"/>
  <c r="L442" i="98"/>
  <c r="L441" i="98"/>
  <c r="L440" i="98"/>
  <c r="L439" i="98"/>
  <c r="L438" i="98"/>
  <c r="L437" i="98"/>
  <c r="L436" i="98"/>
  <c r="L435" i="98"/>
  <c r="L434" i="98"/>
  <c r="L433" i="98"/>
  <c r="L432" i="98"/>
  <c r="L431" i="98"/>
  <c r="L430" i="98"/>
  <c r="L429" i="98"/>
  <c r="L428" i="98"/>
  <c r="L427" i="98"/>
  <c r="L426" i="98"/>
  <c r="L425" i="98"/>
  <c r="L424" i="98"/>
  <c r="L423" i="98"/>
  <c r="L422" i="98"/>
  <c r="L421" i="98"/>
  <c r="L420" i="98"/>
  <c r="L419" i="98"/>
  <c r="L418" i="98"/>
  <c r="L417" i="98"/>
  <c r="L416" i="98"/>
  <c r="L415" i="98"/>
  <c r="L414" i="98"/>
  <c r="L413" i="98"/>
  <c r="L412" i="98"/>
  <c r="L411" i="98"/>
  <c r="L410" i="98"/>
  <c r="L409" i="98"/>
  <c r="L408" i="98"/>
  <c r="L407" i="98"/>
  <c r="L406" i="98"/>
  <c r="L405" i="98"/>
  <c r="L404" i="98"/>
  <c r="L403" i="98"/>
  <c r="L402" i="98"/>
  <c r="L401" i="98"/>
  <c r="L400" i="98"/>
  <c r="L399" i="98"/>
  <c r="L398" i="98"/>
  <c r="L397" i="98"/>
  <c r="L396" i="98"/>
  <c r="L395" i="98"/>
  <c r="L394" i="98"/>
  <c r="L393" i="98"/>
  <c r="L392" i="98"/>
  <c r="L391" i="98"/>
  <c r="L390" i="98"/>
  <c r="L389" i="98"/>
  <c r="L388" i="98"/>
  <c r="L387" i="98"/>
  <c r="L386" i="98"/>
  <c r="L385" i="98"/>
  <c r="L384" i="98"/>
  <c r="L383" i="98"/>
  <c r="L382" i="98"/>
  <c r="L381" i="98"/>
  <c r="L380" i="98"/>
  <c r="L379" i="98"/>
  <c r="L378" i="98"/>
  <c r="L377" i="98"/>
  <c r="L376" i="98"/>
  <c r="L375" i="98"/>
  <c r="L374" i="98"/>
  <c r="L373" i="98"/>
  <c r="L372" i="98"/>
  <c r="L371" i="98"/>
  <c r="L370" i="98"/>
  <c r="L369" i="98"/>
  <c r="L368" i="98"/>
  <c r="L367" i="98"/>
  <c r="L366" i="98"/>
  <c r="L365" i="98"/>
  <c r="L364" i="98"/>
  <c r="L363" i="98"/>
  <c r="L362" i="98"/>
  <c r="L361" i="98"/>
  <c r="L360" i="98"/>
  <c r="L359" i="98"/>
  <c r="L358" i="98"/>
  <c r="L357" i="98"/>
  <c r="L356" i="98"/>
  <c r="L355" i="98"/>
  <c r="L354" i="98"/>
  <c r="L353" i="98"/>
  <c r="L352" i="98"/>
  <c r="L351" i="98"/>
  <c r="L350" i="98"/>
  <c r="L349" i="98"/>
  <c r="L348" i="98"/>
  <c r="L347" i="98"/>
  <c r="L346" i="98"/>
  <c r="L345" i="98"/>
  <c r="L344" i="98"/>
  <c r="L343" i="98"/>
  <c r="L342" i="98"/>
  <c r="L341" i="98"/>
  <c r="L340" i="98"/>
  <c r="L339" i="98"/>
  <c r="L338" i="98"/>
  <c r="L337" i="98"/>
  <c r="L336" i="98"/>
  <c r="L335" i="98"/>
  <c r="L334" i="98"/>
  <c r="L333" i="98"/>
  <c r="L332" i="98"/>
  <c r="L331" i="98"/>
  <c r="L330" i="98"/>
  <c r="L329" i="98"/>
  <c r="L328" i="98"/>
  <c r="L327" i="98"/>
  <c r="L326" i="98"/>
  <c r="L325" i="98"/>
  <c r="L324" i="98"/>
  <c r="L323" i="98"/>
  <c r="L322" i="98"/>
  <c r="L321" i="98"/>
  <c r="L320" i="98"/>
  <c r="L319" i="98"/>
  <c r="L318" i="98"/>
  <c r="L317" i="98"/>
  <c r="L316" i="98"/>
  <c r="L315" i="98"/>
  <c r="L314" i="98"/>
  <c r="L313" i="98"/>
  <c r="L312" i="98"/>
  <c r="L311" i="98"/>
  <c r="L310" i="98"/>
  <c r="L309" i="98"/>
  <c r="L308" i="98"/>
  <c r="L307" i="98"/>
  <c r="L306" i="98"/>
  <c r="L305" i="98"/>
  <c r="L304" i="98"/>
  <c r="L303" i="98"/>
  <c r="L302" i="98"/>
  <c r="L301" i="98"/>
  <c r="L300" i="98"/>
  <c r="L299" i="98"/>
  <c r="L298" i="98"/>
  <c r="L297" i="98"/>
  <c r="L296" i="98"/>
  <c r="L295" i="98"/>
  <c r="L294" i="98"/>
  <c r="L293" i="98"/>
  <c r="L292" i="98"/>
  <c r="L291" i="98"/>
  <c r="L290" i="98"/>
  <c r="L289" i="98"/>
  <c r="L288" i="98"/>
  <c r="L287" i="98"/>
  <c r="L286" i="98"/>
  <c r="L285" i="98"/>
  <c r="L284" i="98"/>
  <c r="L283" i="98"/>
  <c r="L282" i="98"/>
  <c r="L281" i="98"/>
  <c r="L280" i="98"/>
  <c r="L279" i="98"/>
  <c r="L278" i="98"/>
  <c r="L277" i="98"/>
  <c r="L276" i="98"/>
  <c r="L275" i="98"/>
  <c r="L274" i="98"/>
  <c r="L273" i="98"/>
  <c r="L272" i="98"/>
  <c r="L271" i="98"/>
  <c r="L270" i="98"/>
  <c r="L269" i="98"/>
  <c r="L268" i="98"/>
  <c r="L267" i="98"/>
  <c r="L266" i="98"/>
  <c r="L265" i="98"/>
  <c r="L264" i="98"/>
  <c r="L263" i="98"/>
  <c r="L262" i="98"/>
  <c r="L261" i="98"/>
  <c r="L260" i="98"/>
  <c r="L259" i="98"/>
  <c r="L258" i="98"/>
  <c r="L257" i="98"/>
  <c r="L256" i="98"/>
  <c r="L255" i="98"/>
  <c r="L254" i="98"/>
  <c r="L253" i="98"/>
  <c r="L252" i="98"/>
  <c r="L251" i="98"/>
  <c r="L250" i="98"/>
  <c r="L249" i="98"/>
  <c r="L248" i="98"/>
  <c r="L247" i="98"/>
  <c r="L246" i="98"/>
  <c r="L245" i="98"/>
  <c r="L244" i="98"/>
  <c r="L243" i="98"/>
  <c r="L242" i="98"/>
  <c r="L241" i="98"/>
  <c r="L240" i="98"/>
  <c r="L239" i="98"/>
  <c r="L238" i="98"/>
  <c r="L237" i="98"/>
  <c r="L236" i="98"/>
  <c r="L235" i="98"/>
  <c r="L234" i="98"/>
  <c r="L233" i="98"/>
  <c r="L232" i="98"/>
  <c r="L231" i="98"/>
  <c r="L230" i="98"/>
  <c r="L229" i="98"/>
  <c r="L228" i="98"/>
  <c r="L227" i="98"/>
  <c r="L226" i="98"/>
  <c r="L225" i="98"/>
  <c r="L224" i="98"/>
  <c r="L223" i="98"/>
  <c r="L222" i="98"/>
  <c r="L221" i="98"/>
  <c r="L220" i="98"/>
  <c r="L219" i="98"/>
  <c r="L218" i="98"/>
  <c r="L217" i="98"/>
  <c r="L216" i="98"/>
  <c r="L215" i="98"/>
  <c r="L214" i="98"/>
  <c r="L213" i="98"/>
  <c r="L212" i="98"/>
  <c r="L211" i="98"/>
  <c r="L210" i="98"/>
  <c r="L209" i="98"/>
  <c r="L208" i="98"/>
  <c r="L207" i="98"/>
  <c r="L206" i="98"/>
  <c r="L205" i="98"/>
  <c r="L204" i="98"/>
  <c r="L203" i="98"/>
  <c r="L202" i="98"/>
  <c r="L201" i="98"/>
  <c r="L200" i="98"/>
  <c r="L199" i="98"/>
  <c r="L198" i="98"/>
  <c r="L197" i="98"/>
  <c r="L196" i="98"/>
  <c r="L195" i="98"/>
  <c r="L194" i="98"/>
  <c r="L193" i="98"/>
  <c r="L192" i="98"/>
  <c r="L191" i="98"/>
  <c r="L190" i="98"/>
  <c r="L189" i="98"/>
  <c r="L188" i="98"/>
  <c r="L187" i="98"/>
  <c r="L186" i="98"/>
  <c r="L185" i="98"/>
  <c r="L184" i="98"/>
  <c r="L183" i="98"/>
  <c r="L182" i="98"/>
  <c r="L181" i="98"/>
  <c r="L180" i="98"/>
  <c r="L179" i="98"/>
  <c r="L178" i="98"/>
  <c r="L177" i="98"/>
  <c r="L176" i="98"/>
  <c r="L175" i="98"/>
  <c r="L174" i="98"/>
  <c r="L173" i="98"/>
  <c r="L172" i="98"/>
  <c r="L171" i="98"/>
  <c r="L170" i="98"/>
  <c r="L169" i="98"/>
  <c r="L168" i="98"/>
  <c r="L167" i="98"/>
  <c r="L166" i="98"/>
  <c r="L165" i="98"/>
  <c r="L164" i="98"/>
  <c r="L163" i="98"/>
  <c r="L162" i="98"/>
  <c r="L161" i="98"/>
  <c r="L160" i="98"/>
  <c r="L159" i="98"/>
  <c r="L158" i="98"/>
  <c r="L157" i="98"/>
  <c r="L156" i="98"/>
  <c r="L155" i="98"/>
  <c r="L154" i="98"/>
  <c r="L153" i="98"/>
  <c r="L152" i="98"/>
  <c r="L151" i="98"/>
  <c r="L150" i="98"/>
  <c r="L149" i="98"/>
  <c r="L148" i="98"/>
  <c r="L147" i="98"/>
  <c r="L146" i="98"/>
  <c r="L145" i="98"/>
  <c r="L144" i="98"/>
  <c r="L143" i="98"/>
  <c r="L142" i="98"/>
  <c r="L141" i="98"/>
  <c r="L140" i="98"/>
  <c r="L139" i="98"/>
  <c r="L138" i="98"/>
  <c r="L137" i="98"/>
  <c r="L136" i="98"/>
  <c r="L135" i="98"/>
  <c r="L134" i="98"/>
  <c r="L133" i="98"/>
  <c r="L132" i="98"/>
  <c r="L131" i="98"/>
  <c r="L130" i="98"/>
  <c r="L129" i="98"/>
  <c r="L128" i="98"/>
  <c r="L127" i="98"/>
  <c r="L126" i="98"/>
  <c r="L125" i="98"/>
  <c r="L124" i="98"/>
  <c r="L123" i="98"/>
  <c r="L122" i="98"/>
  <c r="L121" i="98"/>
  <c r="L120" i="98"/>
  <c r="L119" i="98"/>
  <c r="L118" i="98"/>
  <c r="L117" i="98"/>
  <c r="L116" i="98"/>
  <c r="L115" i="98"/>
  <c r="L114" i="98"/>
  <c r="L113" i="98"/>
  <c r="L112" i="98"/>
  <c r="L111" i="98"/>
  <c r="L110" i="98"/>
  <c r="L109" i="98"/>
  <c r="L108" i="98"/>
  <c r="L107" i="98"/>
  <c r="L106" i="98"/>
  <c r="L105" i="98"/>
  <c r="L104" i="98"/>
  <c r="L103" i="98"/>
  <c r="L102" i="98"/>
  <c r="L101" i="98"/>
  <c r="L100" i="98"/>
  <c r="L99" i="98"/>
  <c r="L98" i="98"/>
  <c r="L97" i="98"/>
  <c r="L96" i="98"/>
  <c r="L95" i="98"/>
  <c r="L94" i="98"/>
  <c r="L93" i="98"/>
  <c r="L92" i="98"/>
  <c r="L91" i="98"/>
  <c r="L90" i="98"/>
  <c r="L89" i="98"/>
  <c r="L88" i="98"/>
  <c r="L87" i="98"/>
  <c r="L86" i="98"/>
  <c r="L85" i="98"/>
  <c r="L84" i="98"/>
  <c r="L83" i="98"/>
  <c r="L82" i="98"/>
  <c r="L81" i="98"/>
  <c r="L80" i="98"/>
  <c r="L79" i="98"/>
  <c r="L78" i="98"/>
  <c r="L77" i="98"/>
  <c r="L76" i="98"/>
  <c r="L75" i="98"/>
  <c r="L74" i="98"/>
  <c r="L73" i="98"/>
  <c r="L72" i="98"/>
  <c r="L71" i="98"/>
  <c r="L70" i="98"/>
  <c r="L69" i="98"/>
  <c r="L68" i="98"/>
  <c r="L67" i="98"/>
  <c r="L66" i="98"/>
  <c r="L65" i="98"/>
  <c r="L64" i="98"/>
  <c r="L63" i="98"/>
  <c r="L62" i="98"/>
  <c r="L61" i="98"/>
  <c r="L60" i="98"/>
  <c r="L59" i="98"/>
  <c r="L58" i="98"/>
  <c r="L57" i="98"/>
  <c r="L56" i="98"/>
  <c r="L55" i="98"/>
  <c r="L54" i="98"/>
  <c r="L53" i="98"/>
  <c r="L52" i="98"/>
  <c r="L51" i="98"/>
  <c r="L50" i="98"/>
  <c r="L49" i="98"/>
  <c r="L48" i="98"/>
  <c r="L47" i="98"/>
  <c r="L46" i="98"/>
  <c r="L45" i="98"/>
  <c r="L44" i="98"/>
  <c r="L43" i="98"/>
  <c r="L42" i="98"/>
  <c r="L41" i="98"/>
  <c r="L40" i="98"/>
  <c r="L39" i="98"/>
  <c r="L38" i="98"/>
  <c r="L37" i="98"/>
  <c r="L36" i="98"/>
  <c r="L35" i="98"/>
  <c r="L34" i="98"/>
  <c r="L33" i="98"/>
  <c r="L32" i="98"/>
  <c r="L31" i="98"/>
  <c r="L30" i="98"/>
  <c r="L29" i="98"/>
  <c r="L28" i="98"/>
  <c r="L27" i="98"/>
  <c r="L26" i="98"/>
  <c r="L25" i="98"/>
  <c r="L24" i="98"/>
  <c r="L23" i="98"/>
  <c r="L22" i="98"/>
  <c r="L21" i="98"/>
  <c r="L20" i="98"/>
  <c r="L19" i="98"/>
  <c r="L18" i="98"/>
  <c r="L17" i="98"/>
  <c r="L16" i="98"/>
  <c r="L15" i="98"/>
  <c r="L14" i="98"/>
  <c r="L13" i="98"/>
  <c r="L12" i="98"/>
  <c r="L11" i="98"/>
  <c r="L10" i="98"/>
  <c r="L9" i="98"/>
  <c r="L8" i="98"/>
  <c r="L7" i="98"/>
  <c r="L6" i="98"/>
  <c r="L5" i="98"/>
  <c r="L4" i="98"/>
  <c r="L498" i="20"/>
  <c r="L497" i="20"/>
  <c r="L496" i="20"/>
  <c r="L495" i="20"/>
  <c r="L494" i="20"/>
  <c r="L493" i="20"/>
  <c r="L492" i="20"/>
  <c r="L491" i="20"/>
  <c r="L490" i="20"/>
  <c r="L489" i="20"/>
  <c r="L488" i="20"/>
  <c r="L487" i="20"/>
  <c r="L486" i="20"/>
  <c r="L485" i="20"/>
  <c r="L484" i="20"/>
  <c r="L483" i="20"/>
  <c r="L482" i="20"/>
  <c r="L481" i="20"/>
  <c r="L480" i="20"/>
  <c r="L479" i="20"/>
  <c r="L478" i="20"/>
  <c r="L477" i="20"/>
  <c r="L476" i="20"/>
  <c r="L475" i="20"/>
  <c r="L474" i="20"/>
  <c r="L473" i="20"/>
  <c r="L472" i="20"/>
  <c r="L471" i="20"/>
  <c r="L470" i="20"/>
  <c r="L469" i="20"/>
  <c r="L468" i="20"/>
  <c r="L467" i="20"/>
  <c r="L466" i="20"/>
  <c r="L465" i="20"/>
  <c r="L464" i="20"/>
  <c r="L463" i="20"/>
  <c r="L462" i="20"/>
  <c r="L461" i="20"/>
  <c r="L460" i="20"/>
  <c r="L459" i="20"/>
  <c r="L458" i="20"/>
  <c r="L457" i="20"/>
  <c r="L456" i="20"/>
  <c r="L455" i="20"/>
  <c r="L454" i="20"/>
  <c r="L453" i="20"/>
  <c r="L452" i="20"/>
  <c r="L451" i="20"/>
  <c r="L450" i="20"/>
  <c r="L449" i="20"/>
  <c r="L448" i="20"/>
  <c r="L447" i="20"/>
  <c r="L446" i="20"/>
  <c r="L445" i="20"/>
  <c r="L444" i="20"/>
  <c r="L443" i="20"/>
  <c r="L442" i="20"/>
  <c r="L441" i="20"/>
  <c r="L440" i="20"/>
  <c r="L439" i="20"/>
  <c r="L438" i="20"/>
  <c r="L437" i="20"/>
  <c r="L436" i="20"/>
  <c r="L435" i="20"/>
  <c r="L434" i="20"/>
  <c r="L433" i="20"/>
  <c r="L432" i="20"/>
  <c r="L431" i="20"/>
  <c r="L430" i="20"/>
  <c r="L429" i="20"/>
  <c r="L428" i="20"/>
  <c r="L427" i="20"/>
  <c r="L426" i="20"/>
  <c r="L425" i="20"/>
  <c r="L424" i="20"/>
  <c r="L423" i="20"/>
  <c r="L422" i="20"/>
  <c r="L421" i="20"/>
  <c r="L420" i="20"/>
  <c r="L419" i="20"/>
  <c r="L418" i="20"/>
  <c r="L417" i="20"/>
  <c r="L416" i="20"/>
  <c r="L415" i="20"/>
  <c r="L414" i="20"/>
  <c r="L413" i="20"/>
  <c r="L412" i="20"/>
  <c r="L411" i="20"/>
  <c r="L410" i="20"/>
  <c r="L409" i="20"/>
  <c r="L408" i="20"/>
  <c r="L407" i="20"/>
  <c r="L406" i="20"/>
  <c r="L405" i="20"/>
  <c r="L404" i="20"/>
  <c r="L403" i="20"/>
  <c r="L402" i="20"/>
  <c r="L401" i="20"/>
  <c r="L400" i="20"/>
  <c r="L399" i="20"/>
  <c r="L398" i="20"/>
  <c r="L397" i="20"/>
  <c r="L396" i="20"/>
  <c r="L395" i="20"/>
  <c r="L394" i="20"/>
  <c r="L393" i="20"/>
  <c r="L392" i="20"/>
  <c r="L391" i="20"/>
  <c r="L390" i="20"/>
  <c r="L389" i="20"/>
  <c r="L388" i="20"/>
  <c r="L387" i="20"/>
  <c r="L386" i="20"/>
  <c r="L385" i="20"/>
  <c r="L384" i="20"/>
  <c r="L383" i="20"/>
  <c r="L382" i="20"/>
  <c r="L381" i="20"/>
  <c r="L380" i="20"/>
  <c r="L379" i="20"/>
  <c r="L378" i="20"/>
  <c r="L377" i="20"/>
  <c r="L376" i="20"/>
  <c r="L375" i="20"/>
  <c r="L374" i="20"/>
  <c r="L373" i="20"/>
  <c r="L372" i="20"/>
  <c r="L371" i="20"/>
  <c r="L370" i="20"/>
  <c r="L369" i="20"/>
  <c r="L368" i="20"/>
  <c r="L367" i="20"/>
  <c r="L366" i="20"/>
  <c r="L365" i="20"/>
  <c r="L364" i="20"/>
  <c r="L363" i="20"/>
  <c r="L362" i="20"/>
  <c r="L361" i="20"/>
  <c r="L360" i="20"/>
  <c r="L359" i="20"/>
  <c r="L358" i="20"/>
  <c r="L357" i="20"/>
  <c r="L356" i="20"/>
  <c r="L355" i="20"/>
  <c r="L354" i="20"/>
  <c r="L353" i="20"/>
  <c r="L352" i="20"/>
  <c r="L351" i="20"/>
  <c r="L350" i="20"/>
  <c r="L349" i="20"/>
  <c r="L348" i="20"/>
  <c r="L347" i="20"/>
  <c r="L346" i="20"/>
  <c r="L345" i="20"/>
  <c r="L344" i="20"/>
  <c r="L343" i="20"/>
  <c r="L342" i="20"/>
  <c r="L341" i="20"/>
  <c r="L340" i="20"/>
  <c r="L339" i="20"/>
  <c r="L338" i="20"/>
  <c r="L337" i="20"/>
  <c r="L336" i="20"/>
  <c r="L335" i="20"/>
  <c r="L334" i="20"/>
  <c r="L333" i="20"/>
  <c r="L332" i="20"/>
  <c r="L331" i="20"/>
  <c r="L330" i="20"/>
  <c r="L329" i="20"/>
  <c r="L328" i="20"/>
  <c r="L327" i="20"/>
  <c r="L326" i="20"/>
  <c r="L325" i="20"/>
  <c r="L324" i="20"/>
  <c r="L323" i="20"/>
  <c r="L322" i="20"/>
  <c r="L321" i="20"/>
  <c r="L320" i="20"/>
  <c r="L319" i="20"/>
  <c r="L318" i="20"/>
  <c r="L317" i="20"/>
  <c r="L316" i="20"/>
  <c r="L315" i="20"/>
  <c r="L314" i="20"/>
  <c r="L313" i="20"/>
  <c r="L312" i="20"/>
  <c r="L311" i="20"/>
  <c r="L310" i="20"/>
  <c r="L309" i="20"/>
  <c r="L308" i="20"/>
  <c r="L307" i="20"/>
  <c r="L306" i="20"/>
  <c r="L305" i="20"/>
  <c r="L304" i="20"/>
  <c r="L303" i="20"/>
  <c r="L302" i="20"/>
  <c r="L301" i="20"/>
  <c r="L300" i="20"/>
  <c r="L299" i="20"/>
  <c r="L298" i="20"/>
  <c r="L297" i="20"/>
  <c r="L296" i="20"/>
  <c r="L295" i="20"/>
  <c r="L294" i="20"/>
  <c r="L293" i="20"/>
  <c r="L292" i="20"/>
  <c r="L291" i="20"/>
  <c r="L290" i="20"/>
  <c r="L289" i="20"/>
  <c r="L288" i="20"/>
  <c r="L287" i="20"/>
  <c r="L286" i="20"/>
  <c r="L285" i="20"/>
  <c r="L284" i="20"/>
  <c r="L283" i="20"/>
  <c r="L282" i="20"/>
  <c r="L281" i="20"/>
  <c r="L280" i="20"/>
  <c r="L279" i="20"/>
  <c r="L278" i="20"/>
  <c r="L277" i="20"/>
  <c r="L276" i="20"/>
  <c r="L275" i="20"/>
  <c r="L274" i="20"/>
  <c r="L273" i="20"/>
  <c r="L272" i="20"/>
  <c r="L271" i="20"/>
  <c r="L270" i="20"/>
  <c r="L269" i="20"/>
  <c r="L268" i="20"/>
  <c r="L267" i="20"/>
  <c r="L266" i="20"/>
  <c r="L265" i="20"/>
  <c r="L264" i="20"/>
  <c r="L263" i="20"/>
  <c r="L262" i="20"/>
  <c r="L261" i="20"/>
  <c r="L260" i="20"/>
  <c r="L259" i="20"/>
  <c r="L258" i="20"/>
  <c r="L257" i="20"/>
  <c r="L256" i="20"/>
  <c r="L255" i="20"/>
  <c r="L254" i="20"/>
  <c r="L253" i="20"/>
  <c r="L252" i="20"/>
  <c r="L251" i="20"/>
  <c r="L250" i="20"/>
  <c r="L249" i="20"/>
  <c r="L248" i="20"/>
  <c r="L247" i="20"/>
  <c r="L246" i="20"/>
  <c r="L245" i="20"/>
  <c r="L244" i="20"/>
  <c r="L243" i="20"/>
  <c r="L242" i="20"/>
  <c r="L241" i="20"/>
  <c r="L240" i="20"/>
  <c r="L239" i="20"/>
  <c r="L238" i="20"/>
  <c r="L237" i="20"/>
  <c r="L236" i="20"/>
  <c r="L235" i="20"/>
  <c r="L234" i="20"/>
  <c r="L233" i="20"/>
  <c r="L232" i="20"/>
  <c r="L231" i="20"/>
  <c r="L230" i="20"/>
  <c r="L229" i="20"/>
  <c r="L228" i="20"/>
  <c r="L227" i="20"/>
  <c r="L226" i="20"/>
  <c r="L225" i="20"/>
  <c r="L224" i="20"/>
  <c r="L223" i="20"/>
  <c r="L222" i="20"/>
  <c r="L221" i="20"/>
  <c r="L220" i="20"/>
  <c r="L219" i="20"/>
  <c r="L218" i="20"/>
  <c r="L217" i="20"/>
  <c r="L216" i="20"/>
  <c r="L215" i="20"/>
  <c r="L214" i="20"/>
  <c r="L213" i="20"/>
  <c r="L212" i="20"/>
  <c r="L211" i="20"/>
  <c r="L210" i="20"/>
  <c r="L209" i="20"/>
  <c r="L208" i="20"/>
  <c r="L207" i="20"/>
  <c r="L206" i="20"/>
  <c r="L205" i="20"/>
  <c r="L204" i="20"/>
  <c r="L203" i="20"/>
  <c r="L202" i="20"/>
  <c r="L201" i="20"/>
  <c r="L200" i="20"/>
  <c r="L199" i="20"/>
  <c r="L198" i="20"/>
  <c r="L197" i="20"/>
  <c r="L196" i="20"/>
  <c r="L195" i="20"/>
  <c r="L194" i="20"/>
  <c r="L193" i="20"/>
  <c r="L192" i="20"/>
  <c r="L191" i="20"/>
  <c r="L190" i="20"/>
  <c r="L189" i="20"/>
  <c r="L188" i="20"/>
  <c r="L187" i="20"/>
  <c r="L186" i="20"/>
  <c r="L185" i="20"/>
  <c r="L184" i="20"/>
  <c r="L183" i="20"/>
  <c r="L182" i="20"/>
  <c r="L181" i="20"/>
  <c r="L180" i="20"/>
  <c r="L179" i="20"/>
  <c r="L178" i="20"/>
  <c r="L177" i="20"/>
  <c r="L176" i="20"/>
  <c r="L175" i="20"/>
  <c r="L174" i="20"/>
  <c r="L173" i="20"/>
  <c r="L172" i="20"/>
  <c r="L171" i="20"/>
  <c r="L170" i="20"/>
  <c r="L169" i="20"/>
  <c r="L168" i="20"/>
  <c r="L167" i="20"/>
  <c r="L166" i="20"/>
  <c r="L165" i="20"/>
  <c r="L164" i="20"/>
  <c r="L163" i="20"/>
  <c r="L162" i="20"/>
  <c r="L161" i="20"/>
  <c r="L160" i="20"/>
  <c r="L159" i="20"/>
  <c r="L158" i="20"/>
  <c r="L157" i="20"/>
  <c r="L156" i="20"/>
  <c r="L155" i="20"/>
  <c r="L154" i="20"/>
  <c r="L152" i="20"/>
  <c r="L151" i="20"/>
  <c r="L150" i="20"/>
  <c r="L149" i="20"/>
  <c r="L147" i="20"/>
  <c r="L146" i="20"/>
  <c r="L145" i="20"/>
  <c r="L144" i="20"/>
  <c r="L143" i="20"/>
  <c r="L142" i="20"/>
  <c r="L141" i="20"/>
  <c r="L140" i="20"/>
  <c r="L139" i="20"/>
  <c r="L138" i="20"/>
  <c r="L136" i="20"/>
  <c r="L135" i="20"/>
  <c r="L134" i="20"/>
  <c r="L133" i="20"/>
  <c r="L132" i="20"/>
  <c r="L131" i="20"/>
  <c r="L130" i="20"/>
  <c r="L129" i="20"/>
  <c r="L128" i="20"/>
  <c r="L127" i="20"/>
  <c r="L126" i="20"/>
  <c r="L125" i="20"/>
  <c r="L124" i="20"/>
  <c r="L123" i="20"/>
  <c r="L122" i="20"/>
  <c r="L121" i="20"/>
  <c r="L120" i="20"/>
  <c r="L119" i="20"/>
  <c r="L118" i="20"/>
  <c r="L117" i="20"/>
  <c r="L116" i="20"/>
  <c r="L115" i="20"/>
  <c r="L112" i="20"/>
  <c r="L111" i="20"/>
  <c r="L109" i="20"/>
  <c r="L107" i="20"/>
  <c r="L106" i="20"/>
  <c r="L105" i="20"/>
  <c r="L104" i="20"/>
  <c r="L103" i="20"/>
  <c r="L102" i="20"/>
  <c r="L101" i="20"/>
  <c r="L100" i="20"/>
  <c r="L99" i="20"/>
  <c r="L98" i="20"/>
  <c r="L97" i="20"/>
  <c r="L96" i="20"/>
  <c r="L95" i="20"/>
  <c r="L94" i="20"/>
  <c r="L93" i="20"/>
  <c r="L92" i="20"/>
  <c r="L91" i="20"/>
  <c r="L90" i="20"/>
  <c r="L88" i="20"/>
  <c r="L87" i="20"/>
  <c r="L86" i="20"/>
  <c r="L85" i="20"/>
  <c r="L84" i="20"/>
  <c r="L82" i="20"/>
  <c r="L81" i="20"/>
  <c r="L80" i="20"/>
  <c r="L79" i="20"/>
  <c r="L78" i="20"/>
  <c r="L77" i="20"/>
  <c r="L76" i="20"/>
  <c r="L75" i="20"/>
  <c r="L73" i="20"/>
  <c r="L72" i="20"/>
  <c r="L71" i="20"/>
  <c r="L70" i="20"/>
  <c r="L69" i="20"/>
  <c r="L68" i="20"/>
  <c r="L67" i="20"/>
  <c r="L65" i="20"/>
  <c r="L64" i="20"/>
  <c r="L63" i="20"/>
  <c r="L62" i="20"/>
  <c r="L61" i="20"/>
  <c r="L59" i="20"/>
  <c r="L58" i="20"/>
  <c r="L57" i="20"/>
  <c r="L56" i="20"/>
  <c r="L55" i="20"/>
  <c r="L54" i="20"/>
  <c r="L53" i="20"/>
  <c r="L52" i="20"/>
  <c r="L51" i="20"/>
  <c r="L50" i="20"/>
  <c r="L49" i="20"/>
  <c r="L48" i="20"/>
  <c r="L47" i="20"/>
  <c r="L46" i="20"/>
  <c r="L45" i="20"/>
  <c r="L44" i="20"/>
  <c r="L43" i="20"/>
  <c r="L42" i="20"/>
  <c r="L41" i="20"/>
  <c r="L40" i="20"/>
  <c r="L39" i="20"/>
  <c r="L38" i="20"/>
  <c r="L37" i="20"/>
  <c r="L36" i="20"/>
  <c r="L35" i="20"/>
  <c r="L34" i="20"/>
  <c r="L33" i="20"/>
  <c r="L32" i="20"/>
  <c r="L31" i="20"/>
  <c r="L30" i="20"/>
  <c r="L29" i="20"/>
  <c r="L28" i="20"/>
  <c r="L26" i="20"/>
  <c r="L25" i="20"/>
  <c r="L23" i="20"/>
  <c r="L22" i="20"/>
  <c r="L17" i="20"/>
  <c r="L7" i="20"/>
  <c r="L6" i="20"/>
  <c r="L5" i="20"/>
  <c r="L4" i="20"/>
  <c r="H5" i="15"/>
  <c r="K33" i="15"/>
  <c r="K32" i="15"/>
  <c r="K31" i="15"/>
  <c r="K30" i="15"/>
  <c r="K29" i="15"/>
  <c r="K28" i="15"/>
  <c r="K27" i="15"/>
  <c r="K26" i="15"/>
  <c r="K25" i="15"/>
  <c r="K24" i="15"/>
  <c r="K23" i="15"/>
  <c r="K22" i="15"/>
  <c r="K21" i="15"/>
  <c r="K20" i="15"/>
  <c r="K19" i="15"/>
  <c r="H5" i="16"/>
  <c r="K33" i="16"/>
  <c r="K32" i="16"/>
  <c r="K31" i="16"/>
  <c r="K30" i="16"/>
  <c r="K29" i="16"/>
  <c r="K28" i="16"/>
  <c r="K27" i="16"/>
  <c r="K26" i="16"/>
  <c r="K25" i="16"/>
  <c r="K24" i="16"/>
  <c r="K23" i="16"/>
  <c r="K22" i="16"/>
  <c r="K21" i="16"/>
  <c r="K20" i="16"/>
  <c r="K19" i="16"/>
  <c r="H5" i="17"/>
  <c r="K33" i="17"/>
  <c r="K32" i="17"/>
  <c r="K31" i="17"/>
  <c r="K30" i="17"/>
  <c r="K29" i="17"/>
  <c r="K28" i="17"/>
  <c r="K27" i="17"/>
  <c r="K26" i="17"/>
  <c r="K25" i="17"/>
  <c r="K24" i="17"/>
  <c r="K23" i="17"/>
  <c r="K22" i="17"/>
  <c r="K21" i="17"/>
  <c r="K20" i="17"/>
  <c r="K19" i="17"/>
  <c r="H5" i="18"/>
  <c r="K33" i="18"/>
  <c r="K32" i="18"/>
  <c r="K31" i="18"/>
  <c r="K30" i="18"/>
  <c r="K29" i="18"/>
  <c r="K28" i="18"/>
  <c r="K27" i="18"/>
  <c r="K26" i="18"/>
  <c r="K25" i="18"/>
  <c r="K24" i="18"/>
  <c r="K23" i="18"/>
  <c r="K22" i="18"/>
  <c r="K21" i="18"/>
  <c r="K20" i="18"/>
  <c r="K19" i="18"/>
  <c r="H5" i="19"/>
  <c r="K33" i="19"/>
  <c r="K32" i="19"/>
  <c r="K31" i="19"/>
  <c r="K30" i="19"/>
  <c r="K29" i="19"/>
  <c r="K28" i="19"/>
  <c r="K27" i="19"/>
  <c r="K26" i="19"/>
  <c r="K25" i="19"/>
  <c r="K24" i="19"/>
  <c r="K23" i="19"/>
  <c r="K22" i="19"/>
  <c r="K21" i="19"/>
  <c r="K20" i="19"/>
  <c r="K19" i="19"/>
  <c r="H5" i="26"/>
  <c r="K33" i="26"/>
  <c r="K32" i="26"/>
  <c r="K31" i="26"/>
  <c r="K30" i="26"/>
  <c r="K29" i="26"/>
  <c r="K28" i="26"/>
  <c r="K27" i="26"/>
  <c r="K26" i="26"/>
  <c r="K25" i="26"/>
  <c r="K24" i="26"/>
  <c r="K23" i="26"/>
  <c r="K22" i="26"/>
  <c r="K21" i="26"/>
  <c r="K20" i="26"/>
  <c r="K19" i="26"/>
  <c r="H5" i="28"/>
  <c r="K33" i="28"/>
  <c r="K32" i="28"/>
  <c r="K31" i="28"/>
  <c r="K30" i="28"/>
  <c r="K29" i="28"/>
  <c r="K28" i="28"/>
  <c r="K27" i="28"/>
  <c r="K26" i="28"/>
  <c r="K25" i="28"/>
  <c r="K24" i="28"/>
  <c r="K23" i="28"/>
  <c r="K22" i="28"/>
  <c r="K21" i="28"/>
  <c r="K20" i="28"/>
  <c r="K19" i="28"/>
  <c r="H5" i="30"/>
  <c r="K33" i="30"/>
  <c r="K32" i="30"/>
  <c r="K31" i="30"/>
  <c r="K30" i="30"/>
  <c r="K29" i="30"/>
  <c r="K28" i="30"/>
  <c r="K27" i="30"/>
  <c r="K26" i="30"/>
  <c r="K25" i="30"/>
  <c r="K24" i="30"/>
  <c r="K23" i="30"/>
  <c r="K22" i="30"/>
  <c r="K21" i="30"/>
  <c r="K20" i="30"/>
  <c r="K19" i="30"/>
  <c r="H5" i="32"/>
  <c r="K33" i="32"/>
  <c r="K32" i="32"/>
  <c r="K31" i="32"/>
  <c r="K30" i="32"/>
  <c r="K29" i="32"/>
  <c r="K28" i="32"/>
  <c r="K27" i="32"/>
  <c r="K26" i="32"/>
  <c r="K25" i="32"/>
  <c r="K24" i="32"/>
  <c r="K23" i="32"/>
  <c r="K22" i="32"/>
  <c r="K21" i="32"/>
  <c r="K20" i="32"/>
  <c r="K19" i="32"/>
  <c r="H5" i="34"/>
  <c r="K33" i="34"/>
  <c r="K32" i="34"/>
  <c r="K31" i="34"/>
  <c r="K30" i="34"/>
  <c r="K29" i="34"/>
  <c r="K28" i="34"/>
  <c r="K27" i="34"/>
  <c r="K26" i="34"/>
  <c r="K25" i="34"/>
  <c r="K24" i="34"/>
  <c r="K23" i="34"/>
  <c r="K22" i="34"/>
  <c r="K21" i="34"/>
  <c r="K20" i="34"/>
  <c r="K19" i="34"/>
  <c r="H5" i="36"/>
  <c r="K33" i="36"/>
  <c r="K32" i="36"/>
  <c r="K31" i="36"/>
  <c r="K30" i="36"/>
  <c r="K29" i="36"/>
  <c r="K28" i="36"/>
  <c r="K27" i="36"/>
  <c r="K26" i="36"/>
  <c r="K25" i="36"/>
  <c r="K24" i="36"/>
  <c r="K23" i="36"/>
  <c r="K22" i="36"/>
  <c r="K21" i="36"/>
  <c r="K20" i="36"/>
  <c r="K19" i="36"/>
  <c r="H5" i="38"/>
  <c r="K33" i="38"/>
  <c r="K32" i="38"/>
  <c r="K31" i="38"/>
  <c r="K30" i="38"/>
  <c r="K29" i="38"/>
  <c r="K28" i="38"/>
  <c r="K27" i="38"/>
  <c r="K26" i="38"/>
  <c r="K25" i="38"/>
  <c r="K24" i="38"/>
  <c r="K23" i="38"/>
  <c r="K22" i="38"/>
  <c r="K21" i="38"/>
  <c r="K20" i="38"/>
  <c r="K19" i="38"/>
  <c r="H5" i="40"/>
  <c r="K33" i="40"/>
  <c r="K32" i="40"/>
  <c r="K31" i="40"/>
  <c r="K30" i="40"/>
  <c r="K29" i="40"/>
  <c r="K28" i="40"/>
  <c r="K27" i="40"/>
  <c r="K26" i="40"/>
  <c r="K25" i="40"/>
  <c r="K24" i="40"/>
  <c r="K23" i="40"/>
  <c r="K22" i="40"/>
  <c r="K21" i="40"/>
  <c r="K20" i="40"/>
  <c r="K19" i="40"/>
  <c r="H5" i="42"/>
  <c r="K33" i="42"/>
  <c r="K32" i="42"/>
  <c r="K31" i="42"/>
  <c r="K30" i="42"/>
  <c r="K29" i="42"/>
  <c r="K28" i="42"/>
  <c r="K27" i="42"/>
  <c r="K26" i="42"/>
  <c r="K25" i="42"/>
  <c r="K24" i="42"/>
  <c r="K23" i="42"/>
  <c r="K22" i="42"/>
  <c r="K21" i="42"/>
  <c r="K20" i="42"/>
  <c r="K19" i="42"/>
  <c r="H5" i="44"/>
  <c r="K33" i="44"/>
  <c r="K32" i="44"/>
  <c r="K31" i="44"/>
  <c r="K30" i="44"/>
  <c r="K29" i="44"/>
  <c r="K28" i="44"/>
  <c r="K27" i="44"/>
  <c r="K26" i="44"/>
  <c r="K25" i="44"/>
  <c r="K24" i="44"/>
  <c r="K23" i="44"/>
  <c r="K22" i="44"/>
  <c r="K21" i="44"/>
  <c r="K20" i="44"/>
  <c r="K19" i="44"/>
  <c r="H5" i="46"/>
  <c r="K33" i="46"/>
  <c r="K32" i="46"/>
  <c r="K31" i="46"/>
  <c r="K30" i="46"/>
  <c r="K29" i="46"/>
  <c r="K28" i="46"/>
  <c r="K27" i="46"/>
  <c r="K26" i="46"/>
  <c r="K25" i="46"/>
  <c r="K24" i="46"/>
  <c r="K23" i="46"/>
  <c r="K22" i="46"/>
  <c r="K21" i="46"/>
  <c r="K20" i="46"/>
  <c r="K19" i="46"/>
  <c r="H5" i="48"/>
  <c r="K33" i="48"/>
  <c r="K32" i="48"/>
  <c r="K31" i="48"/>
  <c r="K30" i="48"/>
  <c r="K29" i="48"/>
  <c r="K28" i="48"/>
  <c r="K27" i="48"/>
  <c r="K26" i="48"/>
  <c r="K25" i="48"/>
  <c r="K24" i="48"/>
  <c r="K23" i="48"/>
  <c r="K22" i="48"/>
  <c r="K21" i="48"/>
  <c r="K20" i="48"/>
  <c r="K19" i="48"/>
  <c r="H5" i="50"/>
  <c r="K33" i="50"/>
  <c r="K32" i="50"/>
  <c r="K31" i="50"/>
  <c r="K30" i="50"/>
  <c r="K29" i="50"/>
  <c r="K28" i="50"/>
  <c r="K27" i="50"/>
  <c r="K26" i="50"/>
  <c r="K25" i="50"/>
  <c r="K24" i="50"/>
  <c r="K23" i="50"/>
  <c r="K22" i="50"/>
  <c r="K21" i="50"/>
  <c r="K20" i="50"/>
  <c r="K19" i="50"/>
  <c r="H5" i="52"/>
  <c r="K33" i="52"/>
  <c r="K32" i="52"/>
  <c r="K31" i="52"/>
  <c r="K30" i="52"/>
  <c r="K29" i="52"/>
  <c r="K28" i="52"/>
  <c r="K27" i="52"/>
  <c r="K26" i="52"/>
  <c r="K25" i="52"/>
  <c r="K24" i="52"/>
  <c r="K23" i="52"/>
  <c r="K22" i="52"/>
  <c r="K21" i="52"/>
  <c r="K20" i="52"/>
  <c r="K19" i="52"/>
  <c r="H5" i="54"/>
  <c r="K33" i="54"/>
  <c r="K32" i="54"/>
  <c r="K31" i="54"/>
  <c r="K30" i="54"/>
  <c r="K29" i="54"/>
  <c r="K28" i="54"/>
  <c r="K27" i="54"/>
  <c r="K26" i="54"/>
  <c r="K25" i="54"/>
  <c r="K24" i="54"/>
  <c r="K23" i="54"/>
  <c r="K22" i="54"/>
  <c r="K21" i="54"/>
  <c r="K20" i="54"/>
  <c r="K19" i="54"/>
  <c r="H5" i="56"/>
  <c r="K33" i="56"/>
  <c r="K32" i="56"/>
  <c r="K31" i="56"/>
  <c r="K30" i="56"/>
  <c r="K29" i="56"/>
  <c r="K28" i="56"/>
  <c r="K27" i="56"/>
  <c r="K26" i="56"/>
  <c r="K25" i="56"/>
  <c r="K24" i="56"/>
  <c r="K23" i="56"/>
  <c r="K22" i="56"/>
  <c r="K21" i="56"/>
  <c r="K20" i="56"/>
  <c r="K19" i="56"/>
  <c r="H5" i="58"/>
  <c r="K33" i="58"/>
  <c r="K32" i="58"/>
  <c r="K31" i="58"/>
  <c r="K30" i="58"/>
  <c r="K29" i="58"/>
  <c r="K28" i="58"/>
  <c r="K27" i="58"/>
  <c r="K26" i="58"/>
  <c r="K25" i="58"/>
  <c r="K24" i="58"/>
  <c r="K23" i="58"/>
  <c r="K22" i="58"/>
  <c r="K21" i="58"/>
  <c r="K20" i="58"/>
  <c r="K19" i="58"/>
  <c r="H5" i="60"/>
  <c r="K33" i="60"/>
  <c r="K32" i="60"/>
  <c r="K31" i="60"/>
  <c r="K30" i="60"/>
  <c r="K29" i="60"/>
  <c r="K28" i="60"/>
  <c r="K27" i="60"/>
  <c r="K26" i="60"/>
  <c r="K25" i="60"/>
  <c r="K24" i="60"/>
  <c r="K23" i="60"/>
  <c r="K22" i="60"/>
  <c r="K21" i="60"/>
  <c r="K20" i="60"/>
  <c r="K19" i="60"/>
  <c r="H5" i="62"/>
  <c r="K33" i="62"/>
  <c r="K32" i="62"/>
  <c r="K31" i="62"/>
  <c r="K30" i="62"/>
  <c r="K29" i="62"/>
  <c r="K28" i="62"/>
  <c r="K27" i="62"/>
  <c r="K26" i="62"/>
  <c r="K25" i="62"/>
  <c r="K24" i="62"/>
  <c r="K23" i="62"/>
  <c r="K22" i="62"/>
  <c r="K21" i="62"/>
  <c r="K20" i="62"/>
  <c r="K19" i="62"/>
  <c r="H5" i="64"/>
  <c r="K33" i="64"/>
  <c r="K32" i="64"/>
  <c r="K31" i="64"/>
  <c r="K30" i="64"/>
  <c r="K29" i="64"/>
  <c r="K28" i="64"/>
  <c r="K27" i="64"/>
  <c r="K26" i="64"/>
  <c r="K25" i="64"/>
  <c r="K24" i="64"/>
  <c r="K23" i="64"/>
  <c r="K22" i="64"/>
  <c r="K21" i="64"/>
  <c r="K20" i="64"/>
  <c r="K19" i="64"/>
  <c r="H5" i="66"/>
  <c r="K33" i="66"/>
  <c r="K32" i="66"/>
  <c r="K31" i="66"/>
  <c r="K30" i="66"/>
  <c r="K29" i="66"/>
  <c r="K28" i="66"/>
  <c r="K27" i="66"/>
  <c r="K26" i="66"/>
  <c r="K25" i="66"/>
  <c r="K24" i="66"/>
  <c r="K23" i="66"/>
  <c r="K22" i="66"/>
  <c r="K21" i="66"/>
  <c r="K20" i="66"/>
  <c r="K19" i="66"/>
  <c r="H5" i="68"/>
  <c r="K33" i="68"/>
  <c r="K32" i="68"/>
  <c r="K31" i="68"/>
  <c r="K30" i="68"/>
  <c r="K29" i="68"/>
  <c r="K28" i="68"/>
  <c r="K27" i="68"/>
  <c r="K26" i="68"/>
  <c r="K25" i="68"/>
  <c r="K24" i="68"/>
  <c r="K23" i="68"/>
  <c r="K22" i="68"/>
  <c r="K21" i="68"/>
  <c r="K20" i="68"/>
  <c r="K19" i="68"/>
  <c r="H5" i="70"/>
  <c r="K33" i="70"/>
  <c r="K32" i="70"/>
  <c r="K31" i="70"/>
  <c r="K30" i="70"/>
  <c r="K29" i="70"/>
  <c r="K28" i="70"/>
  <c r="K27" i="70"/>
  <c r="K26" i="70"/>
  <c r="K25" i="70"/>
  <c r="K24" i="70"/>
  <c r="K23" i="70"/>
  <c r="K22" i="70"/>
  <c r="K21" i="70"/>
  <c r="K20" i="70"/>
  <c r="K19" i="70"/>
  <c r="H5" i="79"/>
  <c r="K33" i="79"/>
  <c r="K32" i="79"/>
  <c r="K31" i="79"/>
  <c r="K30" i="79"/>
  <c r="K29" i="79"/>
  <c r="K28" i="79"/>
  <c r="K27" i="79"/>
  <c r="K26" i="79"/>
  <c r="K25" i="79"/>
  <c r="K24" i="79"/>
  <c r="K23" i="79"/>
  <c r="K22" i="79"/>
  <c r="K21" i="79"/>
  <c r="K20" i="79"/>
  <c r="K19" i="79"/>
  <c r="H5" i="81"/>
  <c r="K33" i="81"/>
  <c r="K32" i="81"/>
  <c r="K31" i="81"/>
  <c r="K30" i="81"/>
  <c r="K29" i="81"/>
  <c r="K28" i="81"/>
  <c r="K27" i="81"/>
  <c r="K26" i="81"/>
  <c r="K25" i="81"/>
  <c r="K24" i="81"/>
  <c r="K23" i="81"/>
  <c r="K22" i="81"/>
  <c r="K21" i="81"/>
  <c r="K20" i="81"/>
  <c r="K19" i="81"/>
  <c r="H5" i="83"/>
  <c r="K33" i="83"/>
  <c r="K32" i="83"/>
  <c r="K31" i="83"/>
  <c r="K30" i="83"/>
  <c r="K29" i="83"/>
  <c r="K28" i="83"/>
  <c r="K27" i="83"/>
  <c r="K26" i="83"/>
  <c r="K25" i="83"/>
  <c r="K24" i="83"/>
  <c r="K23" i="83"/>
  <c r="K22" i="83"/>
  <c r="K21" i="83"/>
  <c r="K20" i="83"/>
  <c r="K19" i="83"/>
  <c r="H5" i="85"/>
  <c r="K33" i="85"/>
  <c r="K32" i="85"/>
  <c r="K31" i="85"/>
  <c r="K30" i="85"/>
  <c r="K29" i="85"/>
  <c r="K28" i="85"/>
  <c r="K27" i="85"/>
  <c r="K26" i="85"/>
  <c r="K25" i="85"/>
  <c r="K24" i="85"/>
  <c r="K23" i="85"/>
  <c r="K22" i="85"/>
  <c r="K21" i="85"/>
  <c r="K20" i="85"/>
  <c r="K19" i="85"/>
  <c r="H5" i="87"/>
  <c r="K33" i="87"/>
  <c r="K32" i="87"/>
  <c r="K31" i="87"/>
  <c r="K30" i="87"/>
  <c r="K29" i="87"/>
  <c r="K28" i="87"/>
  <c r="K27" i="87"/>
  <c r="K26" i="87"/>
  <c r="K25" i="87"/>
  <c r="K24" i="87"/>
  <c r="K23" i="87"/>
  <c r="K22" i="87"/>
  <c r="K21" i="87"/>
  <c r="K20" i="87"/>
  <c r="K19" i="87"/>
  <c r="H5" i="89"/>
  <c r="K33" i="89"/>
  <c r="K32" i="89"/>
  <c r="K31" i="89"/>
  <c r="K30" i="89"/>
  <c r="K29" i="89"/>
  <c r="K28" i="89"/>
  <c r="K27" i="89"/>
  <c r="K26" i="89"/>
  <c r="K25" i="89"/>
  <c r="K24" i="89"/>
  <c r="K23" i="89"/>
  <c r="K22" i="89"/>
  <c r="K21" i="89"/>
  <c r="K20" i="89"/>
  <c r="K19" i="89"/>
  <c r="H5" i="91"/>
  <c r="K33" i="91"/>
  <c r="K32" i="91"/>
  <c r="K31" i="91"/>
  <c r="K30" i="91"/>
  <c r="K29" i="91"/>
  <c r="K28" i="91"/>
  <c r="K27" i="91"/>
  <c r="K26" i="91"/>
  <c r="K25" i="91"/>
  <c r="K24" i="91"/>
  <c r="K23" i="91"/>
  <c r="K22" i="91"/>
  <c r="K21" i="91"/>
  <c r="K20" i="91"/>
  <c r="K19" i="91"/>
  <c r="H5" i="93"/>
  <c r="K33" i="93"/>
  <c r="K32" i="93"/>
  <c r="K31" i="93"/>
  <c r="K30" i="93"/>
  <c r="K29" i="93"/>
  <c r="K28" i="93"/>
  <c r="K27" i="93"/>
  <c r="K26" i="93"/>
  <c r="K25" i="93"/>
  <c r="K24" i="93"/>
  <c r="K23" i="93"/>
  <c r="K22" i="93"/>
  <c r="K21" i="93"/>
  <c r="K20" i="93"/>
  <c r="K19" i="93"/>
  <c r="H5" i="95"/>
  <c r="K33" i="95"/>
  <c r="K32" i="95"/>
  <c r="K31" i="95"/>
  <c r="K30" i="95"/>
  <c r="K29" i="95"/>
  <c r="K28" i="95"/>
  <c r="K27" i="95"/>
  <c r="K26" i="95"/>
  <c r="K25" i="95"/>
  <c r="K24" i="95"/>
  <c r="K23" i="95"/>
  <c r="K22" i="95"/>
  <c r="K21" i="95"/>
  <c r="K20" i="95"/>
  <c r="K19" i="95"/>
  <c r="H5" i="97"/>
  <c r="K33" i="97"/>
  <c r="K32" i="97"/>
  <c r="K31" i="97"/>
  <c r="K30" i="97"/>
  <c r="K29" i="97"/>
  <c r="K28" i="97"/>
  <c r="K27" i="97"/>
  <c r="K26" i="97"/>
  <c r="K25" i="97"/>
  <c r="K24" i="97"/>
  <c r="K23" i="97"/>
  <c r="K22" i="97"/>
  <c r="K21" i="97"/>
  <c r="K20" i="97"/>
  <c r="K19" i="97"/>
  <c r="H5" i="14"/>
  <c r="K33" i="14"/>
  <c r="K32" i="14"/>
  <c r="K31" i="14"/>
  <c r="K30" i="14"/>
  <c r="K29" i="14"/>
  <c r="K28" i="14"/>
  <c r="K27" i="14"/>
  <c r="K26" i="14"/>
  <c r="K25" i="14"/>
  <c r="K24" i="14"/>
  <c r="K23" i="14"/>
  <c r="K22" i="14"/>
  <c r="K21" i="14"/>
  <c r="K20" i="14"/>
  <c r="K19" i="14"/>
  <c r="H4" i="4"/>
  <c r="H5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E88" i="4"/>
  <c r="E89" i="4"/>
  <c r="E90" i="4"/>
  <c r="E91" i="4"/>
  <c r="E92" i="4"/>
  <c r="E93" i="4"/>
  <c r="E94" i="4"/>
  <c r="E95" i="4"/>
  <c r="E96" i="4"/>
  <c r="E97" i="4"/>
  <c r="E98" i="4"/>
  <c r="E99" i="4"/>
  <c r="E85" i="4"/>
  <c r="E86" i="4"/>
  <c r="E87" i="4"/>
  <c r="E100" i="4"/>
  <c r="I14" i="4"/>
  <c r="A38" i="99"/>
  <c r="A37" i="99"/>
  <c r="A36" i="99"/>
  <c r="A56" i="64"/>
  <c r="A55" i="64"/>
  <c r="A54" i="64"/>
  <c r="A53" i="64"/>
  <c r="A52" i="64"/>
  <c r="A51" i="64"/>
  <c r="A50" i="64"/>
  <c r="A49" i="64"/>
  <c r="A48" i="64"/>
  <c r="A47" i="64"/>
  <c r="A43" i="64"/>
  <c r="A42" i="64"/>
  <c r="A41" i="64"/>
  <c r="A40" i="64"/>
  <c r="A39" i="64"/>
  <c r="A38" i="64"/>
  <c r="A37" i="64"/>
  <c r="A36" i="64"/>
  <c r="D32" i="64"/>
  <c r="A32" i="64"/>
  <c r="D31" i="64"/>
  <c r="A31" i="64"/>
  <c r="D30" i="64"/>
  <c r="A30" i="64"/>
  <c r="D29" i="64"/>
  <c r="A29" i="64"/>
  <c r="D28" i="64"/>
  <c r="A28" i="64"/>
  <c r="D27" i="64"/>
  <c r="A27" i="64"/>
  <c r="D26" i="64"/>
  <c r="A26" i="64"/>
  <c r="D25" i="64"/>
  <c r="A25" i="64"/>
  <c r="D24" i="64"/>
  <c r="A24" i="64"/>
  <c r="D23" i="64"/>
  <c r="A23" i="64"/>
  <c r="D22" i="64"/>
  <c r="A22" i="64"/>
  <c r="A56" i="66"/>
  <c r="A55" i="66"/>
  <c r="A54" i="66"/>
  <c r="A53" i="66"/>
  <c r="A52" i="66"/>
  <c r="A51" i="66"/>
  <c r="A50" i="66"/>
  <c r="A49" i="66"/>
  <c r="A48" i="66"/>
  <c r="A47" i="66"/>
  <c r="A43" i="66"/>
  <c r="A42" i="66"/>
  <c r="A41" i="66"/>
  <c r="A40" i="66"/>
  <c r="A39" i="66"/>
  <c r="A38" i="66"/>
  <c r="A37" i="66"/>
  <c r="A36" i="66"/>
  <c r="D32" i="66"/>
  <c r="A32" i="66"/>
  <c r="D31" i="66"/>
  <c r="A31" i="66"/>
  <c r="D30" i="66"/>
  <c r="A30" i="66"/>
  <c r="D29" i="66"/>
  <c r="A29" i="66"/>
  <c r="D28" i="66"/>
  <c r="A28" i="66"/>
  <c r="D27" i="66"/>
  <c r="A27" i="66"/>
  <c r="D26" i="66"/>
  <c r="A26" i="66"/>
  <c r="D25" i="66"/>
  <c r="A25" i="66"/>
  <c r="D24" i="66"/>
  <c r="A24" i="66"/>
  <c r="D23" i="66"/>
  <c r="A23" i="66"/>
  <c r="D22" i="66"/>
  <c r="A22" i="66"/>
  <c r="A56" i="68"/>
  <c r="A55" i="68"/>
  <c r="A54" i="68"/>
  <c r="A53" i="68"/>
  <c r="A52" i="68"/>
  <c r="A51" i="68"/>
  <c r="A50" i="68"/>
  <c r="A49" i="68"/>
  <c r="A48" i="68"/>
  <c r="A47" i="68"/>
  <c r="A43" i="68"/>
  <c r="A42" i="68"/>
  <c r="A41" i="68"/>
  <c r="A40" i="68"/>
  <c r="A39" i="68"/>
  <c r="A38" i="68"/>
  <c r="A37" i="68"/>
  <c r="A36" i="68"/>
  <c r="D32" i="68"/>
  <c r="A32" i="68"/>
  <c r="D31" i="68"/>
  <c r="A31" i="68"/>
  <c r="D30" i="68"/>
  <c r="A30" i="68"/>
  <c r="D29" i="68"/>
  <c r="A29" i="68"/>
  <c r="D28" i="68"/>
  <c r="A28" i="68"/>
  <c r="D27" i="68"/>
  <c r="A27" i="68"/>
  <c r="D26" i="68"/>
  <c r="A26" i="68"/>
  <c r="D25" i="68"/>
  <c r="A25" i="68"/>
  <c r="D24" i="68"/>
  <c r="A24" i="68"/>
  <c r="D23" i="68"/>
  <c r="A23" i="68"/>
  <c r="D22" i="68"/>
  <c r="A22" i="68"/>
  <c r="A56" i="70"/>
  <c r="A55" i="70"/>
  <c r="A54" i="70"/>
  <c r="A53" i="70"/>
  <c r="A52" i="70"/>
  <c r="A51" i="70"/>
  <c r="A50" i="70"/>
  <c r="A49" i="70"/>
  <c r="A48" i="70"/>
  <c r="A47" i="70"/>
  <c r="A43" i="70"/>
  <c r="A42" i="70"/>
  <c r="A41" i="70"/>
  <c r="A40" i="70"/>
  <c r="A39" i="70"/>
  <c r="A38" i="70"/>
  <c r="A37" i="70"/>
  <c r="A36" i="70"/>
  <c r="D32" i="70"/>
  <c r="A32" i="70"/>
  <c r="D31" i="70"/>
  <c r="A31" i="70"/>
  <c r="D30" i="70"/>
  <c r="A30" i="70"/>
  <c r="D29" i="70"/>
  <c r="A29" i="70"/>
  <c r="D28" i="70"/>
  <c r="A28" i="70"/>
  <c r="D27" i="70"/>
  <c r="A27" i="70"/>
  <c r="D26" i="70"/>
  <c r="A26" i="70"/>
  <c r="D25" i="70"/>
  <c r="A25" i="70"/>
  <c r="D24" i="70"/>
  <c r="A24" i="70"/>
  <c r="D23" i="70"/>
  <c r="A23" i="70"/>
  <c r="D22" i="70"/>
  <c r="A22" i="70"/>
  <c r="A56" i="79"/>
  <c r="A55" i="79"/>
  <c r="A54" i="79"/>
  <c r="A53" i="79"/>
  <c r="A52" i="79"/>
  <c r="A51" i="79"/>
  <c r="A50" i="79"/>
  <c r="A49" i="79"/>
  <c r="A48" i="79"/>
  <c r="A47" i="79"/>
  <c r="A43" i="79"/>
  <c r="A42" i="79"/>
  <c r="A41" i="79"/>
  <c r="A40" i="79"/>
  <c r="A39" i="79"/>
  <c r="A38" i="79"/>
  <c r="A37" i="79"/>
  <c r="A36" i="79"/>
  <c r="D32" i="79"/>
  <c r="A32" i="79"/>
  <c r="D31" i="79"/>
  <c r="A31" i="79"/>
  <c r="D30" i="79"/>
  <c r="A30" i="79"/>
  <c r="D29" i="79"/>
  <c r="A29" i="79"/>
  <c r="D28" i="79"/>
  <c r="A28" i="79"/>
  <c r="D27" i="79"/>
  <c r="A27" i="79"/>
  <c r="D26" i="79"/>
  <c r="A26" i="79"/>
  <c r="D25" i="79"/>
  <c r="A25" i="79"/>
  <c r="D24" i="79"/>
  <c r="A24" i="79"/>
  <c r="D23" i="79"/>
  <c r="A23" i="79"/>
  <c r="D22" i="79"/>
  <c r="A22" i="79"/>
  <c r="A56" i="81"/>
  <c r="A55" i="81"/>
  <c r="A54" i="81"/>
  <c r="A53" i="81"/>
  <c r="A52" i="81"/>
  <c r="A51" i="81"/>
  <c r="A50" i="81"/>
  <c r="A49" i="81"/>
  <c r="A48" i="81"/>
  <c r="A47" i="81"/>
  <c r="A43" i="81"/>
  <c r="A42" i="81"/>
  <c r="A41" i="81"/>
  <c r="A40" i="81"/>
  <c r="A39" i="81"/>
  <c r="A38" i="81"/>
  <c r="A37" i="81"/>
  <c r="A36" i="81"/>
  <c r="D32" i="81"/>
  <c r="A32" i="81"/>
  <c r="D31" i="81"/>
  <c r="A31" i="81"/>
  <c r="D30" i="81"/>
  <c r="A30" i="81"/>
  <c r="D29" i="81"/>
  <c r="A29" i="81"/>
  <c r="D28" i="81"/>
  <c r="A28" i="81"/>
  <c r="D27" i="81"/>
  <c r="A27" i="81"/>
  <c r="D26" i="81"/>
  <c r="A26" i="81"/>
  <c r="D25" i="81"/>
  <c r="A25" i="81"/>
  <c r="D24" i="81"/>
  <c r="A24" i="81"/>
  <c r="D23" i="81"/>
  <c r="A23" i="81"/>
  <c r="D22" i="81"/>
  <c r="A22" i="81"/>
  <c r="A56" i="83"/>
  <c r="A55" i="83"/>
  <c r="A54" i="83"/>
  <c r="A53" i="83"/>
  <c r="A52" i="83"/>
  <c r="A51" i="83"/>
  <c r="A50" i="83"/>
  <c r="A49" i="83"/>
  <c r="A48" i="83"/>
  <c r="A47" i="83"/>
  <c r="A43" i="83"/>
  <c r="A42" i="83"/>
  <c r="A41" i="83"/>
  <c r="A40" i="83"/>
  <c r="A39" i="83"/>
  <c r="A38" i="83"/>
  <c r="A37" i="83"/>
  <c r="A36" i="83"/>
  <c r="D32" i="83"/>
  <c r="A32" i="83"/>
  <c r="D31" i="83"/>
  <c r="A31" i="83"/>
  <c r="D30" i="83"/>
  <c r="A30" i="83"/>
  <c r="D29" i="83"/>
  <c r="A29" i="83"/>
  <c r="D28" i="83"/>
  <c r="A28" i="83"/>
  <c r="D27" i="83"/>
  <c r="A27" i="83"/>
  <c r="D26" i="83"/>
  <c r="A26" i="83"/>
  <c r="D25" i="83"/>
  <c r="A25" i="83"/>
  <c r="D24" i="83"/>
  <c r="A24" i="83"/>
  <c r="D23" i="83"/>
  <c r="A23" i="83"/>
  <c r="D22" i="83"/>
  <c r="A22" i="83"/>
  <c r="A56" i="85"/>
  <c r="A55" i="85"/>
  <c r="A54" i="85"/>
  <c r="A53" i="85"/>
  <c r="A52" i="85"/>
  <c r="A51" i="85"/>
  <c r="A50" i="85"/>
  <c r="A49" i="85"/>
  <c r="A48" i="85"/>
  <c r="A47" i="85"/>
  <c r="A43" i="85"/>
  <c r="A42" i="85"/>
  <c r="A41" i="85"/>
  <c r="A40" i="85"/>
  <c r="A39" i="85"/>
  <c r="A38" i="85"/>
  <c r="A37" i="85"/>
  <c r="A36" i="85"/>
  <c r="D32" i="85"/>
  <c r="A32" i="85"/>
  <c r="D31" i="85"/>
  <c r="A31" i="85"/>
  <c r="D30" i="85"/>
  <c r="A30" i="85"/>
  <c r="D29" i="85"/>
  <c r="A29" i="85"/>
  <c r="D28" i="85"/>
  <c r="A28" i="85"/>
  <c r="D27" i="85"/>
  <c r="A27" i="85"/>
  <c r="D26" i="85"/>
  <c r="A26" i="85"/>
  <c r="D25" i="85"/>
  <c r="A25" i="85"/>
  <c r="D24" i="85"/>
  <c r="A24" i="85"/>
  <c r="D23" i="85"/>
  <c r="A23" i="85"/>
  <c r="D22" i="85"/>
  <c r="A22" i="85"/>
  <c r="A56" i="87"/>
  <c r="A55" i="87"/>
  <c r="A54" i="87"/>
  <c r="A53" i="87"/>
  <c r="A52" i="87"/>
  <c r="A51" i="87"/>
  <c r="A50" i="87"/>
  <c r="A49" i="87"/>
  <c r="A48" i="87"/>
  <c r="A47" i="87"/>
  <c r="A43" i="87"/>
  <c r="A42" i="87"/>
  <c r="A41" i="87"/>
  <c r="A40" i="87"/>
  <c r="A39" i="87"/>
  <c r="A38" i="87"/>
  <c r="A37" i="87"/>
  <c r="A36" i="87"/>
  <c r="D32" i="87"/>
  <c r="A32" i="87"/>
  <c r="D31" i="87"/>
  <c r="A31" i="87"/>
  <c r="D30" i="87"/>
  <c r="A30" i="87"/>
  <c r="D29" i="87"/>
  <c r="A29" i="87"/>
  <c r="D28" i="87"/>
  <c r="A28" i="87"/>
  <c r="D27" i="87"/>
  <c r="A27" i="87"/>
  <c r="D26" i="87"/>
  <c r="A26" i="87"/>
  <c r="D25" i="87"/>
  <c r="A25" i="87"/>
  <c r="D24" i="87"/>
  <c r="A24" i="87"/>
  <c r="D23" i="87"/>
  <c r="A23" i="87"/>
  <c r="D22" i="87"/>
  <c r="A22" i="87"/>
  <c r="A56" i="89"/>
  <c r="A55" i="89"/>
  <c r="A54" i="89"/>
  <c r="A53" i="89"/>
  <c r="A52" i="89"/>
  <c r="A51" i="89"/>
  <c r="A50" i="89"/>
  <c r="A49" i="89"/>
  <c r="A48" i="89"/>
  <c r="A47" i="89"/>
  <c r="A43" i="89"/>
  <c r="A42" i="89"/>
  <c r="A41" i="89"/>
  <c r="A40" i="89"/>
  <c r="A39" i="89"/>
  <c r="A38" i="89"/>
  <c r="A37" i="89"/>
  <c r="A36" i="89"/>
  <c r="D32" i="89"/>
  <c r="A32" i="89"/>
  <c r="D31" i="89"/>
  <c r="A31" i="89"/>
  <c r="D30" i="89"/>
  <c r="A30" i="89"/>
  <c r="D29" i="89"/>
  <c r="A29" i="89"/>
  <c r="D28" i="89"/>
  <c r="A28" i="89"/>
  <c r="D27" i="89"/>
  <c r="A27" i="89"/>
  <c r="D26" i="89"/>
  <c r="A26" i="89"/>
  <c r="D25" i="89"/>
  <c r="A25" i="89"/>
  <c r="D24" i="89"/>
  <c r="A24" i="89"/>
  <c r="D23" i="89"/>
  <c r="A23" i="89"/>
  <c r="D22" i="89"/>
  <c r="A22" i="89"/>
  <c r="A56" i="91"/>
  <c r="A55" i="91"/>
  <c r="A54" i="91"/>
  <c r="A53" i="91"/>
  <c r="A52" i="91"/>
  <c r="A51" i="91"/>
  <c r="A50" i="91"/>
  <c r="A49" i="91"/>
  <c r="A48" i="91"/>
  <c r="A47" i="91"/>
  <c r="A43" i="91"/>
  <c r="A42" i="91"/>
  <c r="A41" i="91"/>
  <c r="A40" i="91"/>
  <c r="A39" i="91"/>
  <c r="A38" i="91"/>
  <c r="A37" i="91"/>
  <c r="A36" i="91"/>
  <c r="D32" i="91"/>
  <c r="A32" i="91"/>
  <c r="D31" i="91"/>
  <c r="A31" i="91"/>
  <c r="D30" i="91"/>
  <c r="A30" i="91"/>
  <c r="D29" i="91"/>
  <c r="A29" i="91"/>
  <c r="D28" i="91"/>
  <c r="A28" i="91"/>
  <c r="D27" i="91"/>
  <c r="A27" i="91"/>
  <c r="D26" i="91"/>
  <c r="A26" i="91"/>
  <c r="D25" i="91"/>
  <c r="A25" i="91"/>
  <c r="D24" i="91"/>
  <c r="A24" i="91"/>
  <c r="D23" i="91"/>
  <c r="A23" i="91"/>
  <c r="D22" i="91"/>
  <c r="A22" i="91"/>
  <c r="A56" i="93"/>
  <c r="A55" i="93"/>
  <c r="A54" i="93"/>
  <c r="A53" i="93"/>
  <c r="A52" i="93"/>
  <c r="A51" i="93"/>
  <c r="A50" i="93"/>
  <c r="A49" i="93"/>
  <c r="A48" i="93"/>
  <c r="A47" i="93"/>
  <c r="A43" i="93"/>
  <c r="A42" i="93"/>
  <c r="A41" i="93"/>
  <c r="A40" i="93"/>
  <c r="A39" i="93"/>
  <c r="A38" i="93"/>
  <c r="A37" i="93"/>
  <c r="A36" i="93"/>
  <c r="D32" i="93"/>
  <c r="A32" i="93"/>
  <c r="D31" i="93"/>
  <c r="A31" i="93"/>
  <c r="D30" i="93"/>
  <c r="A30" i="93"/>
  <c r="D29" i="93"/>
  <c r="A29" i="93"/>
  <c r="D28" i="93"/>
  <c r="A28" i="93"/>
  <c r="D27" i="93"/>
  <c r="A27" i="93"/>
  <c r="D26" i="93"/>
  <c r="A26" i="93"/>
  <c r="D25" i="93"/>
  <c r="A25" i="93"/>
  <c r="D24" i="93"/>
  <c r="A24" i="93"/>
  <c r="D23" i="93"/>
  <c r="A23" i="93"/>
  <c r="D22" i="93"/>
  <c r="A22" i="93"/>
  <c r="A56" i="95"/>
  <c r="A55" i="95"/>
  <c r="A54" i="95"/>
  <c r="A53" i="95"/>
  <c r="A52" i="95"/>
  <c r="A51" i="95"/>
  <c r="A50" i="95"/>
  <c r="A49" i="95"/>
  <c r="A48" i="95"/>
  <c r="A47" i="95"/>
  <c r="A43" i="95"/>
  <c r="A42" i="95"/>
  <c r="A41" i="95"/>
  <c r="A40" i="95"/>
  <c r="A39" i="95"/>
  <c r="A38" i="95"/>
  <c r="A37" i="95"/>
  <c r="A36" i="95"/>
  <c r="D32" i="95"/>
  <c r="A32" i="95"/>
  <c r="D31" i="95"/>
  <c r="A31" i="95"/>
  <c r="D30" i="95"/>
  <c r="A30" i="95"/>
  <c r="D29" i="95"/>
  <c r="A29" i="95"/>
  <c r="D28" i="95"/>
  <c r="A28" i="95"/>
  <c r="D27" i="95"/>
  <c r="A27" i="95"/>
  <c r="D26" i="95"/>
  <c r="A26" i="95"/>
  <c r="D25" i="95"/>
  <c r="A25" i="95"/>
  <c r="D24" i="95"/>
  <c r="A24" i="95"/>
  <c r="D23" i="95"/>
  <c r="A23" i="95"/>
  <c r="D22" i="95"/>
  <c r="A22" i="95"/>
  <c r="A56" i="97"/>
  <c r="A55" i="97"/>
  <c r="A54" i="97"/>
  <c r="A53" i="97"/>
  <c r="A52" i="97"/>
  <c r="A51" i="97"/>
  <c r="A50" i="97"/>
  <c r="A49" i="97"/>
  <c r="A48" i="97"/>
  <c r="A47" i="97"/>
  <c r="A43" i="97"/>
  <c r="A42" i="97"/>
  <c r="A41" i="97"/>
  <c r="A40" i="97"/>
  <c r="A39" i="97"/>
  <c r="A38" i="97"/>
  <c r="A37" i="97"/>
  <c r="A36" i="97"/>
  <c r="D32" i="97"/>
  <c r="A32" i="97"/>
  <c r="D31" i="97"/>
  <c r="A31" i="97"/>
  <c r="D30" i="97"/>
  <c r="A30" i="97"/>
  <c r="D29" i="97"/>
  <c r="A29" i="97"/>
  <c r="D28" i="97"/>
  <c r="A28" i="97"/>
  <c r="D27" i="97"/>
  <c r="A27" i="97"/>
  <c r="D26" i="97"/>
  <c r="A26" i="97"/>
  <c r="D25" i="97"/>
  <c r="A25" i="97"/>
  <c r="D24" i="97"/>
  <c r="A24" i="97"/>
  <c r="D23" i="97"/>
  <c r="A23" i="97"/>
  <c r="D22" i="97"/>
  <c r="A22" i="97"/>
  <c r="A56" i="62"/>
  <c r="A55" i="62"/>
  <c r="A54" i="62"/>
  <c r="A53" i="62"/>
  <c r="A52" i="62"/>
  <c r="A51" i="62"/>
  <c r="A50" i="62"/>
  <c r="A49" i="62"/>
  <c r="A48" i="62"/>
  <c r="A47" i="62"/>
  <c r="A43" i="62"/>
  <c r="A42" i="62"/>
  <c r="A41" i="62"/>
  <c r="A40" i="62"/>
  <c r="A39" i="62"/>
  <c r="A38" i="62"/>
  <c r="A37" i="62"/>
  <c r="A36" i="62"/>
  <c r="D32" i="62"/>
  <c r="A32" i="62"/>
  <c r="D31" i="62"/>
  <c r="A31" i="62"/>
  <c r="D30" i="62"/>
  <c r="A30" i="62"/>
  <c r="D29" i="62"/>
  <c r="A29" i="62"/>
  <c r="D28" i="62"/>
  <c r="A28" i="62"/>
  <c r="D27" i="62"/>
  <c r="A27" i="62"/>
  <c r="D26" i="62"/>
  <c r="A26" i="62"/>
  <c r="D25" i="62"/>
  <c r="A25" i="62"/>
  <c r="D24" i="62"/>
  <c r="A24" i="62"/>
  <c r="D23" i="62"/>
  <c r="A23" i="62"/>
  <c r="D22" i="62"/>
  <c r="A22" i="62"/>
  <c r="A56" i="34"/>
  <c r="A55" i="34"/>
  <c r="A54" i="34"/>
  <c r="A53" i="34"/>
  <c r="A52" i="34"/>
  <c r="A51" i="34"/>
  <c r="A50" i="34"/>
  <c r="A49" i="34"/>
  <c r="A48" i="34"/>
  <c r="A47" i="34"/>
  <c r="A43" i="34"/>
  <c r="A42" i="34"/>
  <c r="A41" i="34"/>
  <c r="A40" i="34"/>
  <c r="A39" i="34"/>
  <c r="A38" i="34"/>
  <c r="A37" i="34"/>
  <c r="A36" i="34"/>
  <c r="D32" i="34"/>
  <c r="A32" i="34"/>
  <c r="D31" i="34"/>
  <c r="A31" i="34"/>
  <c r="D30" i="34"/>
  <c r="A30" i="34"/>
  <c r="D29" i="34"/>
  <c r="A29" i="34"/>
  <c r="D28" i="34"/>
  <c r="A28" i="34"/>
  <c r="D27" i="34"/>
  <c r="A27" i="34"/>
  <c r="D26" i="34"/>
  <c r="A26" i="34"/>
  <c r="D25" i="34"/>
  <c r="A25" i="34"/>
  <c r="D24" i="34"/>
  <c r="A24" i="34"/>
  <c r="D23" i="34"/>
  <c r="A23" i="34"/>
  <c r="D22" i="34"/>
  <c r="A22" i="34"/>
  <c r="A56" i="36"/>
  <c r="A55" i="36"/>
  <c r="A54" i="36"/>
  <c r="A53" i="36"/>
  <c r="A52" i="36"/>
  <c r="A51" i="36"/>
  <c r="A50" i="36"/>
  <c r="A49" i="36"/>
  <c r="A48" i="36"/>
  <c r="A47" i="36"/>
  <c r="A43" i="36"/>
  <c r="A42" i="36"/>
  <c r="A41" i="36"/>
  <c r="A40" i="36"/>
  <c r="A39" i="36"/>
  <c r="A38" i="36"/>
  <c r="A37" i="36"/>
  <c r="A36" i="36"/>
  <c r="D32" i="36"/>
  <c r="A32" i="36"/>
  <c r="D31" i="36"/>
  <c r="A31" i="36"/>
  <c r="D30" i="36"/>
  <c r="A30" i="36"/>
  <c r="D29" i="36"/>
  <c r="A29" i="36"/>
  <c r="D28" i="36"/>
  <c r="A28" i="36"/>
  <c r="D27" i="36"/>
  <c r="A27" i="36"/>
  <c r="D26" i="36"/>
  <c r="A26" i="36"/>
  <c r="D25" i="36"/>
  <c r="A25" i="36"/>
  <c r="D24" i="36"/>
  <c r="A24" i="36"/>
  <c r="D23" i="36"/>
  <c r="A23" i="36"/>
  <c r="D22" i="36"/>
  <c r="A22" i="36"/>
  <c r="A56" i="38"/>
  <c r="A55" i="38"/>
  <c r="A54" i="38"/>
  <c r="A53" i="38"/>
  <c r="A52" i="38"/>
  <c r="A51" i="38"/>
  <c r="A50" i="38"/>
  <c r="A49" i="38"/>
  <c r="A48" i="38"/>
  <c r="A47" i="38"/>
  <c r="A43" i="38"/>
  <c r="A42" i="38"/>
  <c r="A41" i="38"/>
  <c r="A40" i="38"/>
  <c r="A39" i="38"/>
  <c r="A38" i="38"/>
  <c r="A37" i="38"/>
  <c r="A36" i="38"/>
  <c r="D32" i="38"/>
  <c r="A32" i="38"/>
  <c r="D31" i="38"/>
  <c r="A31" i="38"/>
  <c r="D30" i="38"/>
  <c r="A30" i="38"/>
  <c r="D29" i="38"/>
  <c r="A29" i="38"/>
  <c r="D28" i="38"/>
  <c r="A28" i="38"/>
  <c r="D27" i="38"/>
  <c r="A27" i="38"/>
  <c r="D26" i="38"/>
  <c r="A26" i="38"/>
  <c r="D25" i="38"/>
  <c r="A25" i="38"/>
  <c r="D24" i="38"/>
  <c r="A24" i="38"/>
  <c r="D23" i="38"/>
  <c r="A23" i="38"/>
  <c r="D22" i="38"/>
  <c r="A22" i="38"/>
  <c r="A56" i="40"/>
  <c r="A55" i="40"/>
  <c r="A54" i="40"/>
  <c r="A53" i="40"/>
  <c r="A52" i="40"/>
  <c r="A51" i="40"/>
  <c r="A50" i="40"/>
  <c r="A49" i="40"/>
  <c r="A48" i="40"/>
  <c r="A47" i="40"/>
  <c r="A43" i="40"/>
  <c r="A42" i="40"/>
  <c r="A41" i="40"/>
  <c r="A40" i="40"/>
  <c r="A39" i="40"/>
  <c r="A38" i="40"/>
  <c r="A37" i="40"/>
  <c r="A36" i="40"/>
  <c r="D32" i="40"/>
  <c r="A32" i="40"/>
  <c r="D31" i="40"/>
  <c r="A31" i="40"/>
  <c r="D30" i="40"/>
  <c r="A30" i="40"/>
  <c r="D29" i="40"/>
  <c r="A29" i="40"/>
  <c r="D28" i="40"/>
  <c r="A28" i="40"/>
  <c r="D27" i="40"/>
  <c r="A27" i="40"/>
  <c r="D26" i="40"/>
  <c r="A26" i="40"/>
  <c r="D25" i="40"/>
  <c r="A25" i="40"/>
  <c r="D24" i="40"/>
  <c r="A24" i="40"/>
  <c r="D23" i="40"/>
  <c r="A23" i="40"/>
  <c r="D22" i="40"/>
  <c r="A22" i="40"/>
  <c r="A56" i="42"/>
  <c r="A55" i="42"/>
  <c r="A54" i="42"/>
  <c r="A53" i="42"/>
  <c r="A52" i="42"/>
  <c r="A51" i="42"/>
  <c r="A50" i="42"/>
  <c r="A49" i="42"/>
  <c r="A48" i="42"/>
  <c r="A47" i="42"/>
  <c r="A43" i="42"/>
  <c r="A42" i="42"/>
  <c r="A41" i="42"/>
  <c r="A40" i="42"/>
  <c r="A39" i="42"/>
  <c r="A38" i="42"/>
  <c r="A37" i="42"/>
  <c r="A36" i="42"/>
  <c r="D32" i="42"/>
  <c r="A32" i="42"/>
  <c r="D31" i="42"/>
  <c r="A31" i="42"/>
  <c r="D30" i="42"/>
  <c r="A30" i="42"/>
  <c r="D29" i="42"/>
  <c r="A29" i="42"/>
  <c r="D28" i="42"/>
  <c r="A28" i="42"/>
  <c r="D27" i="42"/>
  <c r="A27" i="42"/>
  <c r="D26" i="42"/>
  <c r="A26" i="42"/>
  <c r="D25" i="42"/>
  <c r="A25" i="42"/>
  <c r="D24" i="42"/>
  <c r="A24" i="42"/>
  <c r="D23" i="42"/>
  <c r="A23" i="42"/>
  <c r="D22" i="42"/>
  <c r="A22" i="42"/>
  <c r="A56" i="44"/>
  <c r="A55" i="44"/>
  <c r="A54" i="44"/>
  <c r="A53" i="44"/>
  <c r="A52" i="44"/>
  <c r="A51" i="44"/>
  <c r="A50" i="44"/>
  <c r="A49" i="44"/>
  <c r="A48" i="44"/>
  <c r="A47" i="44"/>
  <c r="A43" i="44"/>
  <c r="A42" i="44"/>
  <c r="A41" i="44"/>
  <c r="A40" i="44"/>
  <c r="A39" i="44"/>
  <c r="A38" i="44"/>
  <c r="A37" i="44"/>
  <c r="A36" i="44"/>
  <c r="D32" i="44"/>
  <c r="A32" i="44"/>
  <c r="D31" i="44"/>
  <c r="A31" i="44"/>
  <c r="D30" i="44"/>
  <c r="A30" i="44"/>
  <c r="D29" i="44"/>
  <c r="A29" i="44"/>
  <c r="D28" i="44"/>
  <c r="A28" i="44"/>
  <c r="D27" i="44"/>
  <c r="A27" i="44"/>
  <c r="D26" i="44"/>
  <c r="A26" i="44"/>
  <c r="D25" i="44"/>
  <c r="A25" i="44"/>
  <c r="D24" i="44"/>
  <c r="A24" i="44"/>
  <c r="D23" i="44"/>
  <c r="A23" i="44"/>
  <c r="D22" i="44"/>
  <c r="A22" i="44"/>
  <c r="A56" i="46"/>
  <c r="A55" i="46"/>
  <c r="A54" i="46"/>
  <c r="A53" i="46"/>
  <c r="A52" i="46"/>
  <c r="A51" i="46"/>
  <c r="A50" i="46"/>
  <c r="A49" i="46"/>
  <c r="A48" i="46"/>
  <c r="A47" i="46"/>
  <c r="A43" i="46"/>
  <c r="A42" i="46"/>
  <c r="A41" i="46"/>
  <c r="A40" i="46"/>
  <c r="A39" i="46"/>
  <c r="A38" i="46"/>
  <c r="A37" i="46"/>
  <c r="A36" i="46"/>
  <c r="D32" i="46"/>
  <c r="A32" i="46"/>
  <c r="D31" i="46"/>
  <c r="A31" i="46"/>
  <c r="D30" i="46"/>
  <c r="A30" i="46"/>
  <c r="D29" i="46"/>
  <c r="A29" i="46"/>
  <c r="D28" i="46"/>
  <c r="A28" i="46"/>
  <c r="D27" i="46"/>
  <c r="A27" i="46"/>
  <c r="D26" i="46"/>
  <c r="A26" i="46"/>
  <c r="D25" i="46"/>
  <c r="A25" i="46"/>
  <c r="D24" i="46"/>
  <c r="A24" i="46"/>
  <c r="D23" i="46"/>
  <c r="A23" i="46"/>
  <c r="D22" i="46"/>
  <c r="A22" i="46"/>
  <c r="A56" i="48"/>
  <c r="A55" i="48"/>
  <c r="A54" i="48"/>
  <c r="A53" i="48"/>
  <c r="A52" i="48"/>
  <c r="A51" i="48"/>
  <c r="A50" i="48"/>
  <c r="A49" i="48"/>
  <c r="A48" i="48"/>
  <c r="A47" i="48"/>
  <c r="A43" i="48"/>
  <c r="A42" i="48"/>
  <c r="A41" i="48"/>
  <c r="A40" i="48"/>
  <c r="A39" i="48"/>
  <c r="A38" i="48"/>
  <c r="A37" i="48"/>
  <c r="A36" i="48"/>
  <c r="D32" i="48"/>
  <c r="A32" i="48"/>
  <c r="D31" i="48"/>
  <c r="A31" i="48"/>
  <c r="D30" i="48"/>
  <c r="A30" i="48"/>
  <c r="D29" i="48"/>
  <c r="A29" i="48"/>
  <c r="D28" i="48"/>
  <c r="A28" i="48"/>
  <c r="D27" i="48"/>
  <c r="A27" i="48"/>
  <c r="D26" i="48"/>
  <c r="A26" i="48"/>
  <c r="D25" i="48"/>
  <c r="A25" i="48"/>
  <c r="D24" i="48"/>
  <c r="A24" i="48"/>
  <c r="D23" i="48"/>
  <c r="A23" i="48"/>
  <c r="D22" i="48"/>
  <c r="A22" i="48"/>
  <c r="A56" i="50"/>
  <c r="A55" i="50"/>
  <c r="A54" i="50"/>
  <c r="A53" i="50"/>
  <c r="A52" i="50"/>
  <c r="A51" i="50"/>
  <c r="A50" i="50"/>
  <c r="A49" i="50"/>
  <c r="A48" i="50"/>
  <c r="A47" i="50"/>
  <c r="A43" i="50"/>
  <c r="A42" i="50"/>
  <c r="A41" i="50"/>
  <c r="A40" i="50"/>
  <c r="A39" i="50"/>
  <c r="A38" i="50"/>
  <c r="A37" i="50"/>
  <c r="A36" i="50"/>
  <c r="D32" i="50"/>
  <c r="A32" i="50"/>
  <c r="D31" i="50"/>
  <c r="A31" i="50"/>
  <c r="D30" i="50"/>
  <c r="A30" i="50"/>
  <c r="D29" i="50"/>
  <c r="A29" i="50"/>
  <c r="D28" i="50"/>
  <c r="A28" i="50"/>
  <c r="D27" i="50"/>
  <c r="A27" i="50"/>
  <c r="D26" i="50"/>
  <c r="A26" i="50"/>
  <c r="D25" i="50"/>
  <c r="A25" i="50"/>
  <c r="D24" i="50"/>
  <c r="A24" i="50"/>
  <c r="D23" i="50"/>
  <c r="A23" i="50"/>
  <c r="D22" i="50"/>
  <c r="A22" i="50"/>
  <c r="A56" i="52"/>
  <c r="A55" i="52"/>
  <c r="A54" i="52"/>
  <c r="A53" i="52"/>
  <c r="A52" i="52"/>
  <c r="A51" i="52"/>
  <c r="A50" i="52"/>
  <c r="A49" i="52"/>
  <c r="A48" i="52"/>
  <c r="A47" i="52"/>
  <c r="A43" i="52"/>
  <c r="A42" i="52"/>
  <c r="A41" i="52"/>
  <c r="A40" i="52"/>
  <c r="A39" i="52"/>
  <c r="A38" i="52"/>
  <c r="A37" i="52"/>
  <c r="A36" i="52"/>
  <c r="D32" i="52"/>
  <c r="A32" i="52"/>
  <c r="D31" i="52"/>
  <c r="A31" i="52"/>
  <c r="D30" i="52"/>
  <c r="A30" i="52"/>
  <c r="D29" i="52"/>
  <c r="A29" i="52"/>
  <c r="D28" i="52"/>
  <c r="A28" i="52"/>
  <c r="D27" i="52"/>
  <c r="A27" i="52"/>
  <c r="D26" i="52"/>
  <c r="A26" i="52"/>
  <c r="D25" i="52"/>
  <c r="A25" i="52"/>
  <c r="D24" i="52"/>
  <c r="A24" i="52"/>
  <c r="D23" i="52"/>
  <c r="A23" i="52"/>
  <c r="D22" i="52"/>
  <c r="A22" i="52"/>
  <c r="A56" i="54"/>
  <c r="A55" i="54"/>
  <c r="A54" i="54"/>
  <c r="A53" i="54"/>
  <c r="A52" i="54"/>
  <c r="A51" i="54"/>
  <c r="A50" i="54"/>
  <c r="A49" i="54"/>
  <c r="A48" i="54"/>
  <c r="A47" i="54"/>
  <c r="A43" i="54"/>
  <c r="A42" i="54"/>
  <c r="A41" i="54"/>
  <c r="A40" i="54"/>
  <c r="A39" i="54"/>
  <c r="A38" i="54"/>
  <c r="A37" i="54"/>
  <c r="A36" i="54"/>
  <c r="D32" i="54"/>
  <c r="A32" i="54"/>
  <c r="D31" i="54"/>
  <c r="A31" i="54"/>
  <c r="D30" i="54"/>
  <c r="A30" i="54"/>
  <c r="D29" i="54"/>
  <c r="A29" i="54"/>
  <c r="D28" i="54"/>
  <c r="A28" i="54"/>
  <c r="D27" i="54"/>
  <c r="A27" i="54"/>
  <c r="D26" i="54"/>
  <c r="A26" i="54"/>
  <c r="D25" i="54"/>
  <c r="A25" i="54"/>
  <c r="D24" i="54"/>
  <c r="A24" i="54"/>
  <c r="D23" i="54"/>
  <c r="A23" i="54"/>
  <c r="D22" i="54"/>
  <c r="A22" i="54"/>
  <c r="A56" i="56"/>
  <c r="A55" i="56"/>
  <c r="A54" i="56"/>
  <c r="A53" i="56"/>
  <c r="A52" i="56"/>
  <c r="A51" i="56"/>
  <c r="A50" i="56"/>
  <c r="A49" i="56"/>
  <c r="A48" i="56"/>
  <c r="A47" i="56"/>
  <c r="A43" i="56"/>
  <c r="A42" i="56"/>
  <c r="A41" i="56"/>
  <c r="A40" i="56"/>
  <c r="A39" i="56"/>
  <c r="A38" i="56"/>
  <c r="A37" i="56"/>
  <c r="A36" i="56"/>
  <c r="D32" i="56"/>
  <c r="A32" i="56"/>
  <c r="D31" i="56"/>
  <c r="A31" i="56"/>
  <c r="D30" i="56"/>
  <c r="A30" i="56"/>
  <c r="D29" i="56"/>
  <c r="A29" i="56"/>
  <c r="D28" i="56"/>
  <c r="A28" i="56"/>
  <c r="D27" i="56"/>
  <c r="A27" i="56"/>
  <c r="D26" i="56"/>
  <c r="A26" i="56"/>
  <c r="D25" i="56"/>
  <c r="A25" i="56"/>
  <c r="D24" i="56"/>
  <c r="A24" i="56"/>
  <c r="D23" i="56"/>
  <c r="A23" i="56"/>
  <c r="D22" i="56"/>
  <c r="A22" i="56"/>
  <c r="A56" i="58"/>
  <c r="A55" i="58"/>
  <c r="A54" i="58"/>
  <c r="A53" i="58"/>
  <c r="A52" i="58"/>
  <c r="A51" i="58"/>
  <c r="A50" i="58"/>
  <c r="A49" i="58"/>
  <c r="A48" i="58"/>
  <c r="A47" i="58"/>
  <c r="A43" i="58"/>
  <c r="A42" i="58"/>
  <c r="A41" i="58"/>
  <c r="A40" i="58"/>
  <c r="A39" i="58"/>
  <c r="A38" i="58"/>
  <c r="A37" i="58"/>
  <c r="A36" i="58"/>
  <c r="D32" i="58"/>
  <c r="A32" i="58"/>
  <c r="D31" i="58"/>
  <c r="A31" i="58"/>
  <c r="D30" i="58"/>
  <c r="A30" i="58"/>
  <c r="D29" i="58"/>
  <c r="A29" i="58"/>
  <c r="D28" i="58"/>
  <c r="A28" i="58"/>
  <c r="D27" i="58"/>
  <c r="A27" i="58"/>
  <c r="D26" i="58"/>
  <c r="A26" i="58"/>
  <c r="D25" i="58"/>
  <c r="A25" i="58"/>
  <c r="D24" i="58"/>
  <c r="A24" i="58"/>
  <c r="D23" i="58"/>
  <c r="A23" i="58"/>
  <c r="D22" i="58"/>
  <c r="A22" i="58"/>
  <c r="A56" i="60"/>
  <c r="A55" i="60"/>
  <c r="A54" i="60"/>
  <c r="A53" i="60"/>
  <c r="A52" i="60"/>
  <c r="A51" i="60"/>
  <c r="A50" i="60"/>
  <c r="A49" i="60"/>
  <c r="A48" i="60"/>
  <c r="A47" i="60"/>
  <c r="A43" i="60"/>
  <c r="A42" i="60"/>
  <c r="A41" i="60"/>
  <c r="A40" i="60"/>
  <c r="A39" i="60"/>
  <c r="A38" i="60"/>
  <c r="A37" i="60"/>
  <c r="A36" i="60"/>
  <c r="D32" i="60"/>
  <c r="A32" i="60"/>
  <c r="D31" i="60"/>
  <c r="A31" i="60"/>
  <c r="D30" i="60"/>
  <c r="A30" i="60"/>
  <c r="D29" i="60"/>
  <c r="A29" i="60"/>
  <c r="D28" i="60"/>
  <c r="A28" i="60"/>
  <c r="D27" i="60"/>
  <c r="A27" i="60"/>
  <c r="D26" i="60"/>
  <c r="A26" i="60"/>
  <c r="D25" i="60"/>
  <c r="A25" i="60"/>
  <c r="D24" i="60"/>
  <c r="A24" i="60"/>
  <c r="D23" i="60"/>
  <c r="A23" i="60"/>
  <c r="D22" i="60"/>
  <c r="A22" i="60"/>
  <c r="A56" i="32"/>
  <c r="A55" i="32"/>
  <c r="A54" i="32"/>
  <c r="A53" i="32"/>
  <c r="A52" i="32"/>
  <c r="A51" i="32"/>
  <c r="A50" i="32"/>
  <c r="A49" i="32"/>
  <c r="A48" i="32"/>
  <c r="A47" i="32"/>
  <c r="A43" i="32"/>
  <c r="A42" i="32"/>
  <c r="A41" i="32"/>
  <c r="A40" i="32"/>
  <c r="A39" i="32"/>
  <c r="A38" i="32"/>
  <c r="A37" i="32"/>
  <c r="A36" i="32"/>
  <c r="D32" i="32"/>
  <c r="A32" i="32"/>
  <c r="D31" i="32"/>
  <c r="A31" i="32"/>
  <c r="D30" i="32"/>
  <c r="A30" i="32"/>
  <c r="D29" i="32"/>
  <c r="A29" i="32"/>
  <c r="D28" i="32"/>
  <c r="A28" i="32"/>
  <c r="D27" i="32"/>
  <c r="A27" i="32"/>
  <c r="D26" i="32"/>
  <c r="A26" i="32"/>
  <c r="D25" i="32"/>
  <c r="A25" i="32"/>
  <c r="D24" i="32"/>
  <c r="A24" i="32"/>
  <c r="D23" i="32"/>
  <c r="A23" i="32"/>
  <c r="D22" i="32"/>
  <c r="A22" i="32"/>
  <c r="A56" i="16"/>
  <c r="A55" i="16"/>
  <c r="A54" i="16"/>
  <c r="A53" i="16"/>
  <c r="A52" i="16"/>
  <c r="A51" i="16"/>
  <c r="A50" i="16"/>
  <c r="A49" i="16"/>
  <c r="A48" i="16"/>
  <c r="A47" i="16"/>
  <c r="A43" i="16"/>
  <c r="A42" i="16"/>
  <c r="A41" i="16"/>
  <c r="A40" i="16"/>
  <c r="A39" i="16"/>
  <c r="A38" i="16"/>
  <c r="A37" i="16"/>
  <c r="A36" i="16"/>
  <c r="D32" i="16"/>
  <c r="A32" i="16"/>
  <c r="D31" i="16"/>
  <c r="A31" i="16"/>
  <c r="D30" i="16"/>
  <c r="A30" i="16"/>
  <c r="D29" i="16"/>
  <c r="A29" i="16"/>
  <c r="D28" i="16"/>
  <c r="A28" i="16"/>
  <c r="D27" i="16"/>
  <c r="A27" i="16"/>
  <c r="D26" i="16"/>
  <c r="A26" i="16"/>
  <c r="D25" i="16"/>
  <c r="A25" i="16"/>
  <c r="D24" i="16"/>
  <c r="A24" i="16"/>
  <c r="D23" i="16"/>
  <c r="A23" i="16"/>
  <c r="D22" i="16"/>
  <c r="A22" i="16"/>
  <c r="A56" i="17"/>
  <c r="A55" i="17"/>
  <c r="A54" i="17"/>
  <c r="A53" i="17"/>
  <c r="A52" i="17"/>
  <c r="A51" i="17"/>
  <c r="A50" i="17"/>
  <c r="A49" i="17"/>
  <c r="A48" i="17"/>
  <c r="A47" i="17"/>
  <c r="A43" i="17"/>
  <c r="A42" i="17"/>
  <c r="A41" i="17"/>
  <c r="A40" i="17"/>
  <c r="A39" i="17"/>
  <c r="A38" i="17"/>
  <c r="A37" i="17"/>
  <c r="A36" i="17"/>
  <c r="D32" i="17"/>
  <c r="A32" i="17"/>
  <c r="D31" i="17"/>
  <c r="A31" i="17"/>
  <c r="D30" i="17"/>
  <c r="A30" i="17"/>
  <c r="D29" i="17"/>
  <c r="A29" i="17"/>
  <c r="D28" i="17"/>
  <c r="A28" i="17"/>
  <c r="D27" i="17"/>
  <c r="A27" i="17"/>
  <c r="D26" i="17"/>
  <c r="A26" i="17"/>
  <c r="D25" i="17"/>
  <c r="A25" i="17"/>
  <c r="D24" i="17"/>
  <c r="A24" i="17"/>
  <c r="D23" i="17"/>
  <c r="A23" i="17"/>
  <c r="D22" i="17"/>
  <c r="A22" i="17"/>
  <c r="A56" i="18"/>
  <c r="A55" i="18"/>
  <c r="A54" i="18"/>
  <c r="A53" i="18"/>
  <c r="A52" i="18"/>
  <c r="A51" i="18"/>
  <c r="A50" i="18"/>
  <c r="A49" i="18"/>
  <c r="A48" i="18"/>
  <c r="A47" i="18"/>
  <c r="A43" i="18"/>
  <c r="A42" i="18"/>
  <c r="A41" i="18"/>
  <c r="A40" i="18"/>
  <c r="A39" i="18"/>
  <c r="A38" i="18"/>
  <c r="A37" i="18"/>
  <c r="A36" i="18"/>
  <c r="D32" i="18"/>
  <c r="A32" i="18"/>
  <c r="D31" i="18"/>
  <c r="A31" i="18"/>
  <c r="D30" i="18"/>
  <c r="A30" i="18"/>
  <c r="D29" i="18"/>
  <c r="A29" i="18"/>
  <c r="D28" i="18"/>
  <c r="A28" i="18"/>
  <c r="D27" i="18"/>
  <c r="A27" i="18"/>
  <c r="D26" i="18"/>
  <c r="A26" i="18"/>
  <c r="D25" i="18"/>
  <c r="A25" i="18"/>
  <c r="D24" i="18"/>
  <c r="A24" i="18"/>
  <c r="D23" i="18"/>
  <c r="A23" i="18"/>
  <c r="D22" i="18"/>
  <c r="A22" i="18"/>
  <c r="A56" i="19"/>
  <c r="A55" i="19"/>
  <c r="A54" i="19"/>
  <c r="A53" i="19"/>
  <c r="A52" i="19"/>
  <c r="A51" i="19"/>
  <c r="A50" i="19"/>
  <c r="A49" i="19"/>
  <c r="A48" i="19"/>
  <c r="A47" i="19"/>
  <c r="A43" i="19"/>
  <c r="A42" i="19"/>
  <c r="A41" i="19"/>
  <c r="A40" i="19"/>
  <c r="A39" i="19"/>
  <c r="A38" i="19"/>
  <c r="A37" i="19"/>
  <c r="A36" i="19"/>
  <c r="D32" i="19"/>
  <c r="A32" i="19"/>
  <c r="D31" i="19"/>
  <c r="A31" i="19"/>
  <c r="D30" i="19"/>
  <c r="A30" i="19"/>
  <c r="D29" i="19"/>
  <c r="A29" i="19"/>
  <c r="D28" i="19"/>
  <c r="A28" i="19"/>
  <c r="D27" i="19"/>
  <c r="A27" i="19"/>
  <c r="D26" i="19"/>
  <c r="A26" i="19"/>
  <c r="D25" i="19"/>
  <c r="A25" i="19"/>
  <c r="D24" i="19"/>
  <c r="A24" i="19"/>
  <c r="D23" i="19"/>
  <c r="A23" i="19"/>
  <c r="D22" i="19"/>
  <c r="A22" i="19"/>
  <c r="A56" i="26"/>
  <c r="A55" i="26"/>
  <c r="A54" i="26"/>
  <c r="A53" i="26"/>
  <c r="A52" i="26"/>
  <c r="A51" i="26"/>
  <c r="A50" i="26"/>
  <c r="A49" i="26"/>
  <c r="A48" i="26"/>
  <c r="A47" i="26"/>
  <c r="A43" i="26"/>
  <c r="A42" i="26"/>
  <c r="A41" i="26"/>
  <c r="A40" i="26"/>
  <c r="A39" i="26"/>
  <c r="A38" i="26"/>
  <c r="A37" i="26"/>
  <c r="A36" i="26"/>
  <c r="D32" i="26"/>
  <c r="A32" i="26"/>
  <c r="D31" i="26"/>
  <c r="A31" i="26"/>
  <c r="D30" i="26"/>
  <c r="A30" i="26"/>
  <c r="D29" i="26"/>
  <c r="A29" i="26"/>
  <c r="D28" i="26"/>
  <c r="A28" i="26"/>
  <c r="D27" i="26"/>
  <c r="A27" i="26"/>
  <c r="D26" i="26"/>
  <c r="A26" i="26"/>
  <c r="D25" i="26"/>
  <c r="A25" i="26"/>
  <c r="D24" i="26"/>
  <c r="A24" i="26"/>
  <c r="D23" i="26"/>
  <c r="A23" i="26"/>
  <c r="D22" i="26"/>
  <c r="A22" i="26"/>
  <c r="A56" i="28"/>
  <c r="A55" i="28"/>
  <c r="A54" i="28"/>
  <c r="A53" i="28"/>
  <c r="A52" i="28"/>
  <c r="A51" i="28"/>
  <c r="A50" i="28"/>
  <c r="A49" i="28"/>
  <c r="A48" i="28"/>
  <c r="A47" i="28"/>
  <c r="A43" i="28"/>
  <c r="A42" i="28"/>
  <c r="A41" i="28"/>
  <c r="A40" i="28"/>
  <c r="A39" i="28"/>
  <c r="A38" i="28"/>
  <c r="A37" i="28"/>
  <c r="A36" i="28"/>
  <c r="D32" i="28"/>
  <c r="A32" i="28"/>
  <c r="D31" i="28"/>
  <c r="A31" i="28"/>
  <c r="D30" i="28"/>
  <c r="A30" i="28"/>
  <c r="D29" i="28"/>
  <c r="A29" i="28"/>
  <c r="D28" i="28"/>
  <c r="A28" i="28"/>
  <c r="D27" i="28"/>
  <c r="A27" i="28"/>
  <c r="D26" i="28"/>
  <c r="A26" i="28"/>
  <c r="D25" i="28"/>
  <c r="A25" i="28"/>
  <c r="D24" i="28"/>
  <c r="A24" i="28"/>
  <c r="D23" i="28"/>
  <c r="A23" i="28"/>
  <c r="D22" i="28"/>
  <c r="A22" i="28"/>
  <c r="A56" i="30"/>
  <c r="A55" i="30"/>
  <c r="A54" i="30"/>
  <c r="A53" i="30"/>
  <c r="A52" i="30"/>
  <c r="A51" i="30"/>
  <c r="A50" i="30"/>
  <c r="A49" i="30"/>
  <c r="A48" i="30"/>
  <c r="A47" i="30"/>
  <c r="A43" i="30"/>
  <c r="A42" i="30"/>
  <c r="A41" i="30"/>
  <c r="A40" i="30"/>
  <c r="A39" i="30"/>
  <c r="A38" i="30"/>
  <c r="A37" i="30"/>
  <c r="A36" i="30"/>
  <c r="D32" i="30"/>
  <c r="A32" i="30"/>
  <c r="D31" i="30"/>
  <c r="A31" i="30"/>
  <c r="D30" i="30"/>
  <c r="A30" i="30"/>
  <c r="D29" i="30"/>
  <c r="A29" i="30"/>
  <c r="D28" i="30"/>
  <c r="A28" i="30"/>
  <c r="D27" i="30"/>
  <c r="A27" i="30"/>
  <c r="D26" i="30"/>
  <c r="A26" i="30"/>
  <c r="D25" i="30"/>
  <c r="A25" i="30"/>
  <c r="D24" i="30"/>
  <c r="A24" i="30"/>
  <c r="D23" i="30"/>
  <c r="A23" i="30"/>
  <c r="D22" i="30"/>
  <c r="A22" i="30"/>
  <c r="A56" i="15"/>
  <c r="A55" i="15"/>
  <c r="A54" i="15"/>
  <c r="A53" i="15"/>
  <c r="A52" i="15"/>
  <c r="A51" i="15"/>
  <c r="A50" i="15"/>
  <c r="A49" i="15"/>
  <c r="A48" i="15"/>
  <c r="A47" i="15"/>
  <c r="A43" i="15"/>
  <c r="A42" i="15"/>
  <c r="A41" i="15"/>
  <c r="A40" i="15"/>
  <c r="A39" i="15"/>
  <c r="A38" i="15"/>
  <c r="A37" i="15"/>
  <c r="A36" i="15"/>
  <c r="D32" i="15"/>
  <c r="A32" i="15"/>
  <c r="D31" i="15"/>
  <c r="A31" i="15"/>
  <c r="D30" i="15"/>
  <c r="A30" i="15"/>
  <c r="D29" i="15"/>
  <c r="A29" i="15"/>
  <c r="D28" i="15"/>
  <c r="A28" i="15"/>
  <c r="D27" i="15"/>
  <c r="A27" i="15"/>
  <c r="D26" i="15"/>
  <c r="A26" i="15"/>
  <c r="D25" i="15"/>
  <c r="A25" i="15"/>
  <c r="D24" i="15"/>
  <c r="A24" i="15"/>
  <c r="D23" i="15"/>
  <c r="A23" i="15"/>
  <c r="D22" i="15"/>
  <c r="A22" i="15"/>
  <c r="A56" i="14"/>
  <c r="A55" i="14"/>
  <c r="A54" i="14"/>
  <c r="A53" i="14"/>
  <c r="A52" i="14"/>
  <c r="A51" i="14"/>
  <c r="A50" i="14"/>
  <c r="A49" i="14"/>
  <c r="A48" i="14"/>
  <c r="A47" i="14"/>
  <c r="A43" i="14"/>
  <c r="A42" i="14"/>
  <c r="A41" i="14"/>
  <c r="A40" i="14"/>
  <c r="A39" i="14"/>
  <c r="A38" i="14"/>
  <c r="A37" i="14"/>
  <c r="A36" i="14"/>
  <c r="D32" i="14"/>
  <c r="A32" i="14"/>
  <c r="D31" i="14"/>
  <c r="A31" i="14"/>
  <c r="D30" i="14"/>
  <c r="A30" i="14"/>
  <c r="D29" i="14"/>
  <c r="A29" i="14"/>
  <c r="D28" i="14"/>
  <c r="A28" i="14"/>
  <c r="D27" i="14"/>
  <c r="A27" i="14"/>
  <c r="D26" i="14"/>
  <c r="A26" i="14"/>
  <c r="D25" i="14"/>
  <c r="A25" i="14"/>
  <c r="D24" i="14"/>
  <c r="A24" i="14"/>
  <c r="D23" i="14"/>
  <c r="A23" i="14"/>
  <c r="D22" i="14"/>
  <c r="A22" i="14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53" i="96"/>
  <c r="G552" i="96"/>
  <c r="G551" i="96"/>
  <c r="G550" i="96"/>
  <c r="G549" i="96"/>
  <c r="G548" i="96"/>
  <c r="G547" i="96"/>
  <c r="G546" i="96"/>
  <c r="G545" i="96"/>
  <c r="G544" i="96"/>
  <c r="G543" i="96"/>
  <c r="G542" i="96"/>
  <c r="G541" i="96"/>
  <c r="G540" i="96"/>
  <c r="G539" i="96"/>
  <c r="G553" i="94"/>
  <c r="G552" i="94"/>
  <c r="G551" i="94"/>
  <c r="G550" i="94"/>
  <c r="G549" i="94"/>
  <c r="G548" i="94"/>
  <c r="G547" i="94"/>
  <c r="G546" i="94"/>
  <c r="G545" i="94"/>
  <c r="G544" i="94"/>
  <c r="G543" i="94"/>
  <c r="G542" i="94"/>
  <c r="G541" i="94"/>
  <c r="G540" i="94"/>
  <c r="G539" i="94"/>
  <c r="G553" i="92"/>
  <c r="G552" i="92"/>
  <c r="G551" i="92"/>
  <c r="G550" i="92"/>
  <c r="G549" i="92"/>
  <c r="G548" i="92"/>
  <c r="G547" i="92"/>
  <c r="G546" i="92"/>
  <c r="G545" i="92"/>
  <c r="G544" i="92"/>
  <c r="G543" i="92"/>
  <c r="G542" i="92"/>
  <c r="G541" i="92"/>
  <c r="G540" i="92"/>
  <c r="G539" i="92"/>
  <c r="G553" i="90"/>
  <c r="G552" i="90"/>
  <c r="G551" i="90"/>
  <c r="G550" i="90"/>
  <c r="G549" i="90"/>
  <c r="G548" i="90"/>
  <c r="G547" i="90"/>
  <c r="G546" i="90"/>
  <c r="G545" i="90"/>
  <c r="G544" i="90"/>
  <c r="G543" i="90"/>
  <c r="G542" i="90"/>
  <c r="G541" i="90"/>
  <c r="G540" i="90"/>
  <c r="G539" i="90"/>
  <c r="G553" i="88"/>
  <c r="G552" i="88"/>
  <c r="G551" i="88"/>
  <c r="G550" i="88"/>
  <c r="G549" i="88"/>
  <c r="G548" i="88"/>
  <c r="G547" i="88"/>
  <c r="G546" i="88"/>
  <c r="G545" i="88"/>
  <c r="G544" i="88"/>
  <c r="G543" i="88"/>
  <c r="G542" i="88"/>
  <c r="G541" i="88"/>
  <c r="G540" i="88"/>
  <c r="G539" i="88"/>
  <c r="G553" i="86"/>
  <c r="G552" i="86"/>
  <c r="G551" i="86"/>
  <c r="G550" i="86"/>
  <c r="G549" i="86"/>
  <c r="G548" i="86"/>
  <c r="G547" i="86"/>
  <c r="G546" i="86"/>
  <c r="G545" i="86"/>
  <c r="G544" i="86"/>
  <c r="G543" i="86"/>
  <c r="G542" i="86"/>
  <c r="G541" i="86"/>
  <c r="G540" i="86"/>
  <c r="G539" i="86"/>
  <c r="G553" i="84"/>
  <c r="G552" i="84"/>
  <c r="G551" i="84"/>
  <c r="G550" i="84"/>
  <c r="G549" i="84"/>
  <c r="G548" i="84"/>
  <c r="G547" i="84"/>
  <c r="G546" i="84"/>
  <c r="G545" i="84"/>
  <c r="G544" i="84"/>
  <c r="G543" i="84"/>
  <c r="G542" i="84"/>
  <c r="G541" i="84"/>
  <c r="G540" i="84"/>
  <c r="G539" i="84"/>
  <c r="G553" i="82"/>
  <c r="G552" i="82"/>
  <c r="G551" i="82"/>
  <c r="G550" i="82"/>
  <c r="G549" i="82"/>
  <c r="G548" i="82"/>
  <c r="G547" i="82"/>
  <c r="G546" i="82"/>
  <c r="G545" i="82"/>
  <c r="G544" i="82"/>
  <c r="G543" i="82"/>
  <c r="G542" i="82"/>
  <c r="G541" i="82"/>
  <c r="G540" i="82"/>
  <c r="G539" i="82"/>
  <c r="G553" i="80"/>
  <c r="G552" i="80"/>
  <c r="G551" i="80"/>
  <c r="G550" i="80"/>
  <c r="G549" i="80"/>
  <c r="G548" i="80"/>
  <c r="G547" i="80"/>
  <c r="G546" i="80"/>
  <c r="G545" i="80"/>
  <c r="G544" i="80"/>
  <c r="G543" i="80"/>
  <c r="G542" i="80"/>
  <c r="G541" i="80"/>
  <c r="G540" i="80"/>
  <c r="G539" i="80"/>
  <c r="G553" i="71"/>
  <c r="G552" i="71"/>
  <c r="G551" i="71"/>
  <c r="G550" i="71"/>
  <c r="G549" i="71"/>
  <c r="G548" i="71"/>
  <c r="G547" i="71"/>
  <c r="G546" i="71"/>
  <c r="G545" i="71"/>
  <c r="G544" i="71"/>
  <c r="G543" i="71"/>
  <c r="G542" i="71"/>
  <c r="G541" i="71"/>
  <c r="G540" i="71"/>
  <c r="G539" i="71"/>
  <c r="G553" i="69"/>
  <c r="G552" i="69"/>
  <c r="G551" i="69"/>
  <c r="G550" i="69"/>
  <c r="G549" i="69"/>
  <c r="G548" i="69"/>
  <c r="G547" i="69"/>
  <c r="G546" i="69"/>
  <c r="G545" i="69"/>
  <c r="G544" i="69"/>
  <c r="G543" i="69"/>
  <c r="G542" i="69"/>
  <c r="G541" i="69"/>
  <c r="G540" i="69"/>
  <c r="G539" i="69"/>
  <c r="G553" i="67"/>
  <c r="G552" i="67"/>
  <c r="G551" i="67"/>
  <c r="G550" i="67"/>
  <c r="G549" i="67"/>
  <c r="G548" i="67"/>
  <c r="G547" i="67"/>
  <c r="G546" i="67"/>
  <c r="G545" i="67"/>
  <c r="G544" i="67"/>
  <c r="G543" i="67"/>
  <c r="G542" i="67"/>
  <c r="G541" i="67"/>
  <c r="G540" i="67"/>
  <c r="G539" i="67"/>
  <c r="G553" i="65"/>
  <c r="G552" i="65"/>
  <c r="G551" i="65"/>
  <c r="G550" i="65"/>
  <c r="G549" i="65"/>
  <c r="G548" i="65"/>
  <c r="G547" i="65"/>
  <c r="G546" i="65"/>
  <c r="G545" i="65"/>
  <c r="G544" i="65"/>
  <c r="G543" i="65"/>
  <c r="G542" i="65"/>
  <c r="G541" i="65"/>
  <c r="G540" i="65"/>
  <c r="G539" i="65"/>
  <c r="G553" i="63"/>
  <c r="G552" i="63"/>
  <c r="G551" i="63"/>
  <c r="G550" i="63"/>
  <c r="G549" i="63"/>
  <c r="G548" i="63"/>
  <c r="G547" i="63"/>
  <c r="G546" i="63"/>
  <c r="G545" i="63"/>
  <c r="G544" i="63"/>
  <c r="G543" i="63"/>
  <c r="G542" i="63"/>
  <c r="G541" i="63"/>
  <c r="G540" i="63"/>
  <c r="G539" i="63"/>
  <c r="G553" i="61"/>
  <c r="G552" i="61"/>
  <c r="G551" i="61"/>
  <c r="G550" i="61"/>
  <c r="G549" i="61"/>
  <c r="G548" i="61"/>
  <c r="G547" i="61"/>
  <c r="G546" i="61"/>
  <c r="G545" i="61"/>
  <c r="G544" i="61"/>
  <c r="G543" i="61"/>
  <c r="G542" i="61"/>
  <c r="G541" i="61"/>
  <c r="G540" i="61"/>
  <c r="G539" i="61"/>
  <c r="G553" i="59"/>
  <c r="G552" i="59"/>
  <c r="G551" i="59"/>
  <c r="G550" i="59"/>
  <c r="G549" i="59"/>
  <c r="G548" i="59"/>
  <c r="G547" i="59"/>
  <c r="G546" i="59"/>
  <c r="G545" i="59"/>
  <c r="G544" i="59"/>
  <c r="G543" i="59"/>
  <c r="G542" i="59"/>
  <c r="G541" i="59"/>
  <c r="G540" i="59"/>
  <c r="G539" i="59"/>
  <c r="G553" i="57"/>
  <c r="G552" i="57"/>
  <c r="G551" i="57"/>
  <c r="G550" i="57"/>
  <c r="G549" i="57"/>
  <c r="G548" i="57"/>
  <c r="G547" i="57"/>
  <c r="G546" i="57"/>
  <c r="G545" i="57"/>
  <c r="G544" i="57"/>
  <c r="G543" i="57"/>
  <c r="G542" i="57"/>
  <c r="G541" i="57"/>
  <c r="G540" i="57"/>
  <c r="G539" i="57"/>
  <c r="G553" i="55"/>
  <c r="G552" i="55"/>
  <c r="G551" i="55"/>
  <c r="G550" i="55"/>
  <c r="G549" i="55"/>
  <c r="G548" i="55"/>
  <c r="G547" i="55"/>
  <c r="G546" i="55"/>
  <c r="G545" i="55"/>
  <c r="G544" i="55"/>
  <c r="G543" i="55"/>
  <c r="G542" i="55"/>
  <c r="G541" i="55"/>
  <c r="G540" i="55"/>
  <c r="G539" i="55"/>
  <c r="G553" i="53"/>
  <c r="G552" i="53"/>
  <c r="G551" i="53"/>
  <c r="G550" i="53"/>
  <c r="G549" i="53"/>
  <c r="G548" i="53"/>
  <c r="G547" i="53"/>
  <c r="G546" i="53"/>
  <c r="G545" i="53"/>
  <c r="G544" i="53"/>
  <c r="G543" i="53"/>
  <c r="G542" i="53"/>
  <c r="G541" i="53"/>
  <c r="G540" i="53"/>
  <c r="G539" i="53"/>
  <c r="G553" i="51"/>
  <c r="G552" i="51"/>
  <c r="G551" i="51"/>
  <c r="G550" i="51"/>
  <c r="G549" i="51"/>
  <c r="G548" i="51"/>
  <c r="G547" i="51"/>
  <c r="G546" i="51"/>
  <c r="G545" i="51"/>
  <c r="G544" i="51"/>
  <c r="G543" i="51"/>
  <c r="G542" i="51"/>
  <c r="G541" i="51"/>
  <c r="G540" i="51"/>
  <c r="G539" i="51"/>
  <c r="G553" i="49"/>
  <c r="G552" i="49"/>
  <c r="G551" i="49"/>
  <c r="G550" i="49"/>
  <c r="G549" i="49"/>
  <c r="G548" i="49"/>
  <c r="G547" i="49"/>
  <c r="G546" i="49"/>
  <c r="G545" i="49"/>
  <c r="G544" i="49"/>
  <c r="G543" i="49"/>
  <c r="G542" i="49"/>
  <c r="G541" i="49"/>
  <c r="G540" i="49"/>
  <c r="G539" i="49"/>
  <c r="G553" i="47"/>
  <c r="G552" i="47"/>
  <c r="G551" i="47"/>
  <c r="G550" i="47"/>
  <c r="G549" i="47"/>
  <c r="G548" i="47"/>
  <c r="G547" i="47"/>
  <c r="G546" i="47"/>
  <c r="G545" i="47"/>
  <c r="G544" i="47"/>
  <c r="G543" i="47"/>
  <c r="G542" i="47"/>
  <c r="G541" i="47"/>
  <c r="G540" i="47"/>
  <c r="G539" i="47"/>
  <c r="G553" i="45"/>
  <c r="G552" i="45"/>
  <c r="G551" i="45"/>
  <c r="G550" i="45"/>
  <c r="G549" i="45"/>
  <c r="G548" i="45"/>
  <c r="G547" i="45"/>
  <c r="G546" i="45"/>
  <c r="G545" i="45"/>
  <c r="G544" i="45"/>
  <c r="G543" i="45"/>
  <c r="G542" i="45"/>
  <c r="G541" i="45"/>
  <c r="G540" i="45"/>
  <c r="G539" i="45"/>
  <c r="G553" i="43"/>
  <c r="G552" i="43"/>
  <c r="G551" i="43"/>
  <c r="G550" i="43"/>
  <c r="G549" i="43"/>
  <c r="G548" i="43"/>
  <c r="G547" i="43"/>
  <c r="G546" i="43"/>
  <c r="G545" i="43"/>
  <c r="G544" i="43"/>
  <c r="G543" i="43"/>
  <c r="G542" i="43"/>
  <c r="G541" i="43"/>
  <c r="G540" i="43"/>
  <c r="G539" i="43"/>
  <c r="G553" i="41"/>
  <c r="G552" i="41"/>
  <c r="G551" i="41"/>
  <c r="G550" i="41"/>
  <c r="G549" i="41"/>
  <c r="G548" i="41"/>
  <c r="G547" i="41"/>
  <c r="G546" i="41"/>
  <c r="G545" i="41"/>
  <c r="G544" i="41"/>
  <c r="G543" i="41"/>
  <c r="G542" i="41"/>
  <c r="G541" i="41"/>
  <c r="G540" i="41"/>
  <c r="G539" i="41"/>
  <c r="G553" i="39"/>
  <c r="G552" i="39"/>
  <c r="G551" i="39"/>
  <c r="G550" i="39"/>
  <c r="G549" i="39"/>
  <c r="G548" i="39"/>
  <c r="G547" i="39"/>
  <c r="G546" i="39"/>
  <c r="G545" i="39"/>
  <c r="G544" i="39"/>
  <c r="G543" i="39"/>
  <c r="G542" i="39"/>
  <c r="G541" i="39"/>
  <c r="G540" i="39"/>
  <c r="G539" i="39"/>
  <c r="G553" i="37"/>
  <c r="G552" i="37"/>
  <c r="G551" i="37"/>
  <c r="G550" i="37"/>
  <c r="G549" i="37"/>
  <c r="G548" i="37"/>
  <c r="G547" i="37"/>
  <c r="G546" i="37"/>
  <c r="G545" i="37"/>
  <c r="G544" i="37"/>
  <c r="G543" i="37"/>
  <c r="G542" i="37"/>
  <c r="G541" i="37"/>
  <c r="G540" i="37"/>
  <c r="G539" i="37"/>
  <c r="G553" i="35"/>
  <c r="G552" i="35"/>
  <c r="G551" i="35"/>
  <c r="G550" i="35"/>
  <c r="G549" i="35"/>
  <c r="G548" i="35"/>
  <c r="G547" i="35"/>
  <c r="G546" i="35"/>
  <c r="G545" i="35"/>
  <c r="G544" i="35"/>
  <c r="G543" i="35"/>
  <c r="G542" i="35"/>
  <c r="G541" i="35"/>
  <c r="G540" i="35"/>
  <c r="G539" i="35"/>
  <c r="G553" i="33"/>
  <c r="G552" i="33"/>
  <c r="G551" i="33"/>
  <c r="G550" i="33"/>
  <c r="G549" i="33"/>
  <c r="G548" i="33"/>
  <c r="G547" i="33"/>
  <c r="G546" i="33"/>
  <c r="G545" i="33"/>
  <c r="G544" i="33"/>
  <c r="G543" i="33"/>
  <c r="G542" i="33"/>
  <c r="G541" i="33"/>
  <c r="G540" i="33"/>
  <c r="G539" i="33"/>
  <c r="G553" i="31"/>
  <c r="G552" i="31"/>
  <c r="G551" i="31"/>
  <c r="G550" i="31"/>
  <c r="G549" i="31"/>
  <c r="G548" i="31"/>
  <c r="G547" i="31"/>
  <c r="G546" i="31"/>
  <c r="G545" i="31"/>
  <c r="G544" i="31"/>
  <c r="G543" i="31"/>
  <c r="G542" i="31"/>
  <c r="G541" i="31"/>
  <c r="G540" i="31"/>
  <c r="G539" i="31"/>
  <c r="G553" i="29"/>
  <c r="G552" i="29"/>
  <c r="G551" i="29"/>
  <c r="G550" i="29"/>
  <c r="G549" i="29"/>
  <c r="G548" i="29"/>
  <c r="G547" i="29"/>
  <c r="G546" i="29"/>
  <c r="G545" i="29"/>
  <c r="G544" i="29"/>
  <c r="G543" i="29"/>
  <c r="G542" i="29"/>
  <c r="G541" i="29"/>
  <c r="G540" i="29"/>
  <c r="G539" i="29"/>
  <c r="G553" i="27"/>
  <c r="G553" i="25"/>
  <c r="G552" i="25"/>
  <c r="G551" i="25"/>
  <c r="G550" i="25"/>
  <c r="G549" i="25"/>
  <c r="G548" i="25"/>
  <c r="G547" i="25"/>
  <c r="G546" i="25"/>
  <c r="G545" i="25"/>
  <c r="G544" i="25"/>
  <c r="G543" i="25"/>
  <c r="G542" i="25"/>
  <c r="G541" i="25"/>
  <c r="G540" i="25"/>
  <c r="G539" i="25"/>
  <c r="G553" i="24"/>
  <c r="G553" i="23"/>
  <c r="G552" i="23"/>
  <c r="G551" i="23"/>
  <c r="G550" i="23"/>
  <c r="G549" i="23"/>
  <c r="G548" i="23"/>
  <c r="G547" i="23"/>
  <c r="G546" i="23"/>
  <c r="G545" i="23"/>
  <c r="G544" i="23"/>
  <c r="G543" i="23"/>
  <c r="G542" i="23"/>
  <c r="G541" i="23"/>
  <c r="G540" i="23"/>
  <c r="G539" i="23"/>
  <c r="G553" i="22"/>
  <c r="G552" i="22"/>
  <c r="G551" i="22"/>
  <c r="G550" i="22"/>
  <c r="G549" i="22"/>
  <c r="G548" i="22"/>
  <c r="G547" i="22"/>
  <c r="G546" i="22"/>
  <c r="G545" i="22"/>
  <c r="G544" i="22"/>
  <c r="G543" i="22"/>
  <c r="G542" i="22"/>
  <c r="G541" i="22"/>
  <c r="G540" i="22"/>
  <c r="G539" i="22"/>
  <c r="G553" i="21"/>
  <c r="G553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39" i="20"/>
  <c r="A32" i="99"/>
  <c r="C27" i="99"/>
  <c r="C26" i="99"/>
  <c r="C21" i="99"/>
  <c r="C23" i="99"/>
  <c r="C14" i="99"/>
  <c r="A1" i="76"/>
  <c r="C38" i="99"/>
  <c r="C10" i="99"/>
  <c r="C44" i="99"/>
  <c r="C36" i="99"/>
  <c r="C37" i="99"/>
  <c r="I4" i="76"/>
  <c r="I5" i="76"/>
  <c r="I6" i="76"/>
  <c r="I7" i="76"/>
  <c r="I8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I28" i="76"/>
  <c r="I29" i="76"/>
  <c r="I30" i="76"/>
  <c r="I31" i="76"/>
  <c r="I32" i="76"/>
  <c r="I33" i="76"/>
  <c r="I34" i="76"/>
  <c r="I35" i="76"/>
  <c r="I36" i="76"/>
  <c r="I37" i="76"/>
  <c r="I38" i="76"/>
  <c r="I39" i="76"/>
  <c r="I40" i="76"/>
  <c r="I41" i="76"/>
  <c r="I42" i="76"/>
  <c r="I43" i="76"/>
  <c r="I44" i="76"/>
  <c r="I45" i="76"/>
  <c r="I46" i="76"/>
  <c r="I47" i="76"/>
  <c r="I48" i="76"/>
  <c r="I49" i="76"/>
  <c r="I50" i="76"/>
  <c r="I51" i="76"/>
  <c r="I52" i="76"/>
  <c r="I53" i="76"/>
  <c r="I54" i="76"/>
  <c r="I55" i="76"/>
  <c r="I56" i="76"/>
  <c r="I57" i="76"/>
  <c r="I58" i="76"/>
  <c r="I59" i="76"/>
  <c r="I60" i="76"/>
  <c r="I61" i="76"/>
  <c r="I62" i="76"/>
  <c r="I63" i="76"/>
  <c r="I64" i="76"/>
  <c r="I65" i="76"/>
  <c r="I66" i="76"/>
  <c r="I67" i="76"/>
  <c r="I68" i="76"/>
  <c r="I69" i="76"/>
  <c r="I70" i="76"/>
  <c r="I71" i="76"/>
  <c r="I72" i="76"/>
  <c r="I73" i="76"/>
  <c r="I74" i="76"/>
  <c r="I75" i="76"/>
  <c r="I76" i="76"/>
  <c r="I77" i="76"/>
  <c r="I78" i="76"/>
  <c r="I79" i="76"/>
  <c r="I80" i="76"/>
  <c r="I81" i="76"/>
  <c r="I82" i="76"/>
  <c r="I83" i="76"/>
  <c r="I84" i="76"/>
  <c r="I85" i="76"/>
  <c r="I86" i="76"/>
  <c r="I87" i="76"/>
  <c r="I88" i="76"/>
  <c r="I89" i="76"/>
  <c r="I90" i="76"/>
  <c r="I91" i="76"/>
  <c r="I92" i="76"/>
  <c r="I93" i="76"/>
  <c r="I94" i="76"/>
  <c r="I95" i="76"/>
  <c r="I96" i="76"/>
  <c r="I97" i="76"/>
  <c r="I98" i="76"/>
  <c r="I99" i="76"/>
  <c r="I100" i="76"/>
  <c r="I101" i="76"/>
  <c r="I102" i="76"/>
  <c r="I3" i="76"/>
  <c r="K14" i="70"/>
  <c r="K14" i="68"/>
  <c r="K14" i="66"/>
  <c r="K14" i="64"/>
  <c r="K14" i="62"/>
  <c r="K14" i="60"/>
  <c r="K14" i="58"/>
  <c r="K14" i="56"/>
  <c r="K14" i="54"/>
  <c r="K14" i="52"/>
  <c r="K14" i="50"/>
  <c r="K14" i="48"/>
  <c r="K14" i="46"/>
  <c r="K14" i="44"/>
  <c r="K14" i="42"/>
  <c r="K14" i="40"/>
  <c r="K14" i="38"/>
  <c r="K14" i="36"/>
  <c r="K14" i="34"/>
  <c r="K14" i="32"/>
  <c r="K14" i="30"/>
  <c r="K14" i="28"/>
  <c r="K14" i="26"/>
  <c r="K14" i="19"/>
  <c r="K14" i="18"/>
  <c r="K14" i="17"/>
  <c r="G7" i="1"/>
  <c r="G8" i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6" i="1"/>
  <c r="G5" i="1"/>
  <c r="J7" i="1"/>
  <c r="J8" i="1"/>
  <c r="J9" i="1"/>
  <c r="J10" i="1"/>
  <c r="J11" i="1"/>
  <c r="J12" i="1"/>
  <c r="J13" i="1"/>
  <c r="J14" i="1"/>
  <c r="J15" i="1"/>
  <c r="J16" i="1"/>
  <c r="J17" i="1"/>
  <c r="J18" i="1"/>
  <c r="J19" i="1"/>
  <c r="J20" i="1"/>
  <c r="J21" i="1"/>
  <c r="J22" i="1"/>
  <c r="J23" i="1"/>
  <c r="J24" i="1"/>
  <c r="J25" i="1"/>
  <c r="J26" i="1"/>
  <c r="J27" i="1"/>
  <c r="J28" i="1"/>
  <c r="J29" i="1"/>
  <c r="J30" i="1"/>
  <c r="J31" i="1"/>
  <c r="J32" i="1"/>
  <c r="J33" i="1"/>
  <c r="J34" i="1"/>
  <c r="J35" i="1"/>
  <c r="J36" i="1"/>
  <c r="J37" i="1"/>
  <c r="F81" i="83"/>
  <c r="J38" i="1"/>
  <c r="F81" i="85"/>
  <c r="J39" i="1"/>
  <c r="F81" i="87"/>
  <c r="J40" i="1"/>
  <c r="J41" i="1"/>
  <c r="J42" i="1"/>
  <c r="F81" i="93"/>
  <c r="J43" i="1"/>
  <c r="F81" i="95"/>
  <c r="J44" i="1"/>
  <c r="J6" i="1"/>
  <c r="J5" i="1"/>
  <c r="A35" i="13"/>
  <c r="A36" i="13"/>
  <c r="A37" i="13"/>
  <c r="A38" i="13"/>
  <c r="A39" i="13"/>
  <c r="A40" i="13"/>
  <c r="A41" i="13"/>
  <c r="A42" i="13"/>
  <c r="A43" i="13"/>
  <c r="A44" i="13"/>
  <c r="J517" i="98"/>
  <c r="I517" i="98"/>
  <c r="H517" i="98"/>
  <c r="G517" i="98"/>
  <c r="F517" i="98"/>
  <c r="J514" i="98"/>
  <c r="J512" i="98"/>
  <c r="J511" i="98"/>
  <c r="J510" i="98"/>
  <c r="J508" i="98"/>
  <c r="J507" i="98"/>
  <c r="J504" i="98"/>
  <c r="J503" i="98"/>
  <c r="K498" i="98"/>
  <c r="K497" i="98"/>
  <c r="K496" i="98"/>
  <c r="M496" i="98"/>
  <c r="K495" i="98"/>
  <c r="K494" i="98"/>
  <c r="M494" i="98"/>
  <c r="K493" i="98"/>
  <c r="K492" i="98"/>
  <c r="K491" i="98"/>
  <c r="K490" i="98"/>
  <c r="K489" i="98"/>
  <c r="K488" i="98"/>
  <c r="M488" i="98"/>
  <c r="K487" i="98"/>
  <c r="K486" i="98"/>
  <c r="M486" i="98"/>
  <c r="K485" i="98"/>
  <c r="K484" i="98"/>
  <c r="K483" i="98"/>
  <c r="K482" i="98"/>
  <c r="K481" i="98"/>
  <c r="K480" i="98"/>
  <c r="M480" i="98"/>
  <c r="K479" i="98"/>
  <c r="K478" i="98"/>
  <c r="M478" i="98"/>
  <c r="K477" i="98"/>
  <c r="K476" i="98"/>
  <c r="K475" i="98"/>
  <c r="K474" i="98"/>
  <c r="K473" i="98"/>
  <c r="K472" i="98"/>
  <c r="M472" i="98"/>
  <c r="K471" i="98"/>
  <c r="K470" i="98"/>
  <c r="M470" i="98"/>
  <c r="K469" i="98"/>
  <c r="K468" i="98"/>
  <c r="K467" i="98"/>
  <c r="K466" i="98"/>
  <c r="K465" i="98"/>
  <c r="K464" i="98"/>
  <c r="M464" i="98"/>
  <c r="K463" i="98"/>
  <c r="K462" i="98"/>
  <c r="M462" i="98"/>
  <c r="K461" i="98"/>
  <c r="K460" i="98"/>
  <c r="K459" i="98"/>
  <c r="K458" i="98"/>
  <c r="K457" i="98"/>
  <c r="K456" i="98"/>
  <c r="M456" i="98"/>
  <c r="K455" i="98"/>
  <c r="K454" i="98"/>
  <c r="M454" i="98"/>
  <c r="K453" i="98"/>
  <c r="K452" i="98"/>
  <c r="K451" i="98"/>
  <c r="K450" i="98"/>
  <c r="K449" i="98"/>
  <c r="K448" i="98"/>
  <c r="M448" i="98"/>
  <c r="K447" i="98"/>
  <c r="K446" i="98"/>
  <c r="M446" i="98"/>
  <c r="K445" i="98"/>
  <c r="K444" i="98"/>
  <c r="K443" i="98"/>
  <c r="K442" i="98"/>
  <c r="M442" i="98"/>
  <c r="K441" i="98"/>
  <c r="K440" i="98"/>
  <c r="K439" i="98"/>
  <c r="K438" i="98"/>
  <c r="K437" i="98"/>
  <c r="K436" i="98"/>
  <c r="M436" i="98"/>
  <c r="K435" i="98"/>
  <c r="K434" i="98"/>
  <c r="K433" i="98"/>
  <c r="K432" i="98"/>
  <c r="M432" i="98"/>
  <c r="K431" i="98"/>
  <c r="K430" i="98"/>
  <c r="M430" i="98"/>
  <c r="K429" i="98"/>
  <c r="K428" i="98"/>
  <c r="K427" i="98"/>
  <c r="K426" i="98"/>
  <c r="M426" i="98"/>
  <c r="K425" i="98"/>
  <c r="K424" i="98"/>
  <c r="K423" i="98"/>
  <c r="K422" i="98"/>
  <c r="K421" i="98"/>
  <c r="K420" i="98"/>
  <c r="M420" i="98"/>
  <c r="K419" i="98"/>
  <c r="K418" i="98"/>
  <c r="K417" i="98"/>
  <c r="K416" i="98"/>
  <c r="M416" i="98"/>
  <c r="K415" i="98"/>
  <c r="K414" i="98"/>
  <c r="M414" i="98"/>
  <c r="K413" i="98"/>
  <c r="M413" i="98"/>
  <c r="K412" i="98"/>
  <c r="K411" i="98"/>
  <c r="K410" i="98"/>
  <c r="K409" i="98"/>
  <c r="K408" i="98"/>
  <c r="K407" i="98"/>
  <c r="K406" i="98"/>
  <c r="K405" i="98"/>
  <c r="K404" i="98"/>
  <c r="K403" i="98"/>
  <c r="K402" i="98"/>
  <c r="K401" i="98"/>
  <c r="K400" i="98"/>
  <c r="K399" i="98"/>
  <c r="K398" i="98"/>
  <c r="K397" i="98"/>
  <c r="K396" i="98"/>
  <c r="K395" i="98"/>
  <c r="K394" i="98"/>
  <c r="K393" i="98"/>
  <c r="K392" i="98"/>
  <c r="K391" i="98"/>
  <c r="K390" i="98"/>
  <c r="K389" i="98"/>
  <c r="K388" i="98"/>
  <c r="K387" i="98"/>
  <c r="K386" i="98"/>
  <c r="K385" i="98"/>
  <c r="K384" i="98"/>
  <c r="K383" i="98"/>
  <c r="K382" i="98"/>
  <c r="K381" i="98"/>
  <c r="K380" i="98"/>
  <c r="K379" i="98"/>
  <c r="K378" i="98"/>
  <c r="K377" i="98"/>
  <c r="K376" i="98"/>
  <c r="K375" i="98"/>
  <c r="K374" i="98"/>
  <c r="K373" i="98"/>
  <c r="K372" i="98"/>
  <c r="K371" i="98"/>
  <c r="K370" i="98"/>
  <c r="K369" i="98"/>
  <c r="K368" i="98"/>
  <c r="K367" i="98"/>
  <c r="K366" i="98"/>
  <c r="K365" i="98"/>
  <c r="K364" i="98"/>
  <c r="K363" i="98"/>
  <c r="K362" i="98"/>
  <c r="K361" i="98"/>
  <c r="K360" i="98"/>
  <c r="K359" i="98"/>
  <c r="K358" i="98"/>
  <c r="K357" i="98"/>
  <c r="K356" i="98"/>
  <c r="K355" i="98"/>
  <c r="K354" i="98"/>
  <c r="K353" i="98"/>
  <c r="K352" i="98"/>
  <c r="K351" i="98"/>
  <c r="K350" i="98"/>
  <c r="K349" i="98"/>
  <c r="K348" i="98"/>
  <c r="K347" i="98"/>
  <c r="K346" i="98"/>
  <c r="K345" i="98"/>
  <c r="K344" i="98"/>
  <c r="K343" i="98"/>
  <c r="K342" i="98"/>
  <c r="K341" i="98"/>
  <c r="K340" i="98"/>
  <c r="K339" i="98"/>
  <c r="K338" i="98"/>
  <c r="K337" i="98"/>
  <c r="K336" i="98"/>
  <c r="K335" i="98"/>
  <c r="K334" i="98"/>
  <c r="K333" i="98"/>
  <c r="K332" i="98"/>
  <c r="K331" i="98"/>
  <c r="K330" i="98"/>
  <c r="K329" i="98"/>
  <c r="K328" i="98"/>
  <c r="K327" i="98"/>
  <c r="K326" i="98"/>
  <c r="K325" i="98"/>
  <c r="K324" i="98"/>
  <c r="K323" i="98"/>
  <c r="K322" i="98"/>
  <c r="K321" i="98"/>
  <c r="K320" i="98"/>
  <c r="K319" i="98"/>
  <c r="K318" i="98"/>
  <c r="K317" i="98"/>
  <c r="K316" i="98"/>
  <c r="K315" i="98"/>
  <c r="K314" i="98"/>
  <c r="K313" i="98"/>
  <c r="K312" i="98"/>
  <c r="K311" i="98"/>
  <c r="K310" i="98"/>
  <c r="K309" i="98"/>
  <c r="K308" i="98"/>
  <c r="K307" i="98"/>
  <c r="K306" i="98"/>
  <c r="K305" i="98"/>
  <c r="K304" i="98"/>
  <c r="K303" i="98"/>
  <c r="K302" i="98"/>
  <c r="K301" i="98"/>
  <c r="K300" i="98"/>
  <c r="K299" i="98"/>
  <c r="K298" i="98"/>
  <c r="K297" i="98"/>
  <c r="K296" i="98"/>
  <c r="K295" i="98"/>
  <c r="K294" i="98"/>
  <c r="K293" i="98"/>
  <c r="K292" i="98"/>
  <c r="K291" i="98"/>
  <c r="K290" i="98"/>
  <c r="K289" i="98"/>
  <c r="K288" i="98"/>
  <c r="K287" i="98"/>
  <c r="K286" i="98"/>
  <c r="K285" i="98"/>
  <c r="K284" i="98"/>
  <c r="K283" i="98"/>
  <c r="K282" i="98"/>
  <c r="K281" i="98"/>
  <c r="K280" i="98"/>
  <c r="K279" i="98"/>
  <c r="K278" i="98"/>
  <c r="K277" i="98"/>
  <c r="K276" i="98"/>
  <c r="K275" i="98"/>
  <c r="K274" i="98"/>
  <c r="K273" i="98"/>
  <c r="K272" i="98"/>
  <c r="K271" i="98"/>
  <c r="K270" i="98"/>
  <c r="K269" i="98"/>
  <c r="K268" i="98"/>
  <c r="K267" i="98"/>
  <c r="K266" i="98"/>
  <c r="K265" i="98"/>
  <c r="K264" i="98"/>
  <c r="K263" i="98"/>
  <c r="K262" i="98"/>
  <c r="K261" i="98"/>
  <c r="K260" i="98"/>
  <c r="K259" i="98"/>
  <c r="K258" i="98"/>
  <c r="K257" i="98"/>
  <c r="K256" i="98"/>
  <c r="K255" i="98"/>
  <c r="K254" i="98"/>
  <c r="K253" i="98"/>
  <c r="K252" i="98"/>
  <c r="K251" i="98"/>
  <c r="K250" i="98"/>
  <c r="K249" i="98"/>
  <c r="K248" i="98"/>
  <c r="K247" i="98"/>
  <c r="K246" i="98"/>
  <c r="K245" i="98"/>
  <c r="K244" i="98"/>
  <c r="K243" i="98"/>
  <c r="K242" i="98"/>
  <c r="K241" i="98"/>
  <c r="K240" i="98"/>
  <c r="K239" i="98"/>
  <c r="K238" i="98"/>
  <c r="K237" i="98"/>
  <c r="K236" i="98"/>
  <c r="K235" i="98"/>
  <c r="K234" i="98"/>
  <c r="K233" i="98"/>
  <c r="K232" i="98"/>
  <c r="K231" i="98"/>
  <c r="K230" i="98"/>
  <c r="K229" i="98"/>
  <c r="K228" i="98"/>
  <c r="K227" i="98"/>
  <c r="K226" i="98"/>
  <c r="K225" i="98"/>
  <c r="K224" i="98"/>
  <c r="K223" i="98"/>
  <c r="K222" i="98"/>
  <c r="K221" i="98"/>
  <c r="K220" i="98"/>
  <c r="K219" i="98"/>
  <c r="K218" i="98"/>
  <c r="K217" i="98"/>
  <c r="K216" i="98"/>
  <c r="K215" i="98"/>
  <c r="K214" i="98"/>
  <c r="K213" i="98"/>
  <c r="K212" i="98"/>
  <c r="K211" i="98"/>
  <c r="K210" i="98"/>
  <c r="K209" i="98"/>
  <c r="K208" i="98"/>
  <c r="K207" i="98"/>
  <c r="K206" i="98"/>
  <c r="K205" i="98"/>
  <c r="K204" i="98"/>
  <c r="K203" i="98"/>
  <c r="K202" i="98"/>
  <c r="K201" i="98"/>
  <c r="K200" i="98"/>
  <c r="K199" i="98"/>
  <c r="K198" i="98"/>
  <c r="K197" i="98"/>
  <c r="K196" i="98"/>
  <c r="K195" i="98"/>
  <c r="K194" i="98"/>
  <c r="K193" i="98"/>
  <c r="K192" i="98"/>
  <c r="K191" i="98"/>
  <c r="K190" i="98"/>
  <c r="K189" i="98"/>
  <c r="K188" i="98"/>
  <c r="K187" i="98"/>
  <c r="K186" i="98"/>
  <c r="K185" i="98"/>
  <c r="K184" i="98"/>
  <c r="K183" i="98"/>
  <c r="K182" i="98"/>
  <c r="K181" i="98"/>
  <c r="K180" i="98"/>
  <c r="K179" i="98"/>
  <c r="K178" i="98"/>
  <c r="K177" i="98"/>
  <c r="K176" i="98"/>
  <c r="K175" i="98"/>
  <c r="K174" i="98"/>
  <c r="K173" i="98"/>
  <c r="K172" i="98"/>
  <c r="K171" i="98"/>
  <c r="K170" i="98"/>
  <c r="K169" i="98"/>
  <c r="K168" i="98"/>
  <c r="K167" i="98"/>
  <c r="K166" i="98"/>
  <c r="K165" i="98"/>
  <c r="K164" i="98"/>
  <c r="K163" i="98"/>
  <c r="K162" i="98"/>
  <c r="K161" i="98"/>
  <c r="K160" i="98"/>
  <c r="K159" i="98"/>
  <c r="K158" i="98"/>
  <c r="K157" i="98"/>
  <c r="K156" i="98"/>
  <c r="K155" i="98"/>
  <c r="K154" i="98"/>
  <c r="K153" i="98"/>
  <c r="K152" i="98"/>
  <c r="K151" i="98"/>
  <c r="K150" i="98"/>
  <c r="K149" i="98"/>
  <c r="K148" i="98"/>
  <c r="K147" i="98"/>
  <c r="K146" i="98"/>
  <c r="K145" i="98"/>
  <c r="K144" i="98"/>
  <c r="K143" i="98"/>
  <c r="K142" i="98"/>
  <c r="K141" i="98"/>
  <c r="K140" i="98"/>
  <c r="K139" i="98"/>
  <c r="K138" i="98"/>
  <c r="K137" i="98"/>
  <c r="K136" i="98"/>
  <c r="K135" i="98"/>
  <c r="K134" i="98"/>
  <c r="K133" i="98"/>
  <c r="K132" i="98"/>
  <c r="K131" i="98"/>
  <c r="K130" i="98"/>
  <c r="K129" i="98"/>
  <c r="K128" i="98"/>
  <c r="K127" i="98"/>
  <c r="K126" i="98"/>
  <c r="K125" i="98"/>
  <c r="K124" i="98"/>
  <c r="K123" i="98"/>
  <c r="K122" i="98"/>
  <c r="K121" i="98"/>
  <c r="K120" i="98"/>
  <c r="K119" i="98"/>
  <c r="K118" i="98"/>
  <c r="K117" i="98"/>
  <c r="K116" i="98"/>
  <c r="K115" i="98"/>
  <c r="K114" i="98"/>
  <c r="K113" i="98"/>
  <c r="K112" i="98"/>
  <c r="K111" i="98"/>
  <c r="K110" i="98"/>
  <c r="K109" i="98"/>
  <c r="K108" i="98"/>
  <c r="K107" i="98"/>
  <c r="K106" i="98"/>
  <c r="K105" i="98"/>
  <c r="K104" i="98"/>
  <c r="K103" i="98"/>
  <c r="K102" i="98"/>
  <c r="K101" i="98"/>
  <c r="K100" i="98"/>
  <c r="K99" i="98"/>
  <c r="K98" i="98"/>
  <c r="K97" i="98"/>
  <c r="K96" i="98"/>
  <c r="K95" i="98"/>
  <c r="K94" i="98"/>
  <c r="K93" i="98"/>
  <c r="K92" i="98"/>
  <c r="K91" i="98"/>
  <c r="K90" i="98"/>
  <c r="K89" i="98"/>
  <c r="K88" i="98"/>
  <c r="K87" i="98"/>
  <c r="K86" i="98"/>
  <c r="K85" i="98"/>
  <c r="K84" i="98"/>
  <c r="K83" i="98"/>
  <c r="K82" i="98"/>
  <c r="K81" i="98"/>
  <c r="K80" i="98"/>
  <c r="K79" i="98"/>
  <c r="K78" i="98"/>
  <c r="K77" i="98"/>
  <c r="K76" i="98"/>
  <c r="K75" i="98"/>
  <c r="K74" i="98"/>
  <c r="K73" i="98"/>
  <c r="K72" i="98"/>
  <c r="K71" i="98"/>
  <c r="K70" i="98"/>
  <c r="K69" i="98"/>
  <c r="K68" i="98"/>
  <c r="K67" i="98"/>
  <c r="K66" i="98"/>
  <c r="K65" i="98"/>
  <c r="K64" i="98"/>
  <c r="K63" i="98"/>
  <c r="K62" i="98"/>
  <c r="K61" i="98"/>
  <c r="K60" i="98"/>
  <c r="K59" i="98"/>
  <c r="K58" i="98"/>
  <c r="K57" i="98"/>
  <c r="K56" i="98"/>
  <c r="K55" i="98"/>
  <c r="K54" i="98"/>
  <c r="K53" i="98"/>
  <c r="K52" i="98"/>
  <c r="K51" i="98"/>
  <c r="K50" i="98"/>
  <c r="K49" i="98"/>
  <c r="K48" i="98"/>
  <c r="K47" i="98"/>
  <c r="K46" i="98"/>
  <c r="K45" i="98"/>
  <c r="K44" i="98"/>
  <c r="K43" i="98"/>
  <c r="K42" i="98"/>
  <c r="K41" i="98"/>
  <c r="K40" i="98"/>
  <c r="K39" i="98"/>
  <c r="K38" i="98"/>
  <c r="K37" i="98"/>
  <c r="K36" i="98"/>
  <c r="K35" i="98"/>
  <c r="K34" i="98"/>
  <c r="K33" i="98"/>
  <c r="K32" i="98"/>
  <c r="K31" i="98"/>
  <c r="K30" i="98"/>
  <c r="K29" i="98"/>
  <c r="K28" i="98"/>
  <c r="K27" i="98"/>
  <c r="K26" i="98"/>
  <c r="K25" i="98"/>
  <c r="K24" i="98"/>
  <c r="K23" i="98"/>
  <c r="K22" i="98"/>
  <c r="K21" i="98"/>
  <c r="K20" i="98"/>
  <c r="K19" i="98"/>
  <c r="K18" i="98"/>
  <c r="K17" i="98"/>
  <c r="K16" i="98"/>
  <c r="K15" i="98"/>
  <c r="K14" i="98"/>
  <c r="K13" i="98"/>
  <c r="K12" i="98"/>
  <c r="K11" i="98"/>
  <c r="K10" i="98"/>
  <c r="K9" i="98"/>
  <c r="K8" i="98"/>
  <c r="K7" i="98"/>
  <c r="K6" i="98"/>
  <c r="K5" i="98"/>
  <c r="K4" i="98"/>
  <c r="A1" i="98"/>
  <c r="D1" i="98"/>
  <c r="F81" i="97"/>
  <c r="A81" i="97"/>
  <c r="K14" i="97"/>
  <c r="E9" i="97"/>
  <c r="E8" i="97"/>
  <c r="B6" i="97"/>
  <c r="B5" i="97"/>
  <c r="B4" i="97"/>
  <c r="D2" i="97"/>
  <c r="C534" i="96"/>
  <c r="H534" i="96"/>
  <c r="J517" i="96"/>
  <c r="I517" i="96"/>
  <c r="H517" i="96"/>
  <c r="G517" i="96"/>
  <c r="F517" i="96"/>
  <c r="C530" i="96"/>
  <c r="K498" i="96"/>
  <c r="K497" i="96"/>
  <c r="K496" i="96"/>
  <c r="K495" i="96"/>
  <c r="M495" i="96"/>
  <c r="K494" i="96"/>
  <c r="K493" i="96"/>
  <c r="K492" i="96"/>
  <c r="K491" i="96"/>
  <c r="M491" i="96"/>
  <c r="K490" i="96"/>
  <c r="K489" i="96"/>
  <c r="M489" i="96"/>
  <c r="K488" i="96"/>
  <c r="K487" i="96"/>
  <c r="K486" i="96"/>
  <c r="K485" i="96"/>
  <c r="K484" i="96"/>
  <c r="K483" i="96"/>
  <c r="M483" i="96"/>
  <c r="K482" i="96"/>
  <c r="K481" i="96"/>
  <c r="K480" i="96"/>
  <c r="K479" i="96"/>
  <c r="M479" i="96"/>
  <c r="K478" i="96"/>
  <c r="K477" i="96"/>
  <c r="K476" i="96"/>
  <c r="K475" i="96"/>
  <c r="K474" i="96"/>
  <c r="K473" i="96"/>
  <c r="M473" i="96"/>
  <c r="K472" i="96"/>
  <c r="K471" i="96"/>
  <c r="K470" i="96"/>
  <c r="K469" i="96"/>
  <c r="M469" i="96"/>
  <c r="K468" i="96"/>
  <c r="K467" i="96"/>
  <c r="K466" i="96"/>
  <c r="K465" i="96"/>
  <c r="K464" i="96"/>
  <c r="K463" i="96"/>
  <c r="M463" i="96"/>
  <c r="K462" i="96"/>
  <c r="K461" i="96"/>
  <c r="M461" i="96"/>
  <c r="K460" i="96"/>
  <c r="K459" i="96"/>
  <c r="K458" i="96"/>
  <c r="K457" i="96"/>
  <c r="M457" i="96"/>
  <c r="K456" i="96"/>
  <c r="K455" i="96"/>
  <c r="K454" i="96"/>
  <c r="K453" i="96"/>
  <c r="M453" i="96"/>
  <c r="K452" i="96"/>
  <c r="K451" i="96"/>
  <c r="K450" i="96"/>
  <c r="K449" i="96"/>
  <c r="K448" i="96"/>
  <c r="K447" i="96"/>
  <c r="M447" i="96"/>
  <c r="K446" i="96"/>
  <c r="K445" i="96"/>
  <c r="K444" i="96"/>
  <c r="K443" i="96"/>
  <c r="M443" i="96"/>
  <c r="K442" i="96"/>
  <c r="K441" i="96"/>
  <c r="M441" i="96"/>
  <c r="K440" i="96"/>
  <c r="K439" i="96"/>
  <c r="K438" i="96"/>
  <c r="K437" i="96"/>
  <c r="K436" i="96"/>
  <c r="K435" i="96"/>
  <c r="K434" i="96"/>
  <c r="K433" i="96"/>
  <c r="K432" i="96"/>
  <c r="K431" i="96"/>
  <c r="M431" i="96"/>
  <c r="K430" i="96"/>
  <c r="K429" i="96"/>
  <c r="K428" i="96"/>
  <c r="K427" i="96"/>
  <c r="M427" i="96"/>
  <c r="K426" i="96"/>
  <c r="K425" i="96"/>
  <c r="M425" i="96"/>
  <c r="K424" i="96"/>
  <c r="K423" i="96"/>
  <c r="K422" i="96"/>
  <c r="K421" i="96"/>
  <c r="M421" i="96"/>
  <c r="K420" i="96"/>
  <c r="K419" i="96"/>
  <c r="M419" i="96"/>
  <c r="K418" i="96"/>
  <c r="K417" i="96"/>
  <c r="K416" i="96"/>
  <c r="K415" i="96"/>
  <c r="M415" i="96"/>
  <c r="K414" i="96"/>
  <c r="K413" i="96"/>
  <c r="K412" i="96"/>
  <c r="K411" i="96"/>
  <c r="M411" i="96"/>
  <c r="K410" i="96"/>
  <c r="K409" i="96"/>
  <c r="M409" i="96"/>
  <c r="K408" i="96"/>
  <c r="K407" i="96"/>
  <c r="K406" i="96"/>
  <c r="K405" i="96"/>
  <c r="M405" i="96"/>
  <c r="K404" i="96"/>
  <c r="K403" i="96"/>
  <c r="M403" i="96"/>
  <c r="K402" i="96"/>
  <c r="K401" i="96"/>
  <c r="K400" i="96"/>
  <c r="K399" i="96"/>
  <c r="M399" i="96"/>
  <c r="K398" i="96"/>
  <c r="K397" i="96"/>
  <c r="M397" i="96"/>
  <c r="K396" i="96"/>
  <c r="K395" i="96"/>
  <c r="K394" i="96"/>
  <c r="K393" i="96"/>
  <c r="M393" i="96"/>
  <c r="K392" i="96"/>
  <c r="K391" i="96"/>
  <c r="K390" i="96"/>
  <c r="K389" i="96"/>
  <c r="K388" i="96"/>
  <c r="K387" i="96"/>
  <c r="M387" i="96"/>
  <c r="K386" i="96"/>
  <c r="K385" i="96"/>
  <c r="M385" i="96"/>
  <c r="K384" i="96"/>
  <c r="K383" i="96"/>
  <c r="M383" i="96"/>
  <c r="K382" i="96"/>
  <c r="K381" i="96"/>
  <c r="M381" i="96"/>
  <c r="K380" i="96"/>
  <c r="K379" i="96"/>
  <c r="K378" i="96"/>
  <c r="K377" i="96"/>
  <c r="M377" i="96"/>
  <c r="K376" i="96"/>
  <c r="K375" i="96"/>
  <c r="M375" i="96"/>
  <c r="K374" i="96"/>
  <c r="K373" i="96"/>
  <c r="K372" i="96"/>
  <c r="K371" i="96"/>
  <c r="M371" i="96"/>
  <c r="K370" i="96"/>
  <c r="K369" i="96"/>
  <c r="K368" i="96"/>
  <c r="K367" i="96"/>
  <c r="M367" i="96"/>
  <c r="K366" i="96"/>
  <c r="K365" i="96"/>
  <c r="M365" i="96"/>
  <c r="K364" i="96"/>
  <c r="K363" i="96"/>
  <c r="K362" i="96"/>
  <c r="K361" i="96"/>
  <c r="K360" i="96"/>
  <c r="K359" i="96"/>
  <c r="M359" i="96"/>
  <c r="K358" i="96"/>
  <c r="K357" i="96"/>
  <c r="K356" i="96"/>
  <c r="K355" i="96"/>
  <c r="M355" i="96"/>
  <c r="K354" i="96"/>
  <c r="K353" i="96"/>
  <c r="K352" i="96"/>
  <c r="K351" i="96"/>
  <c r="K350" i="96"/>
  <c r="K349" i="96"/>
  <c r="M349" i="96"/>
  <c r="K348" i="96"/>
  <c r="K347" i="96"/>
  <c r="K346" i="96"/>
  <c r="K345" i="96"/>
  <c r="K344" i="96"/>
  <c r="K343" i="96"/>
  <c r="K342" i="96"/>
  <c r="K341" i="96"/>
  <c r="K340" i="96"/>
  <c r="K339" i="96"/>
  <c r="M339" i="96"/>
  <c r="K338" i="96"/>
  <c r="K337" i="96"/>
  <c r="K336" i="96"/>
  <c r="K335" i="96"/>
  <c r="M335" i="96"/>
  <c r="K334" i="96"/>
  <c r="K333" i="96"/>
  <c r="M333" i="96"/>
  <c r="K332" i="96"/>
  <c r="K331" i="96"/>
  <c r="K330" i="96"/>
  <c r="K329" i="96"/>
  <c r="K328" i="96"/>
  <c r="K327" i="96"/>
  <c r="M327" i="96"/>
  <c r="K326" i="96"/>
  <c r="K325" i="96"/>
  <c r="K324" i="96"/>
  <c r="K323" i="96"/>
  <c r="M323" i="96"/>
  <c r="K322" i="96"/>
  <c r="K321" i="96"/>
  <c r="K320" i="96"/>
  <c r="K319" i="96"/>
  <c r="M319" i="96"/>
  <c r="K318" i="96"/>
  <c r="K317" i="96"/>
  <c r="M317" i="96"/>
  <c r="K316" i="96"/>
  <c r="K315" i="96"/>
  <c r="K314" i="96"/>
  <c r="K313" i="96"/>
  <c r="M313" i="96"/>
  <c r="K312" i="96"/>
  <c r="K311" i="96"/>
  <c r="M311" i="96"/>
  <c r="K310" i="96"/>
  <c r="K309" i="96"/>
  <c r="K308" i="96"/>
  <c r="K307" i="96"/>
  <c r="M307" i="96"/>
  <c r="K306" i="96"/>
  <c r="K305" i="96"/>
  <c r="M305" i="96"/>
  <c r="K304" i="96"/>
  <c r="K303" i="96"/>
  <c r="K302" i="96"/>
  <c r="K301" i="96"/>
  <c r="M301" i="96"/>
  <c r="K300" i="96"/>
  <c r="K299" i="96"/>
  <c r="K298" i="96"/>
  <c r="K297" i="96"/>
  <c r="M297" i="96"/>
  <c r="K296" i="96"/>
  <c r="K295" i="96"/>
  <c r="K294" i="96"/>
  <c r="K293" i="96"/>
  <c r="K292" i="96"/>
  <c r="K291" i="96"/>
  <c r="M291" i="96"/>
  <c r="K290" i="96"/>
  <c r="K289" i="96"/>
  <c r="M289" i="96"/>
  <c r="K288" i="96"/>
  <c r="K287" i="96"/>
  <c r="K286" i="96"/>
  <c r="K285" i="96"/>
  <c r="M285" i="96"/>
  <c r="K284" i="96"/>
  <c r="K283" i="96"/>
  <c r="K282" i="96"/>
  <c r="K281" i="96"/>
  <c r="K280" i="96"/>
  <c r="K279" i="96"/>
  <c r="K278" i="96"/>
  <c r="K277" i="96"/>
  <c r="K276" i="96"/>
  <c r="K275" i="96"/>
  <c r="M275" i="96"/>
  <c r="K274" i="96"/>
  <c r="K273" i="96"/>
  <c r="K272" i="96"/>
  <c r="K271" i="96"/>
  <c r="M271" i="96"/>
  <c r="K270" i="96"/>
  <c r="K269" i="96"/>
  <c r="M269" i="96"/>
  <c r="K268" i="96"/>
  <c r="K267" i="96"/>
  <c r="K266" i="96"/>
  <c r="K265" i="96"/>
  <c r="K264" i="96"/>
  <c r="K263" i="96"/>
  <c r="M263" i="96"/>
  <c r="K262" i="96"/>
  <c r="K261" i="96"/>
  <c r="K260" i="96"/>
  <c r="K259" i="96"/>
  <c r="M259" i="96"/>
  <c r="K258" i="96"/>
  <c r="K257" i="96"/>
  <c r="K256" i="96"/>
  <c r="K255" i="96"/>
  <c r="M255" i="96"/>
  <c r="K254" i="96"/>
  <c r="K253" i="96"/>
  <c r="M253" i="96"/>
  <c r="K252" i="96"/>
  <c r="K251" i="96"/>
  <c r="K250" i="96"/>
  <c r="K249" i="96"/>
  <c r="M249" i="96"/>
  <c r="K248" i="96"/>
  <c r="K247" i="96"/>
  <c r="M247" i="96"/>
  <c r="K246" i="96"/>
  <c r="K245" i="96"/>
  <c r="K244" i="96"/>
  <c r="K243" i="96"/>
  <c r="M243" i="96"/>
  <c r="K242" i="96"/>
  <c r="K241" i="96"/>
  <c r="M241" i="96"/>
  <c r="K240" i="96"/>
  <c r="K239" i="96"/>
  <c r="K238" i="96"/>
  <c r="K237" i="96"/>
  <c r="M237" i="96"/>
  <c r="K236" i="96"/>
  <c r="K235" i="96"/>
  <c r="K234" i="96"/>
  <c r="K233" i="96"/>
  <c r="M233" i="96"/>
  <c r="K232" i="96"/>
  <c r="K231" i="96"/>
  <c r="K230" i="96"/>
  <c r="K229" i="96"/>
  <c r="K228" i="96"/>
  <c r="K227" i="96"/>
  <c r="M227" i="96"/>
  <c r="K226" i="96"/>
  <c r="K225" i="96"/>
  <c r="M225" i="96"/>
  <c r="K224" i="96"/>
  <c r="K223" i="96"/>
  <c r="K222" i="96"/>
  <c r="K221" i="96"/>
  <c r="M221" i="96"/>
  <c r="K220" i="96"/>
  <c r="K219" i="96"/>
  <c r="K218" i="96"/>
  <c r="K217" i="96"/>
  <c r="M217" i="96"/>
  <c r="K216" i="96"/>
  <c r="K215" i="96"/>
  <c r="K214" i="96"/>
  <c r="K213" i="96"/>
  <c r="M213" i="96"/>
  <c r="K212" i="96"/>
  <c r="K211" i="96"/>
  <c r="K210" i="96"/>
  <c r="K209" i="96"/>
  <c r="M209" i="96"/>
  <c r="K208" i="96"/>
  <c r="K207" i="96"/>
  <c r="K206" i="96"/>
  <c r="K205" i="96"/>
  <c r="M205" i="96"/>
  <c r="K204" i="96"/>
  <c r="K203" i="96"/>
  <c r="K202" i="96"/>
  <c r="K201" i="96"/>
  <c r="M201" i="96"/>
  <c r="K200" i="96"/>
  <c r="K199" i="96"/>
  <c r="K198" i="96"/>
  <c r="K197" i="96"/>
  <c r="M197" i="96"/>
  <c r="K196" i="96"/>
  <c r="K195" i="96"/>
  <c r="K194" i="96"/>
  <c r="K193" i="96"/>
  <c r="M193" i="96"/>
  <c r="K192" i="96"/>
  <c r="K191" i="96"/>
  <c r="K190" i="96"/>
  <c r="K189" i="96"/>
  <c r="M189" i="96"/>
  <c r="K188" i="96"/>
  <c r="K187" i="96"/>
  <c r="K186" i="96"/>
  <c r="K185" i="96"/>
  <c r="M185" i="96"/>
  <c r="K184" i="96"/>
  <c r="K183" i="96"/>
  <c r="K182" i="96"/>
  <c r="K181" i="96"/>
  <c r="M181" i="96"/>
  <c r="K180" i="96"/>
  <c r="K179" i="96"/>
  <c r="K178" i="96"/>
  <c r="K177" i="96"/>
  <c r="M177" i="96"/>
  <c r="K176" i="96"/>
  <c r="K175" i="96"/>
  <c r="K174" i="96"/>
  <c r="K173" i="96"/>
  <c r="M173" i="96"/>
  <c r="K172" i="96"/>
  <c r="K171" i="96"/>
  <c r="K170" i="96"/>
  <c r="K169" i="96"/>
  <c r="M169" i="96"/>
  <c r="K168" i="96"/>
  <c r="K167" i="96"/>
  <c r="K166" i="96"/>
  <c r="K165" i="96"/>
  <c r="M165" i="96"/>
  <c r="K164" i="96"/>
  <c r="K163" i="96"/>
  <c r="K162" i="96"/>
  <c r="K161" i="96"/>
  <c r="M161" i="96"/>
  <c r="K160" i="96"/>
  <c r="K159" i="96"/>
  <c r="K158" i="96"/>
  <c r="K157" i="96"/>
  <c r="M157" i="96"/>
  <c r="K156" i="96"/>
  <c r="K155" i="96"/>
  <c r="K154" i="96"/>
  <c r="K153" i="96"/>
  <c r="M153" i="96"/>
  <c r="K152" i="96"/>
  <c r="K151" i="96"/>
  <c r="K150" i="96"/>
  <c r="K149" i="96"/>
  <c r="M149" i="96"/>
  <c r="K148" i="96"/>
  <c r="K147" i="96"/>
  <c r="K146" i="96"/>
  <c r="K145" i="96"/>
  <c r="M145" i="96"/>
  <c r="K144" i="96"/>
  <c r="K143" i="96"/>
  <c r="K142" i="96"/>
  <c r="K141" i="96"/>
  <c r="M141" i="96"/>
  <c r="K140" i="96"/>
  <c r="K139" i="96"/>
  <c r="K138" i="96"/>
  <c r="K137" i="96"/>
  <c r="K136" i="96"/>
  <c r="K135" i="96"/>
  <c r="M135" i="96"/>
  <c r="K134" i="96"/>
  <c r="K133" i="96"/>
  <c r="K132" i="96"/>
  <c r="K131" i="96"/>
  <c r="M131" i="96"/>
  <c r="K130" i="96"/>
  <c r="K129" i="96"/>
  <c r="K128" i="96"/>
  <c r="K127" i="96"/>
  <c r="M127" i="96"/>
  <c r="K126" i="96"/>
  <c r="K125" i="96"/>
  <c r="K124" i="96"/>
  <c r="K123" i="96"/>
  <c r="M123" i="96"/>
  <c r="K122" i="96"/>
  <c r="K121" i="96"/>
  <c r="K120" i="96"/>
  <c r="K119" i="96"/>
  <c r="M119" i="96"/>
  <c r="K118" i="96"/>
  <c r="K117" i="96"/>
  <c r="K116" i="96"/>
  <c r="K115" i="96"/>
  <c r="M115" i="96"/>
  <c r="K114" i="96"/>
  <c r="K113" i="96"/>
  <c r="K112" i="96"/>
  <c r="K111" i="96"/>
  <c r="M111" i="96"/>
  <c r="K110" i="96"/>
  <c r="K109" i="96"/>
  <c r="K108" i="96"/>
  <c r="K107" i="96"/>
  <c r="M107" i="96"/>
  <c r="K106" i="96"/>
  <c r="K105" i="96"/>
  <c r="K104" i="96"/>
  <c r="K103" i="96"/>
  <c r="M103" i="96"/>
  <c r="K102" i="96"/>
  <c r="K101" i="96"/>
  <c r="K100" i="96"/>
  <c r="K99" i="96"/>
  <c r="M99" i="96"/>
  <c r="K98" i="96"/>
  <c r="K97" i="96"/>
  <c r="K96" i="96"/>
  <c r="K95" i="96"/>
  <c r="M95" i="96"/>
  <c r="K94" i="96"/>
  <c r="K93" i="96"/>
  <c r="K92" i="96"/>
  <c r="K91" i="96"/>
  <c r="M91" i="96"/>
  <c r="K90" i="96"/>
  <c r="K89" i="96"/>
  <c r="K88" i="96"/>
  <c r="K87" i="96"/>
  <c r="M87" i="96"/>
  <c r="K86" i="96"/>
  <c r="K85" i="96"/>
  <c r="K84" i="96"/>
  <c r="K83" i="96"/>
  <c r="M83" i="96"/>
  <c r="K82" i="96"/>
  <c r="K81" i="96"/>
  <c r="K80" i="96"/>
  <c r="K79" i="96"/>
  <c r="M79" i="96"/>
  <c r="K78" i="96"/>
  <c r="K77" i="96"/>
  <c r="K76" i="96"/>
  <c r="K75" i="96"/>
  <c r="M75" i="96"/>
  <c r="K74" i="96"/>
  <c r="K73" i="96"/>
  <c r="K72" i="96"/>
  <c r="K71" i="96"/>
  <c r="M71" i="96"/>
  <c r="K70" i="96"/>
  <c r="K69" i="96"/>
  <c r="K68" i="96"/>
  <c r="K67" i="96"/>
  <c r="M67" i="96"/>
  <c r="K66" i="96"/>
  <c r="K65" i="96"/>
  <c r="K64" i="96"/>
  <c r="K63" i="96"/>
  <c r="M63" i="96"/>
  <c r="K62" i="96"/>
  <c r="K61" i="96"/>
  <c r="K60" i="96"/>
  <c r="K59" i="96"/>
  <c r="M59" i="96"/>
  <c r="K58" i="96"/>
  <c r="K57" i="96"/>
  <c r="K56" i="96"/>
  <c r="K55" i="96"/>
  <c r="M55" i="96"/>
  <c r="K54" i="96"/>
  <c r="K53" i="96"/>
  <c r="K52" i="96"/>
  <c r="K51" i="96"/>
  <c r="M51" i="96"/>
  <c r="K50" i="96"/>
  <c r="K49" i="96"/>
  <c r="K48" i="96"/>
  <c r="K47" i="96"/>
  <c r="M47" i="96"/>
  <c r="K46" i="96"/>
  <c r="K45" i="96"/>
  <c r="K44" i="96"/>
  <c r="K43" i="96"/>
  <c r="M43" i="96"/>
  <c r="K42" i="96"/>
  <c r="K41" i="96"/>
  <c r="K40" i="96"/>
  <c r="K39" i="96"/>
  <c r="M39" i="96"/>
  <c r="K38" i="96"/>
  <c r="K37" i="96"/>
  <c r="K36" i="96"/>
  <c r="K35" i="96"/>
  <c r="M35" i="96"/>
  <c r="K34" i="96"/>
  <c r="K33" i="96"/>
  <c r="K32" i="96"/>
  <c r="K31" i="96"/>
  <c r="M31" i="96"/>
  <c r="K30" i="96"/>
  <c r="K29" i="96"/>
  <c r="K28" i="96"/>
  <c r="K27" i="96"/>
  <c r="M27" i="96"/>
  <c r="K26" i="96"/>
  <c r="K25" i="96"/>
  <c r="K24" i="96"/>
  <c r="K23" i="96"/>
  <c r="M23" i="96"/>
  <c r="K22" i="96"/>
  <c r="K21" i="96"/>
  <c r="K20" i="96"/>
  <c r="K19" i="96"/>
  <c r="M19" i="96"/>
  <c r="K18" i="96"/>
  <c r="K17" i="96"/>
  <c r="K16" i="96"/>
  <c r="K15" i="96"/>
  <c r="M15" i="96"/>
  <c r="K14" i="96"/>
  <c r="K13" i="96"/>
  <c r="K12" i="96"/>
  <c r="K11" i="96"/>
  <c r="M11" i="96"/>
  <c r="K10" i="96"/>
  <c r="K9" i="96"/>
  <c r="K8" i="96"/>
  <c r="K7" i="96"/>
  <c r="M7" i="96"/>
  <c r="K6" i="96"/>
  <c r="K5" i="96"/>
  <c r="K4" i="96"/>
  <c r="A1" i="96"/>
  <c r="D1" i="96"/>
  <c r="A81" i="95"/>
  <c r="K14" i="95"/>
  <c r="E9" i="95"/>
  <c r="E8" i="95"/>
  <c r="B6" i="95"/>
  <c r="B5" i="95"/>
  <c r="B4" i="95"/>
  <c r="D2" i="95"/>
  <c r="J517" i="94"/>
  <c r="I517" i="94"/>
  <c r="H517" i="94"/>
  <c r="G517" i="94"/>
  <c r="F517" i="94"/>
  <c r="H512" i="94"/>
  <c r="H509" i="94"/>
  <c r="H508" i="94"/>
  <c r="H507" i="94"/>
  <c r="H504" i="94"/>
  <c r="H501" i="94"/>
  <c r="K498" i="94"/>
  <c r="K497" i="94"/>
  <c r="K496" i="94"/>
  <c r="K495" i="94"/>
  <c r="K494" i="94"/>
  <c r="K493" i="94"/>
  <c r="K492" i="94"/>
  <c r="K491" i="94"/>
  <c r="K490" i="94"/>
  <c r="K489" i="94"/>
  <c r="K488" i="94"/>
  <c r="K487" i="94"/>
  <c r="K486" i="94"/>
  <c r="K485" i="94"/>
  <c r="K484" i="94"/>
  <c r="K483" i="94"/>
  <c r="K482" i="94"/>
  <c r="K481" i="94"/>
  <c r="K480" i="94"/>
  <c r="K479" i="94"/>
  <c r="K478" i="94"/>
  <c r="K477" i="94"/>
  <c r="K476" i="94"/>
  <c r="K475" i="94"/>
  <c r="K474" i="94"/>
  <c r="K473" i="94"/>
  <c r="K472" i="94"/>
  <c r="K471" i="94"/>
  <c r="K470" i="94"/>
  <c r="K469" i="94"/>
  <c r="K468" i="94"/>
  <c r="K467" i="94"/>
  <c r="K466" i="94"/>
  <c r="K465" i="94"/>
  <c r="K464" i="94"/>
  <c r="K463" i="94"/>
  <c r="K462" i="94"/>
  <c r="K461" i="94"/>
  <c r="K460" i="94"/>
  <c r="K459" i="94"/>
  <c r="K458" i="94"/>
  <c r="K457" i="94"/>
  <c r="K456" i="94"/>
  <c r="K455" i="94"/>
  <c r="K454" i="94"/>
  <c r="K453" i="94"/>
  <c r="K452" i="94"/>
  <c r="K451" i="94"/>
  <c r="K450" i="94"/>
  <c r="K449" i="94"/>
  <c r="K448" i="94"/>
  <c r="K447" i="94"/>
  <c r="K446" i="94"/>
  <c r="K445" i="94"/>
  <c r="K444" i="94"/>
  <c r="K443" i="94"/>
  <c r="K442" i="94"/>
  <c r="K441" i="94"/>
  <c r="K440" i="94"/>
  <c r="K439" i="94"/>
  <c r="K438" i="94"/>
  <c r="K437" i="94"/>
  <c r="K436" i="94"/>
  <c r="K435" i="94"/>
  <c r="K434" i="94"/>
  <c r="K433" i="94"/>
  <c r="K432" i="94"/>
  <c r="K431" i="94"/>
  <c r="K430" i="94"/>
  <c r="K429" i="94"/>
  <c r="K428" i="94"/>
  <c r="K427" i="94"/>
  <c r="K426" i="94"/>
  <c r="K425" i="94"/>
  <c r="K424" i="94"/>
  <c r="K423" i="94"/>
  <c r="K422" i="94"/>
  <c r="K421" i="94"/>
  <c r="K420" i="94"/>
  <c r="K419" i="94"/>
  <c r="K418" i="94"/>
  <c r="K417" i="94"/>
  <c r="K416" i="94"/>
  <c r="K415" i="94"/>
  <c r="K414" i="94"/>
  <c r="K413" i="94"/>
  <c r="K412" i="94"/>
  <c r="K411" i="94"/>
  <c r="K410" i="94"/>
  <c r="K409" i="94"/>
  <c r="K408" i="94"/>
  <c r="K407" i="94"/>
  <c r="K406" i="94"/>
  <c r="K405" i="94"/>
  <c r="K404" i="94"/>
  <c r="K403" i="94"/>
  <c r="K402" i="94"/>
  <c r="K401" i="94"/>
  <c r="K400" i="94"/>
  <c r="K399" i="94"/>
  <c r="K398" i="94"/>
  <c r="K397" i="94"/>
  <c r="K396" i="94"/>
  <c r="K395" i="94"/>
  <c r="K394" i="94"/>
  <c r="K393" i="94"/>
  <c r="K392" i="94"/>
  <c r="K391" i="94"/>
  <c r="K390" i="94"/>
  <c r="K389" i="94"/>
  <c r="K388" i="94"/>
  <c r="K387" i="94"/>
  <c r="K386" i="94"/>
  <c r="K385" i="94"/>
  <c r="K384" i="94"/>
  <c r="K383" i="94"/>
  <c r="K382" i="94"/>
  <c r="K381" i="94"/>
  <c r="K380" i="94"/>
  <c r="K379" i="94"/>
  <c r="K378" i="94"/>
  <c r="K377" i="94"/>
  <c r="K376" i="94"/>
  <c r="K375" i="94"/>
  <c r="K374" i="94"/>
  <c r="K373" i="94"/>
  <c r="K372" i="94"/>
  <c r="K371" i="94"/>
  <c r="K370" i="94"/>
  <c r="K369" i="94"/>
  <c r="K368" i="94"/>
  <c r="K367" i="94"/>
  <c r="K366" i="94"/>
  <c r="K365" i="94"/>
  <c r="K364" i="94"/>
  <c r="K363" i="94"/>
  <c r="K362" i="94"/>
  <c r="K361" i="94"/>
  <c r="K360" i="94"/>
  <c r="K359" i="94"/>
  <c r="K358" i="94"/>
  <c r="K357" i="94"/>
  <c r="K356" i="94"/>
  <c r="K355" i="94"/>
  <c r="K354" i="94"/>
  <c r="K353" i="94"/>
  <c r="K352" i="94"/>
  <c r="K351" i="94"/>
  <c r="K350" i="94"/>
  <c r="K349" i="94"/>
  <c r="K348" i="94"/>
  <c r="K347" i="94"/>
  <c r="K346" i="94"/>
  <c r="K345" i="94"/>
  <c r="K344" i="94"/>
  <c r="K343" i="94"/>
  <c r="K342" i="94"/>
  <c r="K341" i="94"/>
  <c r="K340" i="94"/>
  <c r="K339" i="94"/>
  <c r="K338" i="94"/>
  <c r="K337" i="94"/>
  <c r="K336" i="94"/>
  <c r="K335" i="94"/>
  <c r="K334" i="94"/>
  <c r="K333" i="94"/>
  <c r="K332" i="94"/>
  <c r="K331" i="94"/>
  <c r="K330" i="94"/>
  <c r="K329" i="94"/>
  <c r="K328" i="94"/>
  <c r="K327" i="94"/>
  <c r="K326" i="94"/>
  <c r="K325" i="94"/>
  <c r="K324" i="94"/>
  <c r="K323" i="94"/>
  <c r="K322" i="94"/>
  <c r="K321" i="94"/>
  <c r="K320" i="94"/>
  <c r="K319" i="94"/>
  <c r="K318" i="94"/>
  <c r="K317" i="94"/>
  <c r="K316" i="94"/>
  <c r="K315" i="94"/>
  <c r="K314" i="94"/>
  <c r="K313" i="94"/>
  <c r="K312" i="94"/>
  <c r="K311" i="94"/>
  <c r="K310" i="94"/>
  <c r="K309" i="94"/>
  <c r="K308" i="94"/>
  <c r="K307" i="94"/>
  <c r="K306" i="94"/>
  <c r="K305" i="94"/>
  <c r="K304" i="94"/>
  <c r="K303" i="94"/>
  <c r="K302" i="94"/>
  <c r="K301" i="94"/>
  <c r="K300" i="94"/>
  <c r="K299" i="94"/>
  <c r="K298" i="94"/>
  <c r="K297" i="94"/>
  <c r="K296" i="94"/>
  <c r="K295" i="94"/>
  <c r="K294" i="94"/>
  <c r="K293" i="94"/>
  <c r="K292" i="94"/>
  <c r="K291" i="94"/>
  <c r="K290" i="94"/>
  <c r="K289" i="94"/>
  <c r="K288" i="94"/>
  <c r="K287" i="94"/>
  <c r="K286" i="94"/>
  <c r="K285" i="94"/>
  <c r="K284" i="94"/>
  <c r="K283" i="94"/>
  <c r="K282" i="94"/>
  <c r="K281" i="94"/>
  <c r="K280" i="94"/>
  <c r="K279" i="94"/>
  <c r="K278" i="94"/>
  <c r="K277" i="94"/>
  <c r="K276" i="94"/>
  <c r="K275" i="94"/>
  <c r="K274" i="94"/>
  <c r="K273" i="94"/>
  <c r="K272" i="94"/>
  <c r="K271" i="94"/>
  <c r="K270" i="94"/>
  <c r="K269" i="94"/>
  <c r="K268" i="94"/>
  <c r="K267" i="94"/>
  <c r="K266" i="94"/>
  <c r="K265" i="94"/>
  <c r="K264" i="94"/>
  <c r="K263" i="94"/>
  <c r="K262" i="94"/>
  <c r="K261" i="94"/>
  <c r="K260" i="94"/>
  <c r="K259" i="94"/>
  <c r="K258" i="94"/>
  <c r="K257" i="94"/>
  <c r="K256" i="94"/>
  <c r="K255" i="94"/>
  <c r="K254" i="94"/>
  <c r="K253" i="94"/>
  <c r="K252" i="94"/>
  <c r="K251" i="94"/>
  <c r="K250" i="94"/>
  <c r="K249" i="94"/>
  <c r="K248" i="94"/>
  <c r="K247" i="94"/>
  <c r="K246" i="94"/>
  <c r="K245" i="94"/>
  <c r="K244" i="94"/>
  <c r="K243" i="94"/>
  <c r="K242" i="94"/>
  <c r="K241" i="94"/>
  <c r="K240" i="94"/>
  <c r="K239" i="94"/>
  <c r="K238" i="94"/>
  <c r="K237" i="94"/>
  <c r="K236" i="94"/>
  <c r="K235" i="94"/>
  <c r="K234" i="94"/>
  <c r="K233" i="94"/>
  <c r="K232" i="94"/>
  <c r="K231" i="94"/>
  <c r="K230" i="94"/>
  <c r="K229" i="94"/>
  <c r="K228" i="94"/>
  <c r="K227" i="94"/>
  <c r="K226" i="94"/>
  <c r="K225" i="94"/>
  <c r="K224" i="94"/>
  <c r="K223" i="94"/>
  <c r="K222" i="94"/>
  <c r="K221" i="94"/>
  <c r="K220" i="94"/>
  <c r="K219" i="94"/>
  <c r="K218" i="94"/>
  <c r="K217" i="94"/>
  <c r="K216" i="94"/>
  <c r="K215" i="94"/>
  <c r="K214" i="94"/>
  <c r="K213" i="94"/>
  <c r="K212" i="94"/>
  <c r="K211" i="94"/>
  <c r="K210" i="94"/>
  <c r="K209" i="94"/>
  <c r="K208" i="94"/>
  <c r="K207" i="94"/>
  <c r="K206" i="94"/>
  <c r="K205" i="94"/>
  <c r="K204" i="94"/>
  <c r="K203" i="94"/>
  <c r="K202" i="94"/>
  <c r="K201" i="94"/>
  <c r="K200" i="94"/>
  <c r="K199" i="94"/>
  <c r="K198" i="94"/>
  <c r="K197" i="94"/>
  <c r="K196" i="94"/>
  <c r="K195" i="94"/>
  <c r="K194" i="94"/>
  <c r="K193" i="94"/>
  <c r="K192" i="94"/>
  <c r="K191" i="94"/>
  <c r="K190" i="94"/>
  <c r="K189" i="94"/>
  <c r="K188" i="94"/>
  <c r="K187" i="94"/>
  <c r="K186" i="94"/>
  <c r="K185" i="94"/>
  <c r="K184" i="94"/>
  <c r="K183" i="94"/>
  <c r="K182" i="94"/>
  <c r="K181" i="94"/>
  <c r="K180" i="94"/>
  <c r="K179" i="94"/>
  <c r="K178" i="94"/>
  <c r="K177" i="94"/>
  <c r="K176" i="94"/>
  <c r="K175" i="94"/>
  <c r="K174" i="94"/>
  <c r="K173" i="94"/>
  <c r="K172" i="94"/>
  <c r="K171" i="94"/>
  <c r="K170" i="94"/>
  <c r="K169" i="94"/>
  <c r="K168" i="94"/>
  <c r="K167" i="94"/>
  <c r="K166" i="94"/>
  <c r="K165" i="94"/>
  <c r="K164" i="94"/>
  <c r="K163" i="94"/>
  <c r="K162" i="94"/>
  <c r="K161" i="94"/>
  <c r="K160" i="94"/>
  <c r="K159" i="94"/>
  <c r="K158" i="94"/>
  <c r="K157" i="94"/>
  <c r="K156" i="94"/>
  <c r="K155" i="94"/>
  <c r="K154" i="94"/>
  <c r="K153" i="94"/>
  <c r="K152" i="94"/>
  <c r="K151" i="94"/>
  <c r="K150" i="94"/>
  <c r="K149" i="94"/>
  <c r="K148" i="94"/>
  <c r="K147" i="94"/>
  <c r="K146" i="94"/>
  <c r="K145" i="94"/>
  <c r="K144" i="94"/>
  <c r="K143" i="94"/>
  <c r="K142" i="94"/>
  <c r="K141" i="94"/>
  <c r="K140" i="94"/>
  <c r="K139" i="94"/>
  <c r="K138" i="94"/>
  <c r="K137" i="94"/>
  <c r="K136" i="94"/>
  <c r="K135" i="94"/>
  <c r="K134" i="94"/>
  <c r="K133" i="94"/>
  <c r="K132" i="94"/>
  <c r="K131" i="94"/>
  <c r="K130" i="94"/>
  <c r="K129" i="94"/>
  <c r="K128" i="94"/>
  <c r="K127" i="94"/>
  <c r="K126" i="94"/>
  <c r="K125" i="94"/>
  <c r="K124" i="94"/>
  <c r="K123" i="94"/>
  <c r="K122" i="94"/>
  <c r="K121" i="94"/>
  <c r="K120" i="94"/>
  <c r="K119" i="94"/>
  <c r="K118" i="94"/>
  <c r="K117" i="94"/>
  <c r="K116" i="94"/>
  <c r="K115" i="94"/>
  <c r="K114" i="94"/>
  <c r="K113" i="94"/>
  <c r="K112" i="94"/>
  <c r="K111" i="94"/>
  <c r="K110" i="94"/>
  <c r="K109" i="94"/>
  <c r="K108" i="94"/>
  <c r="K107" i="94"/>
  <c r="K106" i="94"/>
  <c r="K105" i="94"/>
  <c r="K104" i="94"/>
  <c r="K103" i="94"/>
  <c r="K102" i="94"/>
  <c r="K101" i="94"/>
  <c r="K100" i="94"/>
  <c r="K99" i="94"/>
  <c r="K98" i="94"/>
  <c r="K97" i="94"/>
  <c r="K96" i="94"/>
  <c r="K95" i="94"/>
  <c r="K94" i="94"/>
  <c r="K93" i="94"/>
  <c r="K92" i="94"/>
  <c r="K91" i="94"/>
  <c r="K90" i="94"/>
  <c r="K89" i="94"/>
  <c r="K88" i="94"/>
  <c r="K87" i="94"/>
  <c r="K86" i="94"/>
  <c r="K85" i="94"/>
  <c r="K84" i="94"/>
  <c r="K83" i="94"/>
  <c r="K82" i="94"/>
  <c r="K81" i="94"/>
  <c r="K80" i="94"/>
  <c r="K79" i="94"/>
  <c r="K78" i="94"/>
  <c r="K77" i="94"/>
  <c r="K76" i="94"/>
  <c r="K75" i="94"/>
  <c r="K74" i="94"/>
  <c r="K73" i="94"/>
  <c r="K72" i="94"/>
  <c r="K71" i="94"/>
  <c r="K70" i="94"/>
  <c r="K69" i="94"/>
  <c r="K68" i="94"/>
  <c r="K67" i="94"/>
  <c r="K66" i="94"/>
  <c r="K65" i="94"/>
  <c r="K64" i="94"/>
  <c r="K63" i="94"/>
  <c r="K62" i="94"/>
  <c r="K61" i="94"/>
  <c r="K60" i="94"/>
  <c r="K59" i="94"/>
  <c r="K58" i="94"/>
  <c r="K57" i="94"/>
  <c r="K56" i="94"/>
  <c r="K55" i="94"/>
  <c r="K54" i="94"/>
  <c r="K53" i="94"/>
  <c r="K52" i="94"/>
  <c r="K51" i="94"/>
  <c r="K50" i="94"/>
  <c r="K49" i="94"/>
  <c r="K48" i="94"/>
  <c r="K47" i="94"/>
  <c r="K46" i="94"/>
  <c r="K45" i="94"/>
  <c r="K44" i="94"/>
  <c r="K43" i="94"/>
  <c r="K42" i="94"/>
  <c r="K41" i="94"/>
  <c r="K40" i="94"/>
  <c r="K39" i="94"/>
  <c r="K38" i="94"/>
  <c r="K37" i="94"/>
  <c r="K36" i="94"/>
  <c r="K35" i="94"/>
  <c r="K34" i="94"/>
  <c r="K33" i="94"/>
  <c r="K32" i="94"/>
  <c r="K31" i="94"/>
  <c r="K30" i="94"/>
  <c r="K29" i="94"/>
  <c r="K28" i="94"/>
  <c r="K27" i="94"/>
  <c r="K26" i="94"/>
  <c r="K25" i="94"/>
  <c r="K24" i="94"/>
  <c r="K23" i="94"/>
  <c r="K22" i="94"/>
  <c r="K21" i="94"/>
  <c r="K20" i="94"/>
  <c r="K19" i="94"/>
  <c r="K18" i="94"/>
  <c r="K17" i="94"/>
  <c r="K16" i="94"/>
  <c r="K15" i="94"/>
  <c r="K14" i="94"/>
  <c r="K13" i="94"/>
  <c r="K12" i="94"/>
  <c r="K11" i="94"/>
  <c r="K10" i="94"/>
  <c r="K9" i="94"/>
  <c r="K8" i="94"/>
  <c r="K7" i="94"/>
  <c r="K6" i="94"/>
  <c r="K5" i="94"/>
  <c r="K4" i="94"/>
  <c r="A1" i="94"/>
  <c r="D2" i="94"/>
  <c r="A81" i="93"/>
  <c r="K14" i="93"/>
  <c r="E9" i="93"/>
  <c r="E8" i="93"/>
  <c r="B6" i="93"/>
  <c r="B5" i="93"/>
  <c r="B4" i="93"/>
  <c r="D2" i="93"/>
  <c r="J517" i="92"/>
  <c r="I517" i="92"/>
  <c r="H517" i="92"/>
  <c r="G517" i="92"/>
  <c r="F517" i="92"/>
  <c r="K517" i="92"/>
  <c r="I514" i="92"/>
  <c r="I511" i="92"/>
  <c r="J510" i="92"/>
  <c r="J509" i="92"/>
  <c r="J505" i="92"/>
  <c r="I501" i="92"/>
  <c r="K498" i="92"/>
  <c r="K497" i="92"/>
  <c r="K496" i="92"/>
  <c r="M496" i="92"/>
  <c r="K495" i="92"/>
  <c r="K494" i="92"/>
  <c r="M494" i="92"/>
  <c r="K493" i="92"/>
  <c r="K492" i="92"/>
  <c r="K491" i="92"/>
  <c r="K490" i="92"/>
  <c r="M490" i="92"/>
  <c r="K489" i="92"/>
  <c r="K488" i="92"/>
  <c r="K487" i="92"/>
  <c r="K486" i="92"/>
  <c r="M486" i="92"/>
  <c r="K485" i="92"/>
  <c r="K484" i="92"/>
  <c r="K483" i="92"/>
  <c r="K482" i="92"/>
  <c r="K481" i="92"/>
  <c r="K480" i="92"/>
  <c r="M480" i="92"/>
  <c r="K479" i="92"/>
  <c r="K478" i="92"/>
  <c r="M478" i="92"/>
  <c r="K477" i="92"/>
  <c r="K476" i="92"/>
  <c r="K475" i="92"/>
  <c r="K474" i="92"/>
  <c r="M474" i="92"/>
  <c r="K473" i="92"/>
  <c r="K472" i="92"/>
  <c r="K471" i="92"/>
  <c r="K470" i="92"/>
  <c r="K469" i="92"/>
  <c r="K468" i="92"/>
  <c r="K467" i="92"/>
  <c r="K466" i="92"/>
  <c r="K465" i="92"/>
  <c r="K464" i="92"/>
  <c r="M464" i="92"/>
  <c r="K463" i="92"/>
  <c r="K462" i="92"/>
  <c r="K461" i="92"/>
  <c r="K460" i="92"/>
  <c r="M460" i="92"/>
  <c r="K459" i="92"/>
  <c r="K458" i="92"/>
  <c r="M458" i="92"/>
  <c r="K457" i="92"/>
  <c r="K456" i="92"/>
  <c r="K455" i="92"/>
  <c r="K454" i="92"/>
  <c r="K453" i="92"/>
  <c r="K452" i="92"/>
  <c r="M452" i="92"/>
  <c r="K451" i="92"/>
  <c r="K450" i="92"/>
  <c r="K449" i="92"/>
  <c r="K448" i="92"/>
  <c r="M448" i="92"/>
  <c r="K447" i="92"/>
  <c r="K446" i="92"/>
  <c r="K445" i="92"/>
  <c r="K444" i="92"/>
  <c r="M444" i="92"/>
  <c r="K443" i="92"/>
  <c r="K442" i="92"/>
  <c r="M442" i="92"/>
  <c r="K441" i="92"/>
  <c r="K440" i="92"/>
  <c r="K439" i="92"/>
  <c r="K438" i="92"/>
  <c r="M438" i="92"/>
  <c r="K437" i="92"/>
  <c r="K436" i="92"/>
  <c r="M436" i="92"/>
  <c r="K435" i="92"/>
  <c r="K434" i="92"/>
  <c r="K433" i="92"/>
  <c r="K432" i="92"/>
  <c r="M432" i="92"/>
  <c r="K431" i="92"/>
  <c r="K430" i="92"/>
  <c r="M430" i="92"/>
  <c r="K429" i="92"/>
  <c r="K428" i="92"/>
  <c r="K427" i="92"/>
  <c r="K426" i="92"/>
  <c r="M426" i="92"/>
  <c r="K425" i="92"/>
  <c r="K424" i="92"/>
  <c r="K423" i="92"/>
  <c r="K422" i="92"/>
  <c r="M422" i="92"/>
  <c r="K421" i="92"/>
  <c r="K420" i="92"/>
  <c r="K419" i="92"/>
  <c r="K418" i="92"/>
  <c r="K417" i="92"/>
  <c r="K416" i="92"/>
  <c r="M416" i="92"/>
  <c r="K415" i="92"/>
  <c r="K414" i="92"/>
  <c r="M414" i="92"/>
  <c r="K413" i="92"/>
  <c r="K412" i="92"/>
  <c r="K411" i="92"/>
  <c r="K410" i="92"/>
  <c r="M410" i="92"/>
  <c r="K409" i="92"/>
  <c r="K408" i="92"/>
  <c r="K407" i="92"/>
  <c r="K406" i="92"/>
  <c r="K405" i="92"/>
  <c r="K404" i="92"/>
  <c r="K403" i="92"/>
  <c r="K402" i="92"/>
  <c r="K401" i="92"/>
  <c r="K400" i="92"/>
  <c r="M400" i="92"/>
  <c r="K399" i="92"/>
  <c r="K398" i="92"/>
  <c r="K397" i="92"/>
  <c r="K396" i="92"/>
  <c r="M396" i="92"/>
  <c r="K395" i="92"/>
  <c r="K394" i="92"/>
  <c r="M394" i="92"/>
  <c r="K393" i="92"/>
  <c r="K392" i="92"/>
  <c r="K391" i="92"/>
  <c r="K390" i="92"/>
  <c r="M390" i="92"/>
  <c r="K389" i="92"/>
  <c r="K388" i="92"/>
  <c r="K387" i="92"/>
  <c r="K386" i="92"/>
  <c r="K385" i="92"/>
  <c r="K384" i="92"/>
  <c r="M384" i="92"/>
  <c r="K383" i="92"/>
  <c r="K382" i="92"/>
  <c r="K381" i="92"/>
  <c r="K380" i="92"/>
  <c r="M380" i="92"/>
  <c r="K379" i="92"/>
  <c r="K378" i="92"/>
  <c r="M378" i="92"/>
  <c r="K377" i="92"/>
  <c r="K376" i="92"/>
  <c r="K375" i="92"/>
  <c r="K374" i="92"/>
  <c r="M374" i="92"/>
  <c r="K373" i="92"/>
  <c r="K372" i="92"/>
  <c r="K371" i="92"/>
  <c r="K370" i="92"/>
  <c r="K369" i="92"/>
  <c r="K368" i="92"/>
  <c r="M368" i="92"/>
  <c r="K367" i="92"/>
  <c r="K366" i="92"/>
  <c r="K365" i="92"/>
  <c r="K364" i="92"/>
  <c r="M364" i="92"/>
  <c r="K363" i="92"/>
  <c r="K362" i="92"/>
  <c r="M362" i="92"/>
  <c r="K361" i="92"/>
  <c r="K360" i="92"/>
  <c r="K359" i="92"/>
  <c r="K358" i="92"/>
  <c r="M358" i="92"/>
  <c r="K357" i="92"/>
  <c r="K356" i="92"/>
  <c r="K355" i="92"/>
  <c r="K354" i="92"/>
  <c r="K353" i="92"/>
  <c r="K352" i="92"/>
  <c r="M352" i="92"/>
  <c r="K351" i="92"/>
  <c r="K350" i="92"/>
  <c r="K349" i="92"/>
  <c r="K348" i="92"/>
  <c r="M348" i="92"/>
  <c r="K347" i="92"/>
  <c r="K346" i="92"/>
  <c r="M346" i="92"/>
  <c r="K345" i="92"/>
  <c r="K344" i="92"/>
  <c r="K343" i="92"/>
  <c r="K342" i="92"/>
  <c r="M342" i="92"/>
  <c r="K341" i="92"/>
  <c r="K340" i="92"/>
  <c r="K339" i="92"/>
  <c r="K338" i="92"/>
  <c r="K337" i="92"/>
  <c r="K336" i="92"/>
  <c r="M336" i="92"/>
  <c r="K335" i="92"/>
  <c r="K334" i="92"/>
  <c r="K333" i="92"/>
  <c r="K332" i="92"/>
  <c r="M332" i="92"/>
  <c r="K331" i="92"/>
  <c r="K330" i="92"/>
  <c r="M330" i="92"/>
  <c r="K329" i="92"/>
  <c r="K328" i="92"/>
  <c r="K327" i="92"/>
  <c r="K326" i="92"/>
  <c r="M326" i="92"/>
  <c r="K325" i="92"/>
  <c r="K324" i="92"/>
  <c r="K323" i="92"/>
  <c r="K322" i="92"/>
  <c r="K321" i="92"/>
  <c r="K320" i="92"/>
  <c r="M320" i="92"/>
  <c r="K319" i="92"/>
  <c r="K318" i="92"/>
  <c r="K317" i="92"/>
  <c r="K316" i="92"/>
  <c r="M316" i="92"/>
  <c r="K315" i="92"/>
  <c r="K314" i="92"/>
  <c r="M314" i="92"/>
  <c r="K313" i="92"/>
  <c r="K312" i="92"/>
  <c r="K311" i="92"/>
  <c r="K310" i="92"/>
  <c r="M310" i="92"/>
  <c r="K309" i="92"/>
  <c r="K308" i="92"/>
  <c r="K307" i="92"/>
  <c r="K306" i="92"/>
  <c r="K305" i="92"/>
  <c r="K304" i="92"/>
  <c r="M304" i="92"/>
  <c r="K303" i="92"/>
  <c r="K302" i="92"/>
  <c r="K301" i="92"/>
  <c r="K300" i="92"/>
  <c r="M300" i="92"/>
  <c r="K299" i="92"/>
  <c r="K298" i="92"/>
  <c r="M298" i="92"/>
  <c r="K297" i="92"/>
  <c r="K296" i="92"/>
  <c r="K295" i="92"/>
  <c r="K294" i="92"/>
  <c r="M294" i="92"/>
  <c r="K293" i="92"/>
  <c r="K292" i="92"/>
  <c r="K291" i="92"/>
  <c r="K290" i="92"/>
  <c r="K289" i="92"/>
  <c r="K288" i="92"/>
  <c r="M288" i="92"/>
  <c r="K287" i="92"/>
  <c r="K286" i="92"/>
  <c r="K285" i="92"/>
  <c r="K284" i="92"/>
  <c r="M284" i="92"/>
  <c r="K283" i="92"/>
  <c r="K282" i="92"/>
  <c r="M282" i="92"/>
  <c r="K281" i="92"/>
  <c r="K280" i="92"/>
  <c r="K279" i="92"/>
  <c r="K278" i="92"/>
  <c r="M278" i="92"/>
  <c r="K277" i="92"/>
  <c r="K276" i="92"/>
  <c r="K275" i="92"/>
  <c r="K274" i="92"/>
  <c r="K273" i="92"/>
  <c r="K272" i="92"/>
  <c r="M272" i="92"/>
  <c r="K271" i="92"/>
  <c r="K270" i="92"/>
  <c r="K269" i="92"/>
  <c r="K268" i="92"/>
  <c r="M268" i="92"/>
  <c r="K267" i="92"/>
  <c r="K266" i="92"/>
  <c r="M266" i="92"/>
  <c r="K265" i="92"/>
  <c r="K264" i="92"/>
  <c r="K263" i="92"/>
  <c r="K262" i="92"/>
  <c r="M262" i="92"/>
  <c r="K261" i="92"/>
  <c r="K260" i="92"/>
  <c r="K259" i="92"/>
  <c r="K258" i="92"/>
  <c r="K257" i="92"/>
  <c r="K256" i="92"/>
  <c r="M256" i="92"/>
  <c r="K255" i="92"/>
  <c r="K254" i="92"/>
  <c r="K253" i="92"/>
  <c r="K252" i="92"/>
  <c r="M252" i="92"/>
  <c r="K251" i="92"/>
  <c r="K250" i="92"/>
  <c r="M250" i="92"/>
  <c r="K249" i="92"/>
  <c r="K248" i="92"/>
  <c r="K247" i="92"/>
  <c r="K246" i="92"/>
  <c r="M246" i="92"/>
  <c r="K245" i="92"/>
  <c r="K244" i="92"/>
  <c r="K243" i="92"/>
  <c r="K242" i="92"/>
  <c r="K241" i="92"/>
  <c r="K240" i="92"/>
  <c r="M240" i="92"/>
  <c r="K239" i="92"/>
  <c r="K238" i="92"/>
  <c r="K237" i="92"/>
  <c r="K236" i="92"/>
  <c r="M236" i="92"/>
  <c r="K235" i="92"/>
  <c r="K234" i="92"/>
  <c r="M234" i="92"/>
  <c r="K233" i="92"/>
  <c r="K232" i="92"/>
  <c r="K231" i="92"/>
  <c r="K230" i="92"/>
  <c r="M230" i="92"/>
  <c r="K229" i="92"/>
  <c r="K228" i="92"/>
  <c r="K227" i="92"/>
  <c r="K226" i="92"/>
  <c r="K225" i="92"/>
  <c r="K224" i="92"/>
  <c r="M224" i="92"/>
  <c r="K223" i="92"/>
  <c r="K222" i="92"/>
  <c r="K221" i="92"/>
  <c r="K220" i="92"/>
  <c r="M220" i="92"/>
  <c r="K219" i="92"/>
  <c r="K218" i="92"/>
  <c r="M218" i="92"/>
  <c r="K217" i="92"/>
  <c r="K216" i="92"/>
  <c r="K215" i="92"/>
  <c r="K214" i="92"/>
  <c r="M214" i="92"/>
  <c r="K213" i="92"/>
  <c r="K212" i="92"/>
  <c r="K211" i="92"/>
  <c r="K210" i="92"/>
  <c r="K209" i="92"/>
  <c r="K208" i="92"/>
  <c r="M208" i="92"/>
  <c r="K207" i="92"/>
  <c r="K206" i="92"/>
  <c r="K205" i="92"/>
  <c r="K204" i="92"/>
  <c r="M204" i="92"/>
  <c r="K203" i="92"/>
  <c r="K202" i="92"/>
  <c r="M202" i="92"/>
  <c r="K201" i="92"/>
  <c r="K200" i="92"/>
  <c r="K199" i="92"/>
  <c r="K198" i="92"/>
  <c r="M198" i="92"/>
  <c r="K197" i="92"/>
  <c r="K196" i="92"/>
  <c r="K195" i="92"/>
  <c r="K194" i="92"/>
  <c r="K193" i="92"/>
  <c r="K192" i="92"/>
  <c r="M192" i="92"/>
  <c r="K191" i="92"/>
  <c r="K190" i="92"/>
  <c r="K189" i="92"/>
  <c r="K188" i="92"/>
  <c r="M188" i="92"/>
  <c r="K187" i="92"/>
  <c r="K186" i="92"/>
  <c r="M186" i="92"/>
  <c r="K185" i="92"/>
  <c r="K184" i="92"/>
  <c r="K183" i="92"/>
  <c r="K182" i="92"/>
  <c r="M182" i="92"/>
  <c r="K181" i="92"/>
  <c r="K180" i="92"/>
  <c r="K179" i="92"/>
  <c r="K178" i="92"/>
  <c r="K177" i="92"/>
  <c r="K176" i="92"/>
  <c r="M176" i="92"/>
  <c r="K175" i="92"/>
  <c r="K174" i="92"/>
  <c r="K173" i="92"/>
  <c r="K172" i="92"/>
  <c r="M172" i="92"/>
  <c r="K171" i="92"/>
  <c r="K170" i="92"/>
  <c r="M170" i="92"/>
  <c r="K169" i="92"/>
  <c r="K168" i="92"/>
  <c r="K167" i="92"/>
  <c r="K166" i="92"/>
  <c r="M166" i="92"/>
  <c r="K165" i="92"/>
  <c r="K164" i="92"/>
  <c r="K163" i="92"/>
  <c r="K162" i="92"/>
  <c r="K161" i="92"/>
  <c r="K160" i="92"/>
  <c r="M160" i="92"/>
  <c r="K159" i="92"/>
  <c r="K158" i="92"/>
  <c r="K157" i="92"/>
  <c r="K156" i="92"/>
  <c r="M156" i="92"/>
  <c r="K155" i="92"/>
  <c r="K154" i="92"/>
  <c r="M154" i="92"/>
  <c r="K153" i="92"/>
  <c r="K152" i="92"/>
  <c r="K151" i="92"/>
  <c r="K150" i="92"/>
  <c r="M150" i="92"/>
  <c r="K149" i="92"/>
  <c r="K148" i="92"/>
  <c r="K147" i="92"/>
  <c r="K146" i="92"/>
  <c r="K145" i="92"/>
  <c r="K144" i="92"/>
  <c r="M144" i="92"/>
  <c r="K143" i="92"/>
  <c r="K142" i="92"/>
  <c r="K141" i="92"/>
  <c r="K140" i="92"/>
  <c r="M140" i="92"/>
  <c r="K139" i="92"/>
  <c r="K138" i="92"/>
  <c r="M138" i="92"/>
  <c r="K137" i="92"/>
  <c r="K136" i="92"/>
  <c r="K135" i="92"/>
  <c r="K134" i="92"/>
  <c r="M134" i="92"/>
  <c r="K133" i="92"/>
  <c r="K132" i="92"/>
  <c r="K131" i="92"/>
  <c r="K130" i="92"/>
  <c r="K129" i="92"/>
  <c r="K128" i="92"/>
  <c r="M128" i="92"/>
  <c r="K127" i="92"/>
  <c r="K126" i="92"/>
  <c r="K125" i="92"/>
  <c r="K124" i="92"/>
  <c r="M124" i="92"/>
  <c r="K123" i="92"/>
  <c r="K122" i="92"/>
  <c r="M122" i="92"/>
  <c r="K121" i="92"/>
  <c r="K120" i="92"/>
  <c r="K119" i="92"/>
  <c r="K118" i="92"/>
  <c r="M118" i="92"/>
  <c r="K117" i="92"/>
  <c r="K116" i="92"/>
  <c r="K115" i="92"/>
  <c r="K114" i="92"/>
  <c r="K113" i="92"/>
  <c r="K112" i="92"/>
  <c r="M112" i="92"/>
  <c r="K111" i="92"/>
  <c r="K110" i="92"/>
  <c r="K109" i="92"/>
  <c r="K108" i="92"/>
  <c r="M108" i="92"/>
  <c r="K107" i="92"/>
  <c r="K106" i="92"/>
  <c r="M106" i="92"/>
  <c r="K105" i="92"/>
  <c r="K104" i="92"/>
  <c r="K103" i="92"/>
  <c r="K102" i="92"/>
  <c r="M102" i="92"/>
  <c r="K101" i="92"/>
  <c r="K100" i="92"/>
  <c r="K99" i="92"/>
  <c r="K98" i="92"/>
  <c r="K97" i="92"/>
  <c r="K96" i="92"/>
  <c r="M96" i="92"/>
  <c r="K95" i="92"/>
  <c r="K94" i="92"/>
  <c r="K93" i="92"/>
  <c r="K92" i="92"/>
  <c r="M92" i="92"/>
  <c r="K91" i="92"/>
  <c r="K90" i="92"/>
  <c r="M90" i="92"/>
  <c r="K89" i="92"/>
  <c r="K88" i="92"/>
  <c r="K87" i="92"/>
  <c r="K86" i="92"/>
  <c r="M86" i="92"/>
  <c r="K85" i="92"/>
  <c r="K84" i="92"/>
  <c r="K83" i="92"/>
  <c r="K82" i="92"/>
  <c r="K81" i="92"/>
  <c r="K80" i="92"/>
  <c r="M80" i="92"/>
  <c r="K79" i="92"/>
  <c r="K78" i="92"/>
  <c r="K77" i="92"/>
  <c r="K76" i="92"/>
  <c r="M76" i="92"/>
  <c r="K75" i="92"/>
  <c r="K74" i="92"/>
  <c r="M74" i="92"/>
  <c r="K73" i="92"/>
  <c r="K72" i="92"/>
  <c r="K71" i="92"/>
  <c r="K70" i="92"/>
  <c r="M70" i="92"/>
  <c r="K69" i="92"/>
  <c r="K68" i="92"/>
  <c r="M68" i="92"/>
  <c r="K67" i="92"/>
  <c r="K66" i="92"/>
  <c r="K65" i="92"/>
  <c r="K64" i="92"/>
  <c r="M64" i="92"/>
  <c r="K63" i="92"/>
  <c r="K62" i="92"/>
  <c r="M62" i="92"/>
  <c r="K61" i="92"/>
  <c r="K60" i="92"/>
  <c r="K59" i="92"/>
  <c r="K58" i="92"/>
  <c r="M58" i="92"/>
  <c r="K57" i="92"/>
  <c r="K56" i="92"/>
  <c r="K55" i="92"/>
  <c r="K54" i="92"/>
  <c r="M54" i="92"/>
  <c r="K53" i="92"/>
  <c r="K52" i="92"/>
  <c r="K51" i="92"/>
  <c r="K50" i="92"/>
  <c r="K49" i="92"/>
  <c r="K48" i="92"/>
  <c r="M48" i="92"/>
  <c r="K47" i="92"/>
  <c r="K46" i="92"/>
  <c r="M46" i="92"/>
  <c r="K45" i="92"/>
  <c r="K44" i="92"/>
  <c r="K43" i="92"/>
  <c r="K42" i="92"/>
  <c r="M42" i="92"/>
  <c r="K41" i="92"/>
  <c r="K40" i="92"/>
  <c r="K39" i="92"/>
  <c r="K38" i="92"/>
  <c r="K37" i="92"/>
  <c r="K36" i="92"/>
  <c r="K35" i="92"/>
  <c r="K34" i="92"/>
  <c r="K33" i="92"/>
  <c r="K32" i="92"/>
  <c r="M32" i="92"/>
  <c r="K31" i="92"/>
  <c r="K30" i="92"/>
  <c r="K29" i="92"/>
  <c r="K28" i="92"/>
  <c r="M28" i="92"/>
  <c r="K27" i="92"/>
  <c r="K26" i="92"/>
  <c r="M26" i="92"/>
  <c r="K25" i="92"/>
  <c r="K24" i="92"/>
  <c r="K23" i="92"/>
  <c r="K22" i="92"/>
  <c r="K21" i="92"/>
  <c r="K20" i="92"/>
  <c r="M20" i="92"/>
  <c r="K19" i="92"/>
  <c r="K18" i="92"/>
  <c r="K17" i="92"/>
  <c r="M17" i="92"/>
  <c r="K16" i="92"/>
  <c r="M16" i="92"/>
  <c r="K15" i="92"/>
  <c r="K14" i="92"/>
  <c r="K13" i="92"/>
  <c r="M13" i="92"/>
  <c r="K12" i="92"/>
  <c r="M12" i="92"/>
  <c r="K11" i="92"/>
  <c r="K10" i="92"/>
  <c r="M10" i="92"/>
  <c r="K9" i="92"/>
  <c r="M9" i="92"/>
  <c r="K8" i="92"/>
  <c r="K7" i="92"/>
  <c r="K6" i="92"/>
  <c r="M6" i="92"/>
  <c r="K5" i="92"/>
  <c r="M5" i="92"/>
  <c r="K4" i="92"/>
  <c r="M4" i="92"/>
  <c r="A1" i="92"/>
  <c r="D2" i="92"/>
  <c r="F81" i="91"/>
  <c r="A81" i="91"/>
  <c r="K14" i="91"/>
  <c r="E9" i="91"/>
  <c r="E8" i="91"/>
  <c r="B6" i="91"/>
  <c r="B5" i="91"/>
  <c r="B4" i="91"/>
  <c r="D2" i="91"/>
  <c r="J517" i="90"/>
  <c r="I517" i="90"/>
  <c r="H517" i="90"/>
  <c r="G517" i="90"/>
  <c r="F517" i="90"/>
  <c r="J513" i="90"/>
  <c r="J511" i="90"/>
  <c r="I510" i="90"/>
  <c r="J510" i="90"/>
  <c r="J509" i="90"/>
  <c r="I508" i="90"/>
  <c r="J501" i="90"/>
  <c r="K498" i="90"/>
  <c r="K497" i="90"/>
  <c r="M497" i="90"/>
  <c r="K496" i="90"/>
  <c r="K495" i="90"/>
  <c r="K494" i="90"/>
  <c r="K493" i="90"/>
  <c r="M493" i="90"/>
  <c r="K492" i="90"/>
  <c r="K491" i="90"/>
  <c r="K490" i="90"/>
  <c r="K489" i="90"/>
  <c r="M489" i="90"/>
  <c r="K488" i="90"/>
  <c r="K487" i="90"/>
  <c r="K486" i="90"/>
  <c r="K485" i="90"/>
  <c r="M485" i="90"/>
  <c r="K484" i="90"/>
  <c r="K483" i="90"/>
  <c r="K482" i="90"/>
  <c r="K481" i="90"/>
  <c r="M481" i="90"/>
  <c r="K480" i="90"/>
  <c r="K479" i="90"/>
  <c r="K478" i="90"/>
  <c r="K477" i="90"/>
  <c r="M477" i="90"/>
  <c r="K476" i="90"/>
  <c r="K475" i="90"/>
  <c r="K474" i="90"/>
  <c r="K473" i="90"/>
  <c r="M473" i="90"/>
  <c r="K472" i="90"/>
  <c r="K471" i="90"/>
  <c r="K470" i="90"/>
  <c r="K469" i="90"/>
  <c r="M469" i="90"/>
  <c r="K468" i="90"/>
  <c r="K467" i="90"/>
  <c r="K466" i="90"/>
  <c r="K465" i="90"/>
  <c r="M465" i="90"/>
  <c r="K464" i="90"/>
  <c r="K463" i="90"/>
  <c r="K462" i="90"/>
  <c r="K461" i="90"/>
  <c r="M461" i="90"/>
  <c r="K460" i="90"/>
  <c r="K459" i="90"/>
  <c r="K458" i="90"/>
  <c r="K457" i="90"/>
  <c r="M457" i="90"/>
  <c r="K456" i="90"/>
  <c r="K455" i="90"/>
  <c r="K454" i="90"/>
  <c r="K453" i="90"/>
  <c r="M453" i="90"/>
  <c r="K452" i="90"/>
  <c r="K451" i="90"/>
  <c r="K450" i="90"/>
  <c r="K449" i="90"/>
  <c r="M449" i="90"/>
  <c r="K448" i="90"/>
  <c r="K447" i="90"/>
  <c r="K446" i="90"/>
  <c r="K445" i="90"/>
  <c r="M445" i="90"/>
  <c r="K444" i="90"/>
  <c r="K443" i="90"/>
  <c r="K442" i="90"/>
  <c r="K441" i="90"/>
  <c r="M441" i="90"/>
  <c r="K440" i="90"/>
  <c r="K439" i="90"/>
  <c r="K438" i="90"/>
  <c r="K437" i="90"/>
  <c r="M437" i="90"/>
  <c r="K436" i="90"/>
  <c r="K435" i="90"/>
  <c r="K434" i="90"/>
  <c r="K433" i="90"/>
  <c r="M433" i="90"/>
  <c r="K432" i="90"/>
  <c r="K431" i="90"/>
  <c r="K430" i="90"/>
  <c r="K429" i="90"/>
  <c r="M429" i="90"/>
  <c r="K428" i="90"/>
  <c r="K427" i="90"/>
  <c r="K426" i="90"/>
  <c r="K425" i="90"/>
  <c r="M425" i="90"/>
  <c r="K424" i="90"/>
  <c r="K423" i="90"/>
  <c r="K422" i="90"/>
  <c r="K421" i="90"/>
  <c r="M421" i="90"/>
  <c r="K420" i="90"/>
  <c r="K419" i="90"/>
  <c r="K418" i="90"/>
  <c r="K417" i="90"/>
  <c r="M417" i="90"/>
  <c r="K416" i="90"/>
  <c r="K415" i="90"/>
  <c r="K414" i="90"/>
  <c r="K413" i="90"/>
  <c r="M413" i="90"/>
  <c r="K412" i="90"/>
  <c r="K411" i="90"/>
  <c r="K410" i="90"/>
  <c r="K409" i="90"/>
  <c r="M409" i="90"/>
  <c r="K408" i="90"/>
  <c r="K407" i="90"/>
  <c r="K406" i="90"/>
  <c r="K405" i="90"/>
  <c r="M405" i="90"/>
  <c r="K404" i="90"/>
  <c r="K403" i="90"/>
  <c r="K402" i="90"/>
  <c r="K401" i="90"/>
  <c r="M401" i="90"/>
  <c r="K400" i="90"/>
  <c r="K399" i="90"/>
  <c r="K398" i="90"/>
  <c r="K397" i="90"/>
  <c r="K396" i="90"/>
  <c r="K395" i="90"/>
  <c r="M395" i="90"/>
  <c r="K394" i="90"/>
  <c r="K393" i="90"/>
  <c r="M393" i="90"/>
  <c r="K392" i="90"/>
  <c r="K391" i="90"/>
  <c r="K390" i="90"/>
  <c r="K389" i="90"/>
  <c r="M389" i="90"/>
  <c r="K388" i="90"/>
  <c r="K387" i="90"/>
  <c r="K386" i="90"/>
  <c r="K385" i="90"/>
  <c r="K384" i="90"/>
  <c r="K383" i="90"/>
  <c r="M383" i="90"/>
  <c r="K382" i="90"/>
  <c r="K381" i="90"/>
  <c r="K380" i="90"/>
  <c r="K379" i="90"/>
  <c r="M379" i="90"/>
  <c r="K378" i="90"/>
  <c r="K377" i="90"/>
  <c r="M377" i="90"/>
  <c r="K376" i="90"/>
  <c r="K375" i="90"/>
  <c r="K374" i="90"/>
  <c r="K373" i="90"/>
  <c r="M373" i="90"/>
  <c r="K372" i="90"/>
  <c r="K371" i="90"/>
  <c r="K370" i="90"/>
  <c r="K369" i="90"/>
  <c r="K368" i="90"/>
  <c r="K367" i="90"/>
  <c r="M367" i="90"/>
  <c r="K366" i="90"/>
  <c r="K365" i="90"/>
  <c r="K364" i="90"/>
  <c r="K363" i="90"/>
  <c r="M363" i="90"/>
  <c r="K362" i="90"/>
  <c r="K361" i="90"/>
  <c r="M361" i="90"/>
  <c r="K360" i="90"/>
  <c r="K359" i="90"/>
  <c r="K358" i="90"/>
  <c r="K357" i="90"/>
  <c r="M357" i="90"/>
  <c r="K356" i="90"/>
  <c r="K355" i="90"/>
  <c r="K354" i="90"/>
  <c r="K353" i="90"/>
  <c r="K352" i="90"/>
  <c r="K351" i="90"/>
  <c r="M351" i="90"/>
  <c r="K350" i="90"/>
  <c r="K349" i="90"/>
  <c r="K348" i="90"/>
  <c r="K347" i="90"/>
  <c r="M347" i="90"/>
  <c r="K346" i="90"/>
  <c r="K345" i="90"/>
  <c r="M345" i="90"/>
  <c r="K344" i="90"/>
  <c r="K343" i="90"/>
  <c r="K342" i="90"/>
  <c r="K341" i="90"/>
  <c r="M341" i="90"/>
  <c r="K340" i="90"/>
  <c r="K339" i="90"/>
  <c r="K338" i="90"/>
  <c r="K337" i="90"/>
  <c r="K336" i="90"/>
  <c r="K335" i="90"/>
  <c r="M335" i="90"/>
  <c r="K334" i="90"/>
  <c r="K333" i="90"/>
  <c r="K332" i="90"/>
  <c r="K331" i="90"/>
  <c r="M331" i="90"/>
  <c r="K330" i="90"/>
  <c r="K329" i="90"/>
  <c r="M329" i="90"/>
  <c r="K328" i="90"/>
  <c r="K327" i="90"/>
  <c r="K326" i="90"/>
  <c r="K325" i="90"/>
  <c r="M325" i="90"/>
  <c r="K324" i="90"/>
  <c r="K323" i="90"/>
  <c r="K322" i="90"/>
  <c r="K321" i="90"/>
  <c r="K320" i="90"/>
  <c r="K319" i="90"/>
  <c r="M319" i="90"/>
  <c r="K318" i="90"/>
  <c r="K317" i="90"/>
  <c r="K316" i="90"/>
  <c r="K315" i="90"/>
  <c r="M315" i="90"/>
  <c r="K314" i="90"/>
  <c r="K313" i="90"/>
  <c r="M313" i="90"/>
  <c r="K312" i="90"/>
  <c r="K311" i="90"/>
  <c r="K310" i="90"/>
  <c r="K309" i="90"/>
  <c r="M309" i="90"/>
  <c r="K308" i="90"/>
  <c r="K307" i="90"/>
  <c r="K306" i="90"/>
  <c r="K305" i="90"/>
  <c r="K304" i="90"/>
  <c r="K303" i="90"/>
  <c r="M303" i="90"/>
  <c r="K302" i="90"/>
  <c r="K301" i="90"/>
  <c r="K300" i="90"/>
  <c r="K299" i="90"/>
  <c r="M299" i="90"/>
  <c r="K298" i="90"/>
  <c r="K297" i="90"/>
  <c r="M297" i="90"/>
  <c r="K296" i="90"/>
  <c r="K295" i="90"/>
  <c r="K294" i="90"/>
  <c r="K293" i="90"/>
  <c r="M293" i="90"/>
  <c r="K292" i="90"/>
  <c r="K291" i="90"/>
  <c r="K290" i="90"/>
  <c r="K289" i="90"/>
  <c r="K288" i="90"/>
  <c r="K287" i="90"/>
  <c r="M287" i="90"/>
  <c r="K286" i="90"/>
  <c r="K285" i="90"/>
  <c r="K284" i="90"/>
  <c r="K283" i="90"/>
  <c r="M283" i="90"/>
  <c r="K282" i="90"/>
  <c r="K281" i="90"/>
  <c r="M281" i="90"/>
  <c r="K280" i="90"/>
  <c r="K279" i="90"/>
  <c r="K278" i="90"/>
  <c r="K277" i="90"/>
  <c r="M277" i="90"/>
  <c r="K276" i="90"/>
  <c r="K275" i="90"/>
  <c r="K274" i="90"/>
  <c r="K273" i="90"/>
  <c r="K272" i="90"/>
  <c r="K271" i="90"/>
  <c r="M271" i="90"/>
  <c r="K270" i="90"/>
  <c r="K269" i="90"/>
  <c r="K268" i="90"/>
  <c r="K267" i="90"/>
  <c r="M267" i="90"/>
  <c r="K266" i="90"/>
  <c r="K265" i="90"/>
  <c r="M265" i="90"/>
  <c r="K264" i="90"/>
  <c r="K263" i="90"/>
  <c r="K262" i="90"/>
  <c r="K261" i="90"/>
  <c r="M261" i="90"/>
  <c r="K260" i="90"/>
  <c r="K259" i="90"/>
  <c r="K258" i="90"/>
  <c r="K257" i="90"/>
  <c r="K256" i="90"/>
  <c r="K255" i="90"/>
  <c r="M255" i="90"/>
  <c r="K254" i="90"/>
  <c r="K253" i="90"/>
  <c r="K252" i="90"/>
  <c r="K251" i="90"/>
  <c r="M251" i="90"/>
  <c r="K250" i="90"/>
  <c r="K249" i="90"/>
  <c r="M249" i="90"/>
  <c r="K248" i="90"/>
  <c r="K247" i="90"/>
  <c r="K246" i="90"/>
  <c r="K245" i="90"/>
  <c r="M245" i="90"/>
  <c r="K244" i="90"/>
  <c r="K243" i="90"/>
  <c r="K242" i="90"/>
  <c r="K241" i="90"/>
  <c r="K240" i="90"/>
  <c r="K239" i="90"/>
  <c r="M239" i="90"/>
  <c r="K238" i="90"/>
  <c r="K237" i="90"/>
  <c r="K236" i="90"/>
  <c r="K235" i="90"/>
  <c r="M235" i="90"/>
  <c r="K234" i="90"/>
  <c r="K233" i="90"/>
  <c r="M233" i="90"/>
  <c r="K232" i="90"/>
  <c r="K231" i="90"/>
  <c r="K230" i="90"/>
  <c r="K229" i="90"/>
  <c r="M229" i="90"/>
  <c r="K228" i="90"/>
  <c r="K227" i="90"/>
  <c r="K226" i="90"/>
  <c r="K225" i="90"/>
  <c r="K224" i="90"/>
  <c r="K223" i="90"/>
  <c r="M223" i="90"/>
  <c r="K222" i="90"/>
  <c r="K221" i="90"/>
  <c r="K220" i="90"/>
  <c r="K219" i="90"/>
  <c r="M219" i="90"/>
  <c r="K218" i="90"/>
  <c r="K217" i="90"/>
  <c r="M217" i="90"/>
  <c r="K216" i="90"/>
  <c r="K215" i="90"/>
  <c r="K214" i="90"/>
  <c r="K213" i="90"/>
  <c r="M213" i="90"/>
  <c r="K212" i="90"/>
  <c r="K211" i="90"/>
  <c r="K210" i="90"/>
  <c r="K209" i="90"/>
  <c r="K208" i="90"/>
  <c r="K207" i="90"/>
  <c r="M207" i="90"/>
  <c r="K206" i="90"/>
  <c r="K205" i="90"/>
  <c r="K204" i="90"/>
  <c r="K203" i="90"/>
  <c r="M203" i="90"/>
  <c r="K202" i="90"/>
  <c r="K201" i="90"/>
  <c r="M201" i="90"/>
  <c r="K200" i="90"/>
  <c r="K199" i="90"/>
  <c r="K198" i="90"/>
  <c r="K197" i="90"/>
  <c r="M197" i="90"/>
  <c r="K196" i="90"/>
  <c r="K195" i="90"/>
  <c r="K194" i="90"/>
  <c r="K193" i="90"/>
  <c r="K192" i="90"/>
  <c r="K191" i="90"/>
  <c r="M191" i="90"/>
  <c r="K190" i="90"/>
  <c r="K189" i="90"/>
  <c r="K188" i="90"/>
  <c r="K187" i="90"/>
  <c r="M187" i="90"/>
  <c r="K186" i="90"/>
  <c r="K185" i="90"/>
  <c r="M185" i="90"/>
  <c r="K184" i="90"/>
  <c r="K183" i="90"/>
  <c r="K182" i="90"/>
  <c r="K181" i="90"/>
  <c r="M181" i="90"/>
  <c r="K180" i="90"/>
  <c r="K179" i="90"/>
  <c r="K178" i="90"/>
  <c r="K177" i="90"/>
  <c r="K176" i="90"/>
  <c r="K175" i="90"/>
  <c r="M175" i="90"/>
  <c r="K174" i="90"/>
  <c r="K173" i="90"/>
  <c r="K172" i="90"/>
  <c r="K171" i="90"/>
  <c r="M171" i="90"/>
  <c r="K170" i="90"/>
  <c r="K169" i="90"/>
  <c r="M169" i="90"/>
  <c r="K168" i="90"/>
  <c r="K167" i="90"/>
  <c r="K166" i="90"/>
  <c r="K165" i="90"/>
  <c r="M165" i="90"/>
  <c r="K164" i="90"/>
  <c r="K163" i="90"/>
  <c r="K162" i="90"/>
  <c r="K161" i="90"/>
  <c r="K160" i="90"/>
  <c r="K159" i="90"/>
  <c r="M159" i="90"/>
  <c r="K158" i="90"/>
  <c r="K157" i="90"/>
  <c r="K156" i="90"/>
  <c r="K155" i="90"/>
  <c r="M155" i="90"/>
  <c r="K154" i="90"/>
  <c r="K153" i="90"/>
  <c r="M153" i="90"/>
  <c r="K152" i="90"/>
  <c r="K151" i="90"/>
  <c r="K150" i="90"/>
  <c r="K149" i="90"/>
  <c r="M149" i="90"/>
  <c r="K148" i="90"/>
  <c r="K147" i="90"/>
  <c r="K146" i="90"/>
  <c r="K145" i="90"/>
  <c r="K144" i="90"/>
  <c r="K143" i="90"/>
  <c r="M143" i="90"/>
  <c r="K142" i="90"/>
  <c r="K141" i="90"/>
  <c r="K140" i="90"/>
  <c r="K139" i="90"/>
  <c r="M139" i="90"/>
  <c r="K138" i="90"/>
  <c r="K137" i="90"/>
  <c r="M137" i="90"/>
  <c r="K136" i="90"/>
  <c r="K135" i="90"/>
  <c r="K134" i="90"/>
  <c r="K133" i="90"/>
  <c r="M133" i="90"/>
  <c r="K132" i="90"/>
  <c r="K131" i="90"/>
  <c r="K130" i="90"/>
  <c r="K129" i="90"/>
  <c r="K128" i="90"/>
  <c r="K127" i="90"/>
  <c r="M127" i="90"/>
  <c r="K126" i="90"/>
  <c r="K125" i="90"/>
  <c r="K124" i="90"/>
  <c r="K123" i="90"/>
  <c r="M123" i="90"/>
  <c r="K122" i="90"/>
  <c r="K121" i="90"/>
  <c r="M121" i="90"/>
  <c r="K120" i="90"/>
  <c r="K119" i="90"/>
  <c r="K118" i="90"/>
  <c r="K117" i="90"/>
  <c r="M117" i="90"/>
  <c r="K116" i="90"/>
  <c r="K115" i="90"/>
  <c r="K114" i="90"/>
  <c r="K113" i="90"/>
  <c r="K112" i="90"/>
  <c r="K111" i="90"/>
  <c r="M111" i="90"/>
  <c r="K110" i="90"/>
  <c r="K109" i="90"/>
  <c r="K108" i="90"/>
  <c r="K107" i="90"/>
  <c r="M107" i="90"/>
  <c r="K106" i="90"/>
  <c r="K105" i="90"/>
  <c r="M105" i="90"/>
  <c r="K104" i="90"/>
  <c r="K103" i="90"/>
  <c r="K102" i="90"/>
  <c r="K101" i="90"/>
  <c r="M101" i="90"/>
  <c r="K100" i="90"/>
  <c r="K99" i="90"/>
  <c r="K98" i="90"/>
  <c r="K97" i="90"/>
  <c r="K96" i="90"/>
  <c r="K95" i="90"/>
  <c r="M95" i="90"/>
  <c r="K94" i="90"/>
  <c r="K93" i="90"/>
  <c r="K92" i="90"/>
  <c r="K91" i="90"/>
  <c r="M91" i="90"/>
  <c r="K90" i="90"/>
  <c r="K89" i="90"/>
  <c r="M89" i="90"/>
  <c r="K88" i="90"/>
  <c r="K87" i="90"/>
  <c r="K86" i="90"/>
  <c r="K85" i="90"/>
  <c r="M85" i="90"/>
  <c r="K84" i="90"/>
  <c r="K83" i="90"/>
  <c r="K82" i="90"/>
  <c r="K81" i="90"/>
  <c r="K80" i="90"/>
  <c r="K79" i="90"/>
  <c r="M79" i="90"/>
  <c r="K78" i="90"/>
  <c r="K77" i="90"/>
  <c r="K76" i="90"/>
  <c r="K75" i="90"/>
  <c r="M75" i="90"/>
  <c r="K74" i="90"/>
  <c r="K73" i="90"/>
  <c r="M73" i="90"/>
  <c r="K72" i="90"/>
  <c r="K71" i="90"/>
  <c r="K70" i="90"/>
  <c r="K69" i="90"/>
  <c r="M69" i="90"/>
  <c r="K68" i="90"/>
  <c r="K67" i="90"/>
  <c r="K66" i="90"/>
  <c r="K65" i="90"/>
  <c r="K64" i="90"/>
  <c r="K63" i="90"/>
  <c r="M63" i="90"/>
  <c r="K62" i="90"/>
  <c r="K61" i="90"/>
  <c r="K60" i="90"/>
  <c r="K59" i="90"/>
  <c r="M59" i="90"/>
  <c r="K58" i="90"/>
  <c r="K57" i="90"/>
  <c r="M57" i="90"/>
  <c r="K56" i="90"/>
  <c r="K55" i="90"/>
  <c r="K54" i="90"/>
  <c r="K53" i="90"/>
  <c r="M53" i="90"/>
  <c r="K52" i="90"/>
  <c r="K51" i="90"/>
  <c r="K50" i="90"/>
  <c r="K49" i="90"/>
  <c r="K48" i="90"/>
  <c r="K47" i="90"/>
  <c r="M47" i="90"/>
  <c r="K46" i="90"/>
  <c r="K45" i="90"/>
  <c r="K44" i="90"/>
  <c r="K43" i="90"/>
  <c r="M43" i="90"/>
  <c r="K42" i="90"/>
  <c r="K41" i="90"/>
  <c r="M41" i="90"/>
  <c r="K40" i="90"/>
  <c r="K39" i="90"/>
  <c r="K38" i="90"/>
  <c r="K37" i="90"/>
  <c r="M37" i="90"/>
  <c r="K36" i="90"/>
  <c r="K35" i="90"/>
  <c r="K34" i="90"/>
  <c r="K33" i="90"/>
  <c r="K32" i="90"/>
  <c r="K31" i="90"/>
  <c r="M31" i="90"/>
  <c r="K30" i="90"/>
  <c r="K29" i="90"/>
  <c r="K28" i="90"/>
  <c r="K27" i="90"/>
  <c r="M27" i="90"/>
  <c r="K26" i="90"/>
  <c r="K25" i="90"/>
  <c r="K24" i="90"/>
  <c r="K23" i="90"/>
  <c r="M23" i="90"/>
  <c r="K22" i="90"/>
  <c r="K21" i="90"/>
  <c r="M21" i="90"/>
  <c r="K20" i="90"/>
  <c r="K19" i="90"/>
  <c r="K18" i="90"/>
  <c r="K17" i="90"/>
  <c r="M17" i="90"/>
  <c r="K16" i="90"/>
  <c r="K15" i="90"/>
  <c r="M15" i="90"/>
  <c r="K14" i="90"/>
  <c r="K13" i="90"/>
  <c r="K12" i="90"/>
  <c r="K11" i="90"/>
  <c r="M11" i="90"/>
  <c r="K10" i="90"/>
  <c r="K9" i="90"/>
  <c r="M9" i="90"/>
  <c r="K8" i="90"/>
  <c r="K7" i="90"/>
  <c r="K6" i="90"/>
  <c r="K5" i="90"/>
  <c r="M5" i="90"/>
  <c r="K4" i="90"/>
  <c r="A1" i="90"/>
  <c r="D1" i="90"/>
  <c r="D2" i="90"/>
  <c r="F81" i="89"/>
  <c r="A81" i="89"/>
  <c r="K14" i="89"/>
  <c r="E9" i="89"/>
  <c r="E8" i="89"/>
  <c r="B6" i="89"/>
  <c r="B5" i="89"/>
  <c r="B4" i="89"/>
  <c r="D2" i="89"/>
  <c r="J517" i="88"/>
  <c r="I517" i="88"/>
  <c r="H517" i="88"/>
  <c r="G517" i="88"/>
  <c r="F517" i="88"/>
  <c r="K517" i="88"/>
  <c r="H514" i="88"/>
  <c r="H512" i="88"/>
  <c r="H510" i="88"/>
  <c r="H508" i="88"/>
  <c r="H504" i="88"/>
  <c r="K498" i="88"/>
  <c r="K497" i="88"/>
  <c r="K496" i="88"/>
  <c r="K495" i="88"/>
  <c r="K494" i="88"/>
  <c r="K493" i="88"/>
  <c r="K492" i="88"/>
  <c r="K491" i="88"/>
  <c r="K490" i="88"/>
  <c r="K489" i="88"/>
  <c r="K488" i="88"/>
  <c r="K487" i="88"/>
  <c r="K486" i="88"/>
  <c r="K485" i="88"/>
  <c r="K484" i="88"/>
  <c r="K483" i="88"/>
  <c r="K482" i="88"/>
  <c r="K481" i="88"/>
  <c r="K480" i="88"/>
  <c r="K479" i="88"/>
  <c r="K478" i="88"/>
  <c r="K477" i="88"/>
  <c r="K476" i="88"/>
  <c r="K475" i="88"/>
  <c r="K474" i="88"/>
  <c r="K473" i="88"/>
  <c r="K472" i="88"/>
  <c r="K471" i="88"/>
  <c r="K470" i="88"/>
  <c r="K469" i="88"/>
  <c r="K468" i="88"/>
  <c r="K467" i="88"/>
  <c r="K466" i="88"/>
  <c r="K465" i="88"/>
  <c r="K464" i="88"/>
  <c r="K463" i="88"/>
  <c r="K462" i="88"/>
  <c r="K461" i="88"/>
  <c r="K460" i="88"/>
  <c r="K459" i="88"/>
  <c r="K458" i="88"/>
  <c r="K457" i="88"/>
  <c r="K456" i="88"/>
  <c r="K455" i="88"/>
  <c r="K454" i="88"/>
  <c r="K453" i="88"/>
  <c r="K452" i="88"/>
  <c r="K451" i="88"/>
  <c r="K450" i="88"/>
  <c r="K449" i="88"/>
  <c r="K448" i="88"/>
  <c r="K447" i="88"/>
  <c r="K446" i="88"/>
  <c r="K445" i="88"/>
  <c r="K444" i="88"/>
  <c r="K443" i="88"/>
  <c r="K442" i="88"/>
  <c r="K441" i="88"/>
  <c r="K440" i="88"/>
  <c r="K439" i="88"/>
  <c r="K438" i="88"/>
  <c r="K437" i="88"/>
  <c r="K436" i="88"/>
  <c r="K435" i="88"/>
  <c r="K434" i="88"/>
  <c r="K433" i="88"/>
  <c r="K432" i="88"/>
  <c r="K431" i="88"/>
  <c r="K430" i="88"/>
  <c r="K429" i="88"/>
  <c r="K428" i="88"/>
  <c r="K427" i="88"/>
  <c r="K426" i="88"/>
  <c r="K425" i="88"/>
  <c r="K424" i="88"/>
  <c r="K423" i="88"/>
  <c r="K422" i="88"/>
  <c r="K421" i="88"/>
  <c r="K420" i="88"/>
  <c r="K419" i="88"/>
  <c r="K418" i="88"/>
  <c r="K417" i="88"/>
  <c r="K416" i="88"/>
  <c r="K415" i="88"/>
  <c r="K414" i="88"/>
  <c r="K413" i="88"/>
  <c r="K412" i="88"/>
  <c r="K411" i="88"/>
  <c r="K410" i="88"/>
  <c r="K409" i="88"/>
  <c r="K408" i="88"/>
  <c r="K407" i="88"/>
  <c r="K406" i="88"/>
  <c r="K405" i="88"/>
  <c r="K404" i="88"/>
  <c r="K403" i="88"/>
  <c r="K402" i="88"/>
  <c r="K401" i="88"/>
  <c r="K400" i="88"/>
  <c r="K399" i="88"/>
  <c r="K398" i="88"/>
  <c r="K397" i="88"/>
  <c r="K396" i="88"/>
  <c r="K395" i="88"/>
  <c r="K394" i="88"/>
  <c r="K393" i="88"/>
  <c r="K392" i="88"/>
  <c r="K391" i="88"/>
  <c r="K390" i="88"/>
  <c r="K389" i="88"/>
  <c r="K388" i="88"/>
  <c r="K387" i="88"/>
  <c r="K386" i="88"/>
  <c r="K385" i="88"/>
  <c r="K384" i="88"/>
  <c r="K383" i="88"/>
  <c r="K382" i="88"/>
  <c r="K381" i="88"/>
  <c r="K380" i="88"/>
  <c r="K379" i="88"/>
  <c r="K378" i="88"/>
  <c r="K377" i="88"/>
  <c r="K376" i="88"/>
  <c r="K375" i="88"/>
  <c r="K374" i="88"/>
  <c r="K373" i="88"/>
  <c r="K372" i="88"/>
  <c r="K371" i="88"/>
  <c r="K370" i="88"/>
  <c r="K369" i="88"/>
  <c r="K368" i="88"/>
  <c r="K367" i="88"/>
  <c r="K366" i="88"/>
  <c r="K365" i="88"/>
  <c r="K364" i="88"/>
  <c r="K363" i="88"/>
  <c r="K362" i="88"/>
  <c r="K361" i="88"/>
  <c r="K360" i="88"/>
  <c r="K359" i="88"/>
  <c r="K358" i="88"/>
  <c r="K357" i="88"/>
  <c r="K356" i="88"/>
  <c r="K355" i="88"/>
  <c r="K354" i="88"/>
  <c r="K353" i="88"/>
  <c r="K352" i="88"/>
  <c r="K351" i="88"/>
  <c r="K350" i="88"/>
  <c r="K349" i="88"/>
  <c r="K348" i="88"/>
  <c r="K347" i="88"/>
  <c r="K346" i="88"/>
  <c r="K345" i="88"/>
  <c r="K344" i="88"/>
  <c r="K343" i="88"/>
  <c r="K342" i="88"/>
  <c r="K341" i="88"/>
  <c r="K340" i="88"/>
  <c r="K339" i="88"/>
  <c r="K338" i="88"/>
  <c r="K337" i="88"/>
  <c r="K336" i="88"/>
  <c r="K335" i="88"/>
  <c r="K334" i="88"/>
  <c r="K333" i="88"/>
  <c r="K332" i="88"/>
  <c r="K331" i="88"/>
  <c r="K330" i="88"/>
  <c r="K329" i="88"/>
  <c r="K328" i="88"/>
  <c r="K327" i="88"/>
  <c r="K326" i="88"/>
  <c r="K325" i="88"/>
  <c r="K324" i="88"/>
  <c r="K323" i="88"/>
  <c r="K322" i="88"/>
  <c r="K321" i="88"/>
  <c r="K320" i="88"/>
  <c r="K319" i="88"/>
  <c r="K318" i="88"/>
  <c r="K317" i="88"/>
  <c r="K316" i="88"/>
  <c r="K315" i="88"/>
  <c r="K314" i="88"/>
  <c r="K313" i="88"/>
  <c r="K312" i="88"/>
  <c r="K311" i="88"/>
  <c r="K310" i="88"/>
  <c r="K309" i="88"/>
  <c r="K308" i="88"/>
  <c r="K307" i="88"/>
  <c r="K306" i="88"/>
  <c r="K305" i="88"/>
  <c r="K304" i="88"/>
  <c r="K303" i="88"/>
  <c r="K302" i="88"/>
  <c r="K301" i="88"/>
  <c r="K300" i="88"/>
  <c r="K299" i="88"/>
  <c r="K298" i="88"/>
  <c r="K297" i="88"/>
  <c r="K296" i="88"/>
  <c r="K295" i="88"/>
  <c r="K294" i="88"/>
  <c r="K293" i="88"/>
  <c r="K292" i="88"/>
  <c r="K291" i="88"/>
  <c r="K290" i="88"/>
  <c r="K289" i="88"/>
  <c r="K288" i="88"/>
  <c r="K287" i="88"/>
  <c r="K286" i="88"/>
  <c r="K285" i="88"/>
  <c r="K284" i="88"/>
  <c r="K283" i="88"/>
  <c r="K282" i="88"/>
  <c r="K281" i="88"/>
  <c r="K280" i="88"/>
  <c r="K279" i="88"/>
  <c r="K278" i="88"/>
  <c r="K277" i="88"/>
  <c r="K276" i="88"/>
  <c r="K275" i="88"/>
  <c r="K274" i="88"/>
  <c r="K273" i="88"/>
  <c r="K272" i="88"/>
  <c r="K271" i="88"/>
  <c r="K270" i="88"/>
  <c r="K269" i="88"/>
  <c r="K268" i="88"/>
  <c r="K267" i="88"/>
  <c r="K266" i="88"/>
  <c r="K265" i="88"/>
  <c r="K264" i="88"/>
  <c r="K263" i="88"/>
  <c r="K262" i="88"/>
  <c r="K261" i="88"/>
  <c r="K260" i="88"/>
  <c r="K259" i="88"/>
  <c r="K258" i="88"/>
  <c r="K257" i="88"/>
  <c r="K256" i="88"/>
  <c r="K255" i="88"/>
  <c r="K254" i="88"/>
  <c r="K253" i="88"/>
  <c r="K252" i="88"/>
  <c r="K251" i="88"/>
  <c r="K250" i="88"/>
  <c r="K249" i="88"/>
  <c r="K248" i="88"/>
  <c r="K247" i="88"/>
  <c r="K246" i="88"/>
  <c r="K245" i="88"/>
  <c r="K244" i="88"/>
  <c r="K243" i="88"/>
  <c r="K242" i="88"/>
  <c r="K241" i="88"/>
  <c r="K240" i="88"/>
  <c r="K239" i="88"/>
  <c r="K238" i="88"/>
  <c r="K237" i="88"/>
  <c r="K236" i="88"/>
  <c r="K235" i="88"/>
  <c r="K234" i="88"/>
  <c r="K233" i="88"/>
  <c r="K232" i="88"/>
  <c r="K231" i="88"/>
  <c r="K230" i="88"/>
  <c r="K229" i="88"/>
  <c r="K228" i="88"/>
  <c r="K227" i="88"/>
  <c r="K226" i="88"/>
  <c r="K225" i="88"/>
  <c r="K224" i="88"/>
  <c r="K223" i="88"/>
  <c r="K222" i="88"/>
  <c r="K221" i="88"/>
  <c r="K220" i="88"/>
  <c r="K219" i="88"/>
  <c r="K218" i="88"/>
  <c r="K217" i="88"/>
  <c r="K216" i="88"/>
  <c r="K215" i="88"/>
  <c r="K214" i="88"/>
  <c r="K213" i="88"/>
  <c r="K212" i="88"/>
  <c r="K211" i="88"/>
  <c r="K210" i="88"/>
  <c r="K209" i="88"/>
  <c r="K208" i="88"/>
  <c r="K207" i="88"/>
  <c r="K206" i="88"/>
  <c r="K205" i="88"/>
  <c r="K204" i="88"/>
  <c r="K203" i="88"/>
  <c r="K202" i="88"/>
  <c r="K201" i="88"/>
  <c r="K200" i="88"/>
  <c r="K199" i="88"/>
  <c r="K198" i="88"/>
  <c r="K197" i="88"/>
  <c r="K196" i="88"/>
  <c r="K195" i="88"/>
  <c r="K194" i="88"/>
  <c r="K193" i="88"/>
  <c r="K192" i="88"/>
  <c r="K191" i="88"/>
  <c r="K190" i="88"/>
  <c r="K189" i="88"/>
  <c r="K188" i="88"/>
  <c r="K187" i="88"/>
  <c r="K186" i="88"/>
  <c r="K185" i="88"/>
  <c r="K184" i="88"/>
  <c r="K183" i="88"/>
  <c r="K182" i="88"/>
  <c r="K181" i="88"/>
  <c r="K180" i="88"/>
  <c r="K179" i="88"/>
  <c r="K178" i="88"/>
  <c r="K177" i="88"/>
  <c r="K176" i="88"/>
  <c r="K175" i="88"/>
  <c r="K174" i="88"/>
  <c r="K173" i="88"/>
  <c r="K172" i="88"/>
  <c r="K171" i="88"/>
  <c r="K170" i="88"/>
  <c r="K169" i="88"/>
  <c r="K168" i="88"/>
  <c r="K167" i="88"/>
  <c r="K166" i="88"/>
  <c r="K165" i="88"/>
  <c r="K164" i="88"/>
  <c r="K163" i="88"/>
  <c r="K162" i="88"/>
  <c r="K161" i="88"/>
  <c r="K160" i="88"/>
  <c r="K159" i="88"/>
  <c r="K158" i="88"/>
  <c r="K157" i="88"/>
  <c r="K156" i="88"/>
  <c r="K155" i="88"/>
  <c r="K154" i="88"/>
  <c r="K153" i="88"/>
  <c r="K152" i="88"/>
  <c r="K151" i="88"/>
  <c r="K150" i="88"/>
  <c r="K149" i="88"/>
  <c r="K148" i="88"/>
  <c r="K147" i="88"/>
  <c r="K146" i="88"/>
  <c r="K145" i="88"/>
  <c r="K144" i="88"/>
  <c r="K143" i="88"/>
  <c r="K142" i="88"/>
  <c r="K141" i="88"/>
  <c r="K140" i="88"/>
  <c r="K139" i="88"/>
  <c r="K138" i="88"/>
  <c r="K137" i="88"/>
  <c r="K136" i="88"/>
  <c r="K135" i="88"/>
  <c r="K134" i="88"/>
  <c r="K133" i="88"/>
  <c r="K132" i="88"/>
  <c r="K131" i="88"/>
  <c r="K130" i="88"/>
  <c r="K129" i="88"/>
  <c r="K128" i="88"/>
  <c r="K127" i="88"/>
  <c r="K126" i="88"/>
  <c r="K125" i="88"/>
  <c r="K124" i="88"/>
  <c r="K123" i="88"/>
  <c r="K122" i="88"/>
  <c r="K121" i="88"/>
  <c r="K120" i="88"/>
  <c r="K119" i="88"/>
  <c r="K118" i="88"/>
  <c r="K117" i="88"/>
  <c r="K116" i="88"/>
  <c r="K115" i="88"/>
  <c r="K114" i="88"/>
  <c r="K113" i="88"/>
  <c r="K112" i="88"/>
  <c r="K111" i="88"/>
  <c r="K110" i="88"/>
  <c r="K109" i="88"/>
  <c r="K108" i="88"/>
  <c r="K107" i="88"/>
  <c r="K106" i="88"/>
  <c r="K105" i="88"/>
  <c r="K104" i="88"/>
  <c r="K103" i="88"/>
  <c r="K102" i="88"/>
  <c r="K101" i="88"/>
  <c r="K100" i="88"/>
  <c r="K99" i="88"/>
  <c r="K98" i="88"/>
  <c r="K97" i="88"/>
  <c r="K96" i="88"/>
  <c r="K95" i="88"/>
  <c r="K94" i="88"/>
  <c r="K93" i="88"/>
  <c r="K92" i="88"/>
  <c r="K91" i="88"/>
  <c r="K90" i="88"/>
  <c r="K89" i="88"/>
  <c r="K88" i="88"/>
  <c r="K87" i="88"/>
  <c r="K86" i="88"/>
  <c r="K85" i="88"/>
  <c r="K84" i="88"/>
  <c r="K83" i="88"/>
  <c r="K82" i="88"/>
  <c r="K81" i="88"/>
  <c r="K80" i="88"/>
  <c r="K79" i="88"/>
  <c r="K78" i="88"/>
  <c r="K77" i="88"/>
  <c r="K76" i="88"/>
  <c r="K75" i="88"/>
  <c r="K74" i="88"/>
  <c r="K73" i="88"/>
  <c r="K72" i="88"/>
  <c r="K71" i="88"/>
  <c r="K70" i="88"/>
  <c r="K69" i="88"/>
  <c r="K68" i="88"/>
  <c r="K67" i="88"/>
  <c r="K66" i="88"/>
  <c r="K65" i="88"/>
  <c r="K64" i="88"/>
  <c r="K63" i="88"/>
  <c r="K62" i="88"/>
  <c r="K61" i="88"/>
  <c r="K60" i="88"/>
  <c r="K59" i="88"/>
  <c r="K58" i="88"/>
  <c r="K57" i="88"/>
  <c r="K56" i="88"/>
  <c r="K55" i="88"/>
  <c r="K54" i="88"/>
  <c r="K53" i="88"/>
  <c r="K52" i="88"/>
  <c r="K51" i="88"/>
  <c r="K50" i="88"/>
  <c r="K49" i="88"/>
  <c r="K48" i="88"/>
  <c r="K47" i="88"/>
  <c r="K46" i="88"/>
  <c r="K45" i="88"/>
  <c r="K44" i="88"/>
  <c r="K43" i="88"/>
  <c r="K42" i="88"/>
  <c r="K41" i="88"/>
  <c r="K40" i="88"/>
  <c r="K39" i="88"/>
  <c r="K38" i="88"/>
  <c r="K37" i="88"/>
  <c r="K36" i="88"/>
  <c r="K35" i="88"/>
  <c r="K34" i="88"/>
  <c r="K33" i="88"/>
  <c r="K32" i="88"/>
  <c r="K31" i="88"/>
  <c r="K30" i="88"/>
  <c r="K29" i="88"/>
  <c r="K28" i="88"/>
  <c r="K27" i="88"/>
  <c r="K26" i="88"/>
  <c r="K25" i="88"/>
  <c r="K24" i="88"/>
  <c r="K23" i="88"/>
  <c r="K22" i="88"/>
  <c r="K21" i="88"/>
  <c r="K20" i="88"/>
  <c r="K19" i="88"/>
  <c r="K18" i="88"/>
  <c r="K17" i="88"/>
  <c r="K16" i="88"/>
  <c r="K15" i="88"/>
  <c r="K14" i="88"/>
  <c r="K13" i="88"/>
  <c r="K12" i="88"/>
  <c r="K11" i="88"/>
  <c r="K10" i="88"/>
  <c r="K9" i="88"/>
  <c r="K8" i="88"/>
  <c r="K7" i="88"/>
  <c r="K6" i="88"/>
  <c r="K5" i="88"/>
  <c r="K4" i="88"/>
  <c r="A1" i="88"/>
  <c r="D2" i="88"/>
  <c r="A81" i="87"/>
  <c r="K14" i="87"/>
  <c r="E9" i="87"/>
  <c r="E8" i="87"/>
  <c r="B6" i="87"/>
  <c r="B5" i="87"/>
  <c r="B4" i="87"/>
  <c r="D2" i="87"/>
  <c r="J517" i="86"/>
  <c r="I517" i="86"/>
  <c r="H517" i="86"/>
  <c r="G517" i="86"/>
  <c r="F517" i="86"/>
  <c r="K517" i="86"/>
  <c r="C534" i="86"/>
  <c r="I512" i="86"/>
  <c r="I511" i="86"/>
  <c r="J508" i="86"/>
  <c r="I507" i="86"/>
  <c r="C526" i="86"/>
  <c r="I503" i="86"/>
  <c r="H501" i="86"/>
  <c r="J501" i="86"/>
  <c r="K498" i="86"/>
  <c r="K497" i="86"/>
  <c r="K496" i="86"/>
  <c r="K495" i="86"/>
  <c r="K494" i="86"/>
  <c r="K493" i="86"/>
  <c r="K492" i="86"/>
  <c r="K491" i="86"/>
  <c r="K490" i="86"/>
  <c r="K489" i="86"/>
  <c r="K488" i="86"/>
  <c r="K487" i="86"/>
  <c r="K486" i="86"/>
  <c r="K485" i="86"/>
  <c r="K484" i="86"/>
  <c r="K483" i="86"/>
  <c r="K482" i="86"/>
  <c r="K481" i="86"/>
  <c r="K480" i="86"/>
  <c r="K479" i="86"/>
  <c r="K478" i="86"/>
  <c r="K477" i="86"/>
  <c r="K476" i="86"/>
  <c r="K475" i="86"/>
  <c r="K474" i="86"/>
  <c r="K473" i="86"/>
  <c r="K472" i="86"/>
  <c r="K471" i="86"/>
  <c r="K470" i="86"/>
  <c r="K469" i="86"/>
  <c r="K468" i="86"/>
  <c r="K467" i="86"/>
  <c r="K466" i="86"/>
  <c r="K465" i="86"/>
  <c r="K464" i="86"/>
  <c r="K463" i="86"/>
  <c r="K462" i="86"/>
  <c r="K461" i="86"/>
  <c r="K460" i="86"/>
  <c r="K459" i="86"/>
  <c r="K458" i="86"/>
  <c r="K457" i="86"/>
  <c r="K456" i="86"/>
  <c r="K455" i="86"/>
  <c r="K454" i="86"/>
  <c r="K453" i="86"/>
  <c r="K452" i="86"/>
  <c r="K451" i="86"/>
  <c r="K450" i="86"/>
  <c r="K449" i="86"/>
  <c r="K448" i="86"/>
  <c r="K447" i="86"/>
  <c r="K446" i="86"/>
  <c r="K445" i="86"/>
  <c r="K444" i="86"/>
  <c r="K443" i="86"/>
  <c r="K442" i="86"/>
  <c r="K441" i="86"/>
  <c r="K440" i="86"/>
  <c r="K439" i="86"/>
  <c r="K438" i="86"/>
  <c r="K437" i="86"/>
  <c r="K436" i="86"/>
  <c r="K435" i="86"/>
  <c r="K434" i="86"/>
  <c r="K433" i="86"/>
  <c r="K432" i="86"/>
  <c r="K431" i="86"/>
  <c r="K430" i="86"/>
  <c r="K429" i="86"/>
  <c r="K428" i="86"/>
  <c r="K427" i="86"/>
  <c r="K426" i="86"/>
  <c r="K425" i="86"/>
  <c r="K424" i="86"/>
  <c r="K423" i="86"/>
  <c r="K422" i="86"/>
  <c r="K421" i="86"/>
  <c r="K420" i="86"/>
  <c r="K419" i="86"/>
  <c r="K418" i="86"/>
  <c r="K417" i="86"/>
  <c r="K416" i="86"/>
  <c r="K415" i="86"/>
  <c r="K414" i="86"/>
  <c r="K413" i="86"/>
  <c r="K412" i="86"/>
  <c r="K411" i="86"/>
  <c r="K410" i="86"/>
  <c r="K409" i="86"/>
  <c r="K408" i="86"/>
  <c r="K407" i="86"/>
  <c r="K406" i="86"/>
  <c r="K405" i="86"/>
  <c r="K404" i="86"/>
  <c r="K403" i="86"/>
  <c r="K402" i="86"/>
  <c r="K401" i="86"/>
  <c r="K400" i="86"/>
  <c r="K399" i="86"/>
  <c r="K398" i="86"/>
  <c r="K397" i="86"/>
  <c r="K396" i="86"/>
  <c r="K395" i="86"/>
  <c r="K394" i="86"/>
  <c r="K393" i="86"/>
  <c r="K392" i="86"/>
  <c r="K391" i="86"/>
  <c r="K390" i="86"/>
  <c r="K389" i="86"/>
  <c r="K388" i="86"/>
  <c r="K387" i="86"/>
  <c r="K386" i="86"/>
  <c r="K385" i="86"/>
  <c r="K384" i="86"/>
  <c r="K383" i="86"/>
  <c r="K382" i="86"/>
  <c r="K381" i="86"/>
  <c r="K380" i="86"/>
  <c r="K379" i="86"/>
  <c r="K378" i="86"/>
  <c r="K377" i="86"/>
  <c r="K376" i="86"/>
  <c r="K375" i="86"/>
  <c r="K374" i="86"/>
  <c r="K373" i="86"/>
  <c r="K372" i="86"/>
  <c r="K371" i="86"/>
  <c r="K370" i="86"/>
  <c r="K369" i="86"/>
  <c r="K368" i="86"/>
  <c r="K367" i="86"/>
  <c r="K366" i="86"/>
  <c r="K365" i="86"/>
  <c r="K364" i="86"/>
  <c r="K363" i="86"/>
  <c r="K362" i="86"/>
  <c r="K361" i="86"/>
  <c r="K360" i="86"/>
  <c r="K359" i="86"/>
  <c r="K358" i="86"/>
  <c r="K357" i="86"/>
  <c r="K356" i="86"/>
  <c r="K355" i="86"/>
  <c r="K354" i="86"/>
  <c r="K353" i="86"/>
  <c r="K352" i="86"/>
  <c r="K351" i="86"/>
  <c r="K350" i="86"/>
  <c r="K349" i="86"/>
  <c r="K348" i="86"/>
  <c r="K347" i="86"/>
  <c r="K346" i="86"/>
  <c r="K345" i="86"/>
  <c r="K344" i="86"/>
  <c r="K343" i="86"/>
  <c r="K342" i="86"/>
  <c r="K341" i="86"/>
  <c r="K340" i="86"/>
  <c r="K339" i="86"/>
  <c r="K338" i="86"/>
  <c r="K337" i="86"/>
  <c r="K336" i="86"/>
  <c r="K335" i="86"/>
  <c r="K334" i="86"/>
  <c r="K333" i="86"/>
  <c r="K332" i="86"/>
  <c r="K331" i="86"/>
  <c r="M331" i="86"/>
  <c r="K330" i="86"/>
  <c r="K329" i="86"/>
  <c r="M329" i="86"/>
  <c r="K328" i="86"/>
  <c r="K327" i="86"/>
  <c r="K326" i="86"/>
  <c r="K325" i="86"/>
  <c r="K324" i="86"/>
  <c r="K323" i="86"/>
  <c r="M323" i="86"/>
  <c r="K322" i="86"/>
  <c r="K321" i="86"/>
  <c r="K320" i="86"/>
  <c r="K319" i="86"/>
  <c r="M319" i="86"/>
  <c r="K318" i="86"/>
  <c r="K317" i="86"/>
  <c r="M317" i="86"/>
  <c r="K316" i="86"/>
  <c r="K315" i="86"/>
  <c r="M315" i="86"/>
  <c r="K314" i="86"/>
  <c r="K313" i="86"/>
  <c r="M313" i="86"/>
  <c r="K312" i="86"/>
  <c r="K311" i="86"/>
  <c r="K310" i="86"/>
  <c r="K309" i="86"/>
  <c r="K308" i="86"/>
  <c r="K307" i="86"/>
  <c r="K306" i="86"/>
  <c r="K305" i="86"/>
  <c r="K304" i="86"/>
  <c r="K303" i="86"/>
  <c r="K302" i="86"/>
  <c r="K301" i="86"/>
  <c r="K300" i="86"/>
  <c r="K299" i="86"/>
  <c r="K298" i="86"/>
  <c r="K297" i="86"/>
  <c r="K296" i="86"/>
  <c r="K295" i="86"/>
  <c r="K294" i="86"/>
  <c r="K293" i="86"/>
  <c r="K292" i="86"/>
  <c r="K291" i="86"/>
  <c r="K290" i="86"/>
  <c r="K289" i="86"/>
  <c r="K288" i="86"/>
  <c r="K287" i="86"/>
  <c r="K286" i="86"/>
  <c r="K285" i="86"/>
  <c r="K284" i="86"/>
  <c r="K283" i="86"/>
  <c r="K282" i="86"/>
  <c r="K281" i="86"/>
  <c r="K280" i="86"/>
  <c r="K279" i="86"/>
  <c r="K278" i="86"/>
  <c r="K277" i="86"/>
  <c r="K276" i="86"/>
  <c r="K275" i="86"/>
  <c r="K274" i="86"/>
  <c r="K273" i="86"/>
  <c r="K272" i="86"/>
  <c r="K271" i="86"/>
  <c r="K270" i="86"/>
  <c r="K269" i="86"/>
  <c r="K268" i="86"/>
  <c r="K267" i="86"/>
  <c r="K266" i="86"/>
  <c r="K265" i="86"/>
  <c r="K264" i="86"/>
  <c r="K263" i="86"/>
  <c r="K262" i="86"/>
  <c r="K261" i="86"/>
  <c r="K260" i="86"/>
  <c r="K259" i="86"/>
  <c r="K258" i="86"/>
  <c r="K257" i="86"/>
  <c r="K256" i="86"/>
  <c r="K255" i="86"/>
  <c r="K254" i="86"/>
  <c r="K253" i="86"/>
  <c r="K252" i="86"/>
  <c r="K251" i="86"/>
  <c r="K250" i="86"/>
  <c r="K249" i="86"/>
  <c r="K248" i="86"/>
  <c r="K247" i="86"/>
  <c r="K246" i="86"/>
  <c r="K245" i="86"/>
  <c r="K244" i="86"/>
  <c r="K243" i="86"/>
  <c r="K242" i="86"/>
  <c r="K241" i="86"/>
  <c r="K240" i="86"/>
  <c r="K239" i="86"/>
  <c r="K238" i="86"/>
  <c r="K237" i="86"/>
  <c r="K236" i="86"/>
  <c r="K235" i="86"/>
  <c r="K234" i="86"/>
  <c r="K233" i="86"/>
  <c r="K232" i="86"/>
  <c r="K231" i="86"/>
  <c r="K230" i="86"/>
  <c r="K229" i="86"/>
  <c r="K228" i="86"/>
  <c r="K227" i="86"/>
  <c r="K226" i="86"/>
  <c r="K225" i="86"/>
  <c r="K224" i="86"/>
  <c r="K223" i="86"/>
  <c r="K222" i="86"/>
  <c r="K221" i="86"/>
  <c r="K220" i="86"/>
  <c r="K219" i="86"/>
  <c r="K218" i="86"/>
  <c r="K217" i="86"/>
  <c r="K216" i="86"/>
  <c r="K215" i="86"/>
  <c r="K214" i="86"/>
  <c r="K213" i="86"/>
  <c r="K212" i="86"/>
  <c r="K211" i="86"/>
  <c r="K210" i="86"/>
  <c r="K209" i="86"/>
  <c r="K208" i="86"/>
  <c r="K207" i="86"/>
  <c r="K206" i="86"/>
  <c r="K205" i="86"/>
  <c r="K204" i="86"/>
  <c r="K203" i="86"/>
  <c r="K202" i="86"/>
  <c r="K201" i="86"/>
  <c r="K200" i="86"/>
  <c r="K199" i="86"/>
  <c r="K198" i="86"/>
  <c r="K197" i="86"/>
  <c r="K196" i="86"/>
  <c r="K195" i="86"/>
  <c r="K194" i="86"/>
  <c r="K193" i="86"/>
  <c r="K192" i="86"/>
  <c r="K191" i="86"/>
  <c r="K190" i="86"/>
  <c r="K189" i="86"/>
  <c r="K188" i="86"/>
  <c r="K187" i="86"/>
  <c r="K186" i="86"/>
  <c r="K185" i="86"/>
  <c r="K184" i="86"/>
  <c r="K183" i="86"/>
  <c r="K182" i="86"/>
  <c r="K181" i="86"/>
  <c r="K180" i="86"/>
  <c r="K179" i="86"/>
  <c r="K178" i="86"/>
  <c r="K177" i="86"/>
  <c r="K176" i="86"/>
  <c r="K175" i="86"/>
  <c r="K174" i="86"/>
  <c r="K173" i="86"/>
  <c r="K172" i="86"/>
  <c r="K171" i="86"/>
  <c r="M171" i="86"/>
  <c r="K170" i="86"/>
  <c r="K169" i="86"/>
  <c r="K168" i="86"/>
  <c r="K167" i="86"/>
  <c r="M167" i="86"/>
  <c r="K166" i="86"/>
  <c r="K165" i="86"/>
  <c r="K164" i="86"/>
  <c r="K163" i="86"/>
  <c r="M163" i="86"/>
  <c r="K162" i="86"/>
  <c r="K161" i="86"/>
  <c r="M161" i="86"/>
  <c r="K160" i="86"/>
  <c r="K159" i="86"/>
  <c r="K158" i="86"/>
  <c r="K157" i="86"/>
  <c r="M157" i="86"/>
  <c r="K156" i="86"/>
  <c r="K155" i="86"/>
  <c r="M155" i="86"/>
  <c r="K154" i="86"/>
  <c r="K153" i="86"/>
  <c r="K152" i="86"/>
  <c r="K151" i="86"/>
  <c r="M151" i="86"/>
  <c r="K150" i="86"/>
  <c r="K149" i="86"/>
  <c r="M149" i="86"/>
  <c r="K148" i="86"/>
  <c r="K147" i="86"/>
  <c r="K146" i="86"/>
  <c r="K145" i="86"/>
  <c r="M145" i="86"/>
  <c r="K144" i="86"/>
  <c r="K143" i="86"/>
  <c r="K142" i="86"/>
  <c r="K141" i="86"/>
  <c r="M141" i="86"/>
  <c r="K140" i="86"/>
  <c r="K139" i="86"/>
  <c r="K138" i="86"/>
  <c r="K137" i="86"/>
  <c r="K136" i="86"/>
  <c r="K135" i="86"/>
  <c r="M135" i="86"/>
  <c r="K134" i="86"/>
  <c r="K133" i="86"/>
  <c r="K132" i="86"/>
  <c r="K131" i="86"/>
  <c r="M131" i="86"/>
  <c r="K130" i="86"/>
  <c r="K129" i="86"/>
  <c r="M129" i="86"/>
  <c r="K128" i="86"/>
  <c r="K127" i="86"/>
  <c r="K126" i="86"/>
  <c r="K125" i="86"/>
  <c r="M125" i="86"/>
  <c r="K124" i="86"/>
  <c r="K123" i="86"/>
  <c r="K122" i="86"/>
  <c r="K121" i="86"/>
  <c r="K120" i="86"/>
  <c r="K119" i="86"/>
  <c r="M119" i="86"/>
  <c r="K118" i="86"/>
  <c r="K117" i="86"/>
  <c r="K116" i="86"/>
  <c r="K115" i="86"/>
  <c r="M115" i="86"/>
  <c r="K114" i="86"/>
  <c r="K113" i="86"/>
  <c r="M113" i="86"/>
  <c r="K112" i="86"/>
  <c r="K111" i="86"/>
  <c r="K110" i="86"/>
  <c r="K109" i="86"/>
  <c r="M109" i="86"/>
  <c r="K108" i="86"/>
  <c r="K107" i="86"/>
  <c r="K106" i="86"/>
  <c r="K105" i="86"/>
  <c r="K104" i="86"/>
  <c r="K103" i="86"/>
  <c r="M103" i="86"/>
  <c r="K102" i="86"/>
  <c r="K101" i="86"/>
  <c r="K100" i="86"/>
  <c r="K99" i="86"/>
  <c r="M99" i="86"/>
  <c r="K98" i="86"/>
  <c r="K97" i="86"/>
  <c r="M97" i="86"/>
  <c r="K96" i="86"/>
  <c r="K95" i="86"/>
  <c r="K94" i="86"/>
  <c r="K93" i="86"/>
  <c r="M93" i="86"/>
  <c r="K92" i="86"/>
  <c r="K91" i="86"/>
  <c r="K90" i="86"/>
  <c r="K89" i="86"/>
  <c r="K88" i="86"/>
  <c r="K87" i="86"/>
  <c r="M87" i="86"/>
  <c r="K86" i="86"/>
  <c r="K85" i="86"/>
  <c r="K84" i="86"/>
  <c r="K83" i="86"/>
  <c r="M83" i="86"/>
  <c r="K82" i="86"/>
  <c r="K81" i="86"/>
  <c r="M81" i="86"/>
  <c r="K80" i="86"/>
  <c r="K79" i="86"/>
  <c r="K78" i="86"/>
  <c r="K77" i="86"/>
  <c r="M77" i="86"/>
  <c r="K76" i="86"/>
  <c r="K75" i="86"/>
  <c r="K74" i="86"/>
  <c r="K73" i="86"/>
  <c r="K72" i="86"/>
  <c r="K71" i="86"/>
  <c r="M71" i="86"/>
  <c r="K70" i="86"/>
  <c r="K69" i="86"/>
  <c r="K68" i="86"/>
  <c r="K67" i="86"/>
  <c r="M67" i="86"/>
  <c r="K66" i="86"/>
  <c r="K65" i="86"/>
  <c r="M65" i="86"/>
  <c r="K64" i="86"/>
  <c r="K63" i="86"/>
  <c r="K62" i="86"/>
  <c r="K61" i="86"/>
  <c r="M61" i="86"/>
  <c r="K60" i="86"/>
  <c r="K59" i="86"/>
  <c r="K58" i="86"/>
  <c r="K57" i="86"/>
  <c r="K56" i="86"/>
  <c r="K55" i="86"/>
  <c r="M55" i="86"/>
  <c r="K54" i="86"/>
  <c r="K53" i="86"/>
  <c r="K52" i="86"/>
  <c r="K51" i="86"/>
  <c r="M51" i="86"/>
  <c r="K50" i="86"/>
  <c r="K49" i="86"/>
  <c r="M49" i="86"/>
  <c r="K48" i="86"/>
  <c r="K47" i="86"/>
  <c r="K46" i="86"/>
  <c r="K45" i="86"/>
  <c r="M45" i="86"/>
  <c r="K44" i="86"/>
  <c r="K43" i="86"/>
  <c r="K42" i="86"/>
  <c r="K41" i="86"/>
  <c r="K40" i="86"/>
  <c r="K39" i="86"/>
  <c r="M39" i="86"/>
  <c r="K38" i="86"/>
  <c r="K37" i="86"/>
  <c r="K36" i="86"/>
  <c r="K35" i="86"/>
  <c r="M35" i="86"/>
  <c r="K34" i="86"/>
  <c r="K33" i="86"/>
  <c r="M33" i="86"/>
  <c r="K32" i="86"/>
  <c r="K31" i="86"/>
  <c r="K30" i="86"/>
  <c r="K29" i="86"/>
  <c r="M29" i="86"/>
  <c r="K28" i="86"/>
  <c r="K27" i="86"/>
  <c r="K26" i="86"/>
  <c r="K25" i="86"/>
  <c r="K24" i="86"/>
  <c r="K23" i="86"/>
  <c r="M23" i="86"/>
  <c r="K22" i="86"/>
  <c r="K21" i="86"/>
  <c r="K20" i="86"/>
  <c r="K19" i="86"/>
  <c r="M19" i="86"/>
  <c r="K18" i="86"/>
  <c r="K17" i="86"/>
  <c r="M17" i="86"/>
  <c r="K16" i="86"/>
  <c r="K15" i="86"/>
  <c r="K14" i="86"/>
  <c r="K13" i="86"/>
  <c r="M13" i="86"/>
  <c r="K12" i="86"/>
  <c r="K11" i="86"/>
  <c r="K10" i="86"/>
  <c r="K9" i="86"/>
  <c r="K8" i="86"/>
  <c r="K7" i="86"/>
  <c r="M7" i="86"/>
  <c r="K6" i="86"/>
  <c r="K5" i="86"/>
  <c r="K4" i="86"/>
  <c r="A1" i="86"/>
  <c r="D1" i="86"/>
  <c r="A81" i="85"/>
  <c r="K14" i="85"/>
  <c r="E9" i="85"/>
  <c r="E8" i="85"/>
  <c r="B6" i="85"/>
  <c r="B5" i="85"/>
  <c r="B4" i="85"/>
  <c r="D2" i="85"/>
  <c r="J517" i="84"/>
  <c r="I517" i="84"/>
  <c r="H517" i="84"/>
  <c r="G517" i="84"/>
  <c r="F517" i="84"/>
  <c r="C534" i="84"/>
  <c r="K498" i="84"/>
  <c r="K497" i="84"/>
  <c r="M497" i="84"/>
  <c r="K496" i="84"/>
  <c r="K495" i="84"/>
  <c r="K494" i="84"/>
  <c r="K493" i="84"/>
  <c r="M493" i="84"/>
  <c r="K492" i="84"/>
  <c r="K491" i="84"/>
  <c r="K490" i="84"/>
  <c r="K489" i="84"/>
  <c r="M489" i="84"/>
  <c r="K488" i="84"/>
  <c r="K487" i="84"/>
  <c r="K486" i="84"/>
  <c r="K485" i="84"/>
  <c r="M485" i="84"/>
  <c r="K484" i="84"/>
  <c r="K483" i="84"/>
  <c r="K482" i="84"/>
  <c r="K481" i="84"/>
  <c r="M481" i="84"/>
  <c r="K480" i="84"/>
  <c r="K479" i="84"/>
  <c r="K478" i="84"/>
  <c r="K477" i="84"/>
  <c r="M477" i="84"/>
  <c r="K476" i="84"/>
  <c r="K475" i="84"/>
  <c r="K474" i="84"/>
  <c r="K473" i="84"/>
  <c r="M473" i="84"/>
  <c r="K472" i="84"/>
  <c r="K471" i="84"/>
  <c r="K470" i="84"/>
  <c r="K469" i="84"/>
  <c r="M469" i="84"/>
  <c r="K468" i="84"/>
  <c r="K467" i="84"/>
  <c r="K466" i="84"/>
  <c r="K465" i="84"/>
  <c r="M465" i="84"/>
  <c r="K464" i="84"/>
  <c r="K463" i="84"/>
  <c r="K462" i="84"/>
  <c r="K461" i="84"/>
  <c r="M461" i="84"/>
  <c r="K460" i="84"/>
  <c r="K459" i="84"/>
  <c r="K458" i="84"/>
  <c r="K457" i="84"/>
  <c r="M457" i="84"/>
  <c r="K456" i="84"/>
  <c r="K455" i="84"/>
  <c r="K454" i="84"/>
  <c r="K453" i="84"/>
  <c r="M453" i="84"/>
  <c r="K452" i="84"/>
  <c r="K451" i="84"/>
  <c r="K450" i="84"/>
  <c r="K449" i="84"/>
  <c r="M449" i="84"/>
  <c r="K448" i="84"/>
  <c r="K447" i="84"/>
  <c r="K446" i="84"/>
  <c r="K445" i="84"/>
  <c r="M445" i="84"/>
  <c r="K444" i="84"/>
  <c r="K443" i="84"/>
  <c r="K442" i="84"/>
  <c r="K441" i="84"/>
  <c r="M441" i="84"/>
  <c r="K440" i="84"/>
  <c r="K439" i="84"/>
  <c r="K438" i="84"/>
  <c r="K437" i="84"/>
  <c r="M437" i="84"/>
  <c r="K436" i="84"/>
  <c r="K435" i="84"/>
  <c r="K434" i="84"/>
  <c r="K433" i="84"/>
  <c r="M433" i="84"/>
  <c r="K432" i="84"/>
  <c r="K431" i="84"/>
  <c r="K430" i="84"/>
  <c r="K429" i="84"/>
  <c r="M429" i="84"/>
  <c r="K428" i="84"/>
  <c r="K427" i="84"/>
  <c r="K426" i="84"/>
  <c r="K425" i="84"/>
  <c r="M425" i="84"/>
  <c r="K424" i="84"/>
  <c r="K423" i="84"/>
  <c r="K422" i="84"/>
  <c r="K421" i="84"/>
  <c r="M421" i="84"/>
  <c r="K420" i="84"/>
  <c r="K419" i="84"/>
  <c r="K418" i="84"/>
  <c r="K417" i="84"/>
  <c r="M417" i="84"/>
  <c r="K416" i="84"/>
  <c r="K415" i="84"/>
  <c r="K414" i="84"/>
  <c r="K413" i="84"/>
  <c r="M413" i="84"/>
  <c r="K412" i="84"/>
  <c r="K411" i="84"/>
  <c r="K410" i="84"/>
  <c r="K409" i="84"/>
  <c r="M409" i="84"/>
  <c r="K408" i="84"/>
  <c r="K407" i="84"/>
  <c r="K406" i="84"/>
  <c r="K405" i="84"/>
  <c r="M405" i="84"/>
  <c r="K404" i="84"/>
  <c r="K403" i="84"/>
  <c r="K402" i="84"/>
  <c r="K401" i="84"/>
  <c r="M401" i="84"/>
  <c r="K400" i="84"/>
  <c r="K399" i="84"/>
  <c r="K398" i="84"/>
  <c r="K397" i="84"/>
  <c r="K396" i="84"/>
  <c r="K395" i="84"/>
  <c r="M395" i="84"/>
  <c r="K394" i="84"/>
  <c r="K393" i="84"/>
  <c r="K392" i="84"/>
  <c r="K391" i="84"/>
  <c r="M391" i="84"/>
  <c r="K390" i="84"/>
  <c r="K389" i="84"/>
  <c r="K388" i="84"/>
  <c r="K387" i="84"/>
  <c r="M387" i="84"/>
  <c r="K386" i="84"/>
  <c r="K385" i="84"/>
  <c r="K384" i="84"/>
  <c r="K383" i="84"/>
  <c r="M383" i="84"/>
  <c r="K382" i="84"/>
  <c r="K381" i="84"/>
  <c r="K380" i="84"/>
  <c r="K379" i="84"/>
  <c r="M379" i="84"/>
  <c r="K378" i="84"/>
  <c r="K377" i="84"/>
  <c r="K376" i="84"/>
  <c r="K375" i="84"/>
  <c r="M375" i="84"/>
  <c r="K374" i="84"/>
  <c r="K373" i="84"/>
  <c r="K372" i="84"/>
  <c r="K371" i="84"/>
  <c r="M371" i="84"/>
  <c r="K370" i="84"/>
  <c r="K369" i="84"/>
  <c r="K368" i="84"/>
  <c r="K367" i="84"/>
  <c r="M367" i="84"/>
  <c r="K366" i="84"/>
  <c r="K365" i="84"/>
  <c r="K364" i="84"/>
  <c r="K363" i="84"/>
  <c r="M363" i="84"/>
  <c r="K362" i="84"/>
  <c r="K361" i="84"/>
  <c r="K360" i="84"/>
  <c r="K359" i="84"/>
  <c r="M359" i="84"/>
  <c r="K358" i="84"/>
  <c r="K357" i="84"/>
  <c r="K356" i="84"/>
  <c r="K355" i="84"/>
  <c r="M355" i="84"/>
  <c r="K354" i="84"/>
  <c r="K353" i="84"/>
  <c r="K352" i="84"/>
  <c r="K351" i="84"/>
  <c r="M351" i="84"/>
  <c r="K350" i="84"/>
  <c r="K349" i="84"/>
  <c r="K348" i="84"/>
  <c r="K347" i="84"/>
  <c r="M347" i="84"/>
  <c r="K346" i="84"/>
  <c r="K345" i="84"/>
  <c r="K344" i="84"/>
  <c r="K343" i="84"/>
  <c r="M343" i="84"/>
  <c r="K342" i="84"/>
  <c r="K341" i="84"/>
  <c r="K340" i="84"/>
  <c r="K339" i="84"/>
  <c r="M339" i="84"/>
  <c r="K338" i="84"/>
  <c r="K337" i="84"/>
  <c r="K336" i="84"/>
  <c r="K335" i="84"/>
  <c r="M335" i="84"/>
  <c r="K334" i="84"/>
  <c r="K333" i="84"/>
  <c r="K332" i="84"/>
  <c r="K331" i="84"/>
  <c r="M331" i="84"/>
  <c r="K330" i="84"/>
  <c r="K329" i="84"/>
  <c r="K328" i="84"/>
  <c r="K327" i="84"/>
  <c r="M327" i="84"/>
  <c r="K326" i="84"/>
  <c r="K325" i="84"/>
  <c r="K324" i="84"/>
  <c r="K323" i="84"/>
  <c r="M323" i="84"/>
  <c r="K322" i="84"/>
  <c r="K321" i="84"/>
  <c r="K320" i="84"/>
  <c r="K319" i="84"/>
  <c r="M319" i="84"/>
  <c r="K318" i="84"/>
  <c r="K317" i="84"/>
  <c r="K316" i="84"/>
  <c r="K315" i="84"/>
  <c r="M315" i="84"/>
  <c r="K314" i="84"/>
  <c r="K313" i="84"/>
  <c r="K312" i="84"/>
  <c r="K311" i="84"/>
  <c r="M311" i="84"/>
  <c r="K310" i="84"/>
  <c r="K309" i="84"/>
  <c r="K308" i="84"/>
  <c r="K307" i="84"/>
  <c r="M307" i="84"/>
  <c r="K306" i="84"/>
  <c r="K305" i="84"/>
  <c r="K304" i="84"/>
  <c r="K303" i="84"/>
  <c r="M303" i="84"/>
  <c r="K302" i="84"/>
  <c r="K301" i="84"/>
  <c r="K300" i="84"/>
  <c r="K299" i="84"/>
  <c r="M299" i="84"/>
  <c r="K298" i="84"/>
  <c r="K297" i="84"/>
  <c r="K296" i="84"/>
  <c r="K295" i="84"/>
  <c r="M295" i="84"/>
  <c r="K294" i="84"/>
  <c r="K293" i="84"/>
  <c r="K292" i="84"/>
  <c r="K291" i="84"/>
  <c r="M291" i="84"/>
  <c r="K290" i="84"/>
  <c r="K289" i="84"/>
  <c r="K288" i="84"/>
  <c r="K287" i="84"/>
  <c r="M287" i="84"/>
  <c r="K286" i="84"/>
  <c r="K285" i="84"/>
  <c r="K284" i="84"/>
  <c r="K283" i="84"/>
  <c r="M283" i="84"/>
  <c r="K282" i="84"/>
  <c r="K281" i="84"/>
  <c r="K280" i="84"/>
  <c r="K279" i="84"/>
  <c r="M279" i="84"/>
  <c r="K278" i="84"/>
  <c r="K277" i="84"/>
  <c r="K276" i="84"/>
  <c r="K275" i="84"/>
  <c r="M275" i="84"/>
  <c r="K274" i="84"/>
  <c r="K273" i="84"/>
  <c r="K272" i="84"/>
  <c r="K271" i="84"/>
  <c r="M271" i="84"/>
  <c r="K270" i="84"/>
  <c r="K269" i="84"/>
  <c r="K268" i="84"/>
  <c r="K267" i="84"/>
  <c r="M267" i="84"/>
  <c r="K266" i="84"/>
  <c r="K265" i="84"/>
  <c r="K264" i="84"/>
  <c r="K263" i="84"/>
  <c r="M263" i="84"/>
  <c r="K262" i="84"/>
  <c r="K261" i="84"/>
  <c r="K260" i="84"/>
  <c r="K259" i="84"/>
  <c r="M259" i="84"/>
  <c r="K258" i="84"/>
  <c r="K257" i="84"/>
  <c r="K256" i="84"/>
  <c r="K255" i="84"/>
  <c r="M255" i="84"/>
  <c r="K254" i="84"/>
  <c r="K253" i="84"/>
  <c r="K252" i="84"/>
  <c r="K251" i="84"/>
  <c r="M251" i="84"/>
  <c r="K250" i="84"/>
  <c r="K249" i="84"/>
  <c r="K248" i="84"/>
  <c r="K247" i="84"/>
  <c r="M247" i="84"/>
  <c r="K246" i="84"/>
  <c r="K245" i="84"/>
  <c r="K244" i="84"/>
  <c r="K243" i="84"/>
  <c r="M243" i="84"/>
  <c r="K242" i="84"/>
  <c r="K241" i="84"/>
  <c r="K240" i="84"/>
  <c r="K239" i="84"/>
  <c r="M239" i="84"/>
  <c r="K238" i="84"/>
  <c r="K237" i="84"/>
  <c r="K236" i="84"/>
  <c r="K235" i="84"/>
  <c r="M235" i="84"/>
  <c r="K234" i="84"/>
  <c r="K233" i="84"/>
  <c r="K232" i="84"/>
  <c r="K231" i="84"/>
  <c r="M231" i="84"/>
  <c r="K230" i="84"/>
  <c r="K229" i="84"/>
  <c r="K228" i="84"/>
  <c r="K227" i="84"/>
  <c r="M227" i="84"/>
  <c r="K226" i="84"/>
  <c r="K225" i="84"/>
  <c r="K224" i="84"/>
  <c r="K223" i="84"/>
  <c r="M223" i="84"/>
  <c r="K222" i="84"/>
  <c r="K221" i="84"/>
  <c r="K220" i="84"/>
  <c r="K219" i="84"/>
  <c r="M219" i="84"/>
  <c r="K218" i="84"/>
  <c r="K217" i="84"/>
  <c r="K216" i="84"/>
  <c r="K215" i="84"/>
  <c r="M215" i="84"/>
  <c r="K214" i="84"/>
  <c r="K213" i="84"/>
  <c r="K212" i="84"/>
  <c r="K211" i="84"/>
  <c r="M211" i="84"/>
  <c r="K210" i="84"/>
  <c r="K209" i="84"/>
  <c r="K208" i="84"/>
  <c r="K207" i="84"/>
  <c r="M207" i="84"/>
  <c r="K206" i="84"/>
  <c r="K205" i="84"/>
  <c r="K204" i="84"/>
  <c r="K203" i="84"/>
  <c r="M203" i="84"/>
  <c r="K202" i="84"/>
  <c r="K201" i="84"/>
  <c r="K200" i="84"/>
  <c r="K199" i="84"/>
  <c r="M199" i="84"/>
  <c r="K198" i="84"/>
  <c r="K197" i="84"/>
  <c r="K196" i="84"/>
  <c r="K195" i="84"/>
  <c r="M195" i="84"/>
  <c r="K194" i="84"/>
  <c r="K193" i="84"/>
  <c r="K192" i="84"/>
  <c r="K191" i="84"/>
  <c r="M191" i="84"/>
  <c r="K190" i="84"/>
  <c r="K189" i="84"/>
  <c r="K188" i="84"/>
  <c r="K187" i="84"/>
  <c r="M187" i="84"/>
  <c r="K186" i="84"/>
  <c r="K185" i="84"/>
  <c r="K184" i="84"/>
  <c r="K183" i="84"/>
  <c r="M183" i="84"/>
  <c r="K182" i="84"/>
  <c r="K181" i="84"/>
  <c r="K180" i="84"/>
  <c r="K179" i="84"/>
  <c r="M179" i="84"/>
  <c r="K178" i="84"/>
  <c r="K177" i="84"/>
  <c r="K176" i="84"/>
  <c r="K175" i="84"/>
  <c r="M175" i="84"/>
  <c r="K174" i="84"/>
  <c r="K173" i="84"/>
  <c r="K172" i="84"/>
  <c r="K171" i="84"/>
  <c r="M171" i="84"/>
  <c r="K170" i="84"/>
  <c r="K169" i="84"/>
  <c r="K168" i="84"/>
  <c r="K167" i="84"/>
  <c r="M167" i="84"/>
  <c r="K166" i="84"/>
  <c r="K165" i="84"/>
  <c r="K164" i="84"/>
  <c r="K163" i="84"/>
  <c r="M163" i="84"/>
  <c r="K162" i="84"/>
  <c r="K161" i="84"/>
  <c r="K160" i="84"/>
  <c r="K159" i="84"/>
  <c r="M159" i="84"/>
  <c r="K158" i="84"/>
  <c r="K157" i="84"/>
  <c r="K156" i="84"/>
  <c r="K155" i="84"/>
  <c r="M155" i="84"/>
  <c r="K154" i="84"/>
  <c r="K153" i="84"/>
  <c r="K152" i="84"/>
  <c r="K151" i="84"/>
  <c r="M151" i="84"/>
  <c r="K150" i="84"/>
  <c r="K149" i="84"/>
  <c r="K148" i="84"/>
  <c r="K147" i="84"/>
  <c r="M147" i="84"/>
  <c r="K146" i="84"/>
  <c r="K145" i="84"/>
  <c r="K144" i="84"/>
  <c r="K143" i="84"/>
  <c r="M143" i="84"/>
  <c r="K142" i="84"/>
  <c r="K141" i="84"/>
  <c r="K140" i="84"/>
  <c r="K139" i="84"/>
  <c r="M139" i="84"/>
  <c r="K138" i="84"/>
  <c r="K137" i="84"/>
  <c r="K136" i="84"/>
  <c r="K135" i="84"/>
  <c r="M135" i="84"/>
  <c r="K134" i="84"/>
  <c r="K133" i="84"/>
  <c r="K132" i="84"/>
  <c r="K131" i="84"/>
  <c r="M131" i="84"/>
  <c r="K130" i="84"/>
  <c r="K129" i="84"/>
  <c r="K128" i="84"/>
  <c r="K127" i="84"/>
  <c r="M127" i="84"/>
  <c r="K126" i="84"/>
  <c r="K125" i="84"/>
  <c r="K124" i="84"/>
  <c r="K123" i="84"/>
  <c r="M123" i="84"/>
  <c r="K122" i="84"/>
  <c r="K121" i="84"/>
  <c r="K120" i="84"/>
  <c r="K119" i="84"/>
  <c r="M119" i="84"/>
  <c r="K118" i="84"/>
  <c r="K117" i="84"/>
  <c r="K116" i="84"/>
  <c r="K115" i="84"/>
  <c r="M115" i="84"/>
  <c r="K114" i="84"/>
  <c r="K113" i="84"/>
  <c r="K112" i="84"/>
  <c r="K111" i="84"/>
  <c r="M111" i="84"/>
  <c r="K110" i="84"/>
  <c r="K109" i="84"/>
  <c r="K108" i="84"/>
  <c r="K107" i="84"/>
  <c r="M107" i="84"/>
  <c r="K106" i="84"/>
  <c r="K105" i="84"/>
  <c r="K104" i="84"/>
  <c r="K103" i="84"/>
  <c r="M103" i="84"/>
  <c r="K102" i="84"/>
  <c r="K101" i="84"/>
  <c r="K100" i="84"/>
  <c r="K99" i="84"/>
  <c r="M99" i="84"/>
  <c r="K98" i="84"/>
  <c r="K97" i="84"/>
  <c r="K96" i="84"/>
  <c r="K95" i="84"/>
  <c r="M95" i="84"/>
  <c r="K94" i="84"/>
  <c r="K93" i="84"/>
  <c r="K92" i="84"/>
  <c r="K91" i="84"/>
  <c r="M91" i="84"/>
  <c r="K90" i="84"/>
  <c r="K89" i="84"/>
  <c r="K88" i="84"/>
  <c r="K87" i="84"/>
  <c r="M87" i="84"/>
  <c r="K86" i="84"/>
  <c r="K85" i="84"/>
  <c r="K84" i="84"/>
  <c r="K83" i="84"/>
  <c r="M83" i="84"/>
  <c r="K82" i="84"/>
  <c r="K81" i="84"/>
  <c r="K80" i="84"/>
  <c r="K79" i="84"/>
  <c r="M79" i="84"/>
  <c r="K78" i="84"/>
  <c r="K77" i="84"/>
  <c r="K76" i="84"/>
  <c r="K75" i="84"/>
  <c r="M75" i="84"/>
  <c r="K74" i="84"/>
  <c r="K73" i="84"/>
  <c r="K72" i="84"/>
  <c r="K71" i="84"/>
  <c r="M71" i="84"/>
  <c r="K70" i="84"/>
  <c r="K69" i="84"/>
  <c r="K68" i="84"/>
  <c r="K67" i="84"/>
  <c r="M67" i="84"/>
  <c r="K66" i="84"/>
  <c r="K65" i="84"/>
  <c r="K64" i="84"/>
  <c r="K63" i="84"/>
  <c r="M63" i="84"/>
  <c r="K62" i="84"/>
  <c r="K61" i="84"/>
  <c r="K60" i="84"/>
  <c r="K59" i="84"/>
  <c r="M59" i="84"/>
  <c r="K58" i="84"/>
  <c r="K57" i="84"/>
  <c r="K56" i="84"/>
  <c r="K55" i="84"/>
  <c r="M55" i="84"/>
  <c r="K54" i="84"/>
  <c r="K53" i="84"/>
  <c r="K52" i="84"/>
  <c r="K51" i="84"/>
  <c r="M51" i="84"/>
  <c r="K50" i="84"/>
  <c r="K49" i="84"/>
  <c r="K48" i="84"/>
  <c r="K47" i="84"/>
  <c r="M47" i="84"/>
  <c r="K46" i="84"/>
  <c r="K45" i="84"/>
  <c r="K44" i="84"/>
  <c r="K43" i="84"/>
  <c r="M43" i="84"/>
  <c r="K42" i="84"/>
  <c r="K41" i="84"/>
  <c r="K40" i="84"/>
  <c r="K39" i="84"/>
  <c r="M39" i="84"/>
  <c r="K38" i="84"/>
  <c r="K37" i="84"/>
  <c r="K36" i="84"/>
  <c r="K35" i="84"/>
  <c r="M35" i="84"/>
  <c r="K34" i="84"/>
  <c r="K33" i="84"/>
  <c r="K32" i="84"/>
  <c r="K31" i="84"/>
  <c r="M31" i="84"/>
  <c r="K30" i="84"/>
  <c r="K29" i="84"/>
  <c r="K28" i="84"/>
  <c r="K27" i="84"/>
  <c r="M27" i="84"/>
  <c r="K26" i="84"/>
  <c r="K25" i="84"/>
  <c r="K24" i="84"/>
  <c r="K23" i="84"/>
  <c r="M23" i="84"/>
  <c r="K22" i="84"/>
  <c r="K21" i="84"/>
  <c r="K20" i="84"/>
  <c r="K19" i="84"/>
  <c r="M19" i="84"/>
  <c r="K18" i="84"/>
  <c r="K17" i="84"/>
  <c r="K16" i="84"/>
  <c r="K15" i="84"/>
  <c r="M15" i="84"/>
  <c r="K14" i="84"/>
  <c r="K13" i="84"/>
  <c r="K12" i="84"/>
  <c r="K11" i="84"/>
  <c r="M11" i="84"/>
  <c r="K10" i="84"/>
  <c r="K9" i="84"/>
  <c r="K8" i="84"/>
  <c r="K7" i="84"/>
  <c r="M7" i="84"/>
  <c r="K6" i="84"/>
  <c r="K5" i="84"/>
  <c r="K4" i="84"/>
  <c r="A1" i="84"/>
  <c r="D2" i="84"/>
  <c r="D1" i="84"/>
  <c r="A81" i="83"/>
  <c r="K14" i="83"/>
  <c r="E9" i="83"/>
  <c r="E8" i="83"/>
  <c r="B6" i="83"/>
  <c r="B5" i="83"/>
  <c r="B4" i="83"/>
  <c r="D2" i="83"/>
  <c r="J517" i="82"/>
  <c r="I517" i="82"/>
  <c r="H517" i="82"/>
  <c r="G517" i="82"/>
  <c r="F517" i="82"/>
  <c r="C534" i="82"/>
  <c r="J512" i="82"/>
  <c r="C532" i="82"/>
  <c r="I532" i="82"/>
  <c r="J511" i="82"/>
  <c r="J508" i="82"/>
  <c r="C528" i="82"/>
  <c r="J507" i="82"/>
  <c r="J504" i="82"/>
  <c r="C524" i="82"/>
  <c r="I524" i="82"/>
  <c r="J503" i="82"/>
  <c r="K498" i="82"/>
  <c r="K497" i="82"/>
  <c r="M497" i="82"/>
  <c r="K496" i="82"/>
  <c r="K495" i="82"/>
  <c r="K494" i="82"/>
  <c r="K493" i="82"/>
  <c r="M493" i="82"/>
  <c r="K492" i="82"/>
  <c r="K491" i="82"/>
  <c r="K490" i="82"/>
  <c r="K489" i="82"/>
  <c r="M489" i="82"/>
  <c r="K488" i="82"/>
  <c r="K487" i="82"/>
  <c r="K486" i="82"/>
  <c r="K485" i="82"/>
  <c r="M485" i="82"/>
  <c r="K484" i="82"/>
  <c r="K483" i="82"/>
  <c r="K482" i="82"/>
  <c r="K481" i="82"/>
  <c r="M481" i="82"/>
  <c r="K480" i="82"/>
  <c r="K479" i="82"/>
  <c r="K478" i="82"/>
  <c r="K477" i="82"/>
  <c r="M477" i="82"/>
  <c r="K476" i="82"/>
  <c r="K475" i="82"/>
  <c r="K474" i="82"/>
  <c r="K473" i="82"/>
  <c r="M473" i="82"/>
  <c r="K472" i="82"/>
  <c r="K471" i="82"/>
  <c r="K470" i="82"/>
  <c r="K469" i="82"/>
  <c r="M469" i="82"/>
  <c r="K468" i="82"/>
  <c r="K467" i="82"/>
  <c r="K466" i="82"/>
  <c r="K465" i="82"/>
  <c r="M465" i="82"/>
  <c r="K464" i="82"/>
  <c r="K463" i="82"/>
  <c r="K462" i="82"/>
  <c r="K461" i="82"/>
  <c r="M461" i="82"/>
  <c r="K460" i="82"/>
  <c r="K459" i="82"/>
  <c r="K458" i="82"/>
  <c r="K457" i="82"/>
  <c r="M457" i="82"/>
  <c r="K456" i="82"/>
  <c r="K455" i="82"/>
  <c r="K454" i="82"/>
  <c r="K453" i="82"/>
  <c r="M453" i="82"/>
  <c r="K452" i="82"/>
  <c r="K451" i="82"/>
  <c r="K450" i="82"/>
  <c r="K449" i="82"/>
  <c r="M449" i="82"/>
  <c r="K448" i="82"/>
  <c r="K447" i="82"/>
  <c r="K446" i="82"/>
  <c r="K445" i="82"/>
  <c r="M445" i="82"/>
  <c r="K444" i="82"/>
  <c r="K443" i="82"/>
  <c r="K442" i="82"/>
  <c r="K441" i="82"/>
  <c r="M441" i="82"/>
  <c r="K440" i="82"/>
  <c r="K439" i="82"/>
  <c r="K438" i="82"/>
  <c r="K437" i="82"/>
  <c r="M437" i="82"/>
  <c r="K436" i="82"/>
  <c r="K435" i="82"/>
  <c r="K434" i="82"/>
  <c r="K433" i="82"/>
  <c r="M433" i="82"/>
  <c r="K432" i="82"/>
  <c r="K431" i="82"/>
  <c r="K430" i="82"/>
  <c r="K429" i="82"/>
  <c r="M429" i="82"/>
  <c r="K428" i="82"/>
  <c r="K427" i="82"/>
  <c r="K426" i="82"/>
  <c r="K425" i="82"/>
  <c r="M425" i="82"/>
  <c r="K424" i="82"/>
  <c r="K423" i="82"/>
  <c r="K422" i="82"/>
  <c r="K421" i="82"/>
  <c r="M421" i="82"/>
  <c r="K420" i="82"/>
  <c r="K419" i="82"/>
  <c r="K418" i="82"/>
  <c r="K417" i="82"/>
  <c r="M417" i="82"/>
  <c r="K416" i="82"/>
  <c r="K415" i="82"/>
  <c r="K414" i="82"/>
  <c r="K413" i="82"/>
  <c r="M413" i="82"/>
  <c r="K412" i="82"/>
  <c r="K411" i="82"/>
  <c r="K410" i="82"/>
  <c r="K409" i="82"/>
  <c r="M409" i="82"/>
  <c r="K408" i="82"/>
  <c r="K407" i="82"/>
  <c r="K406" i="82"/>
  <c r="K405" i="82"/>
  <c r="M405" i="82"/>
  <c r="K404" i="82"/>
  <c r="K403" i="82"/>
  <c r="K402" i="82"/>
  <c r="K401" i="82"/>
  <c r="M401" i="82"/>
  <c r="K400" i="82"/>
  <c r="K399" i="82"/>
  <c r="K398" i="82"/>
  <c r="K397" i="82"/>
  <c r="M397" i="82"/>
  <c r="K396" i="82"/>
  <c r="K395" i="82"/>
  <c r="K394" i="82"/>
  <c r="K393" i="82"/>
  <c r="M393" i="82"/>
  <c r="K392" i="82"/>
  <c r="K391" i="82"/>
  <c r="M391" i="82"/>
  <c r="K390" i="82"/>
  <c r="K389" i="82"/>
  <c r="K388" i="82"/>
  <c r="K387" i="82"/>
  <c r="M387" i="82"/>
  <c r="K386" i="82"/>
  <c r="K385" i="82"/>
  <c r="M385" i="82"/>
  <c r="K384" i="82"/>
  <c r="K383" i="82"/>
  <c r="K382" i="82"/>
  <c r="K381" i="82"/>
  <c r="M381" i="82"/>
  <c r="K380" i="82"/>
  <c r="K379" i="82"/>
  <c r="M379" i="82"/>
  <c r="K378" i="82"/>
  <c r="K377" i="82"/>
  <c r="K376" i="82"/>
  <c r="K375" i="82"/>
  <c r="M375" i="82"/>
  <c r="K374" i="82"/>
  <c r="K373" i="82"/>
  <c r="K372" i="82"/>
  <c r="K371" i="82"/>
  <c r="M371" i="82"/>
  <c r="K370" i="82"/>
  <c r="K369" i="82"/>
  <c r="K368" i="82"/>
  <c r="K367" i="82"/>
  <c r="K366" i="82"/>
  <c r="K365" i="82"/>
  <c r="M365" i="82"/>
  <c r="K364" i="82"/>
  <c r="K363" i="82"/>
  <c r="M363" i="82"/>
  <c r="K362" i="82"/>
  <c r="K361" i="82"/>
  <c r="K360" i="82"/>
  <c r="K359" i="82"/>
  <c r="M359" i="82"/>
  <c r="K358" i="82"/>
  <c r="K357" i="82"/>
  <c r="K356" i="82"/>
  <c r="K355" i="82"/>
  <c r="K354" i="82"/>
  <c r="K353" i="82"/>
  <c r="K352" i="82"/>
  <c r="K351" i="82"/>
  <c r="K350" i="82"/>
  <c r="K349" i="82"/>
  <c r="M349" i="82"/>
  <c r="K348" i="82"/>
  <c r="K347" i="82"/>
  <c r="K346" i="82"/>
  <c r="K345" i="82"/>
  <c r="M345" i="82"/>
  <c r="K344" i="82"/>
  <c r="K343" i="82"/>
  <c r="M343" i="82"/>
  <c r="K342" i="82"/>
  <c r="K341" i="82"/>
  <c r="K340" i="82"/>
  <c r="K339" i="82"/>
  <c r="K338" i="82"/>
  <c r="K337" i="82"/>
  <c r="M337" i="82"/>
  <c r="K336" i="82"/>
  <c r="K335" i="82"/>
  <c r="K334" i="82"/>
  <c r="K333" i="82"/>
  <c r="M333" i="82"/>
  <c r="K332" i="82"/>
  <c r="K331" i="82"/>
  <c r="K330" i="82"/>
  <c r="K329" i="82"/>
  <c r="M329" i="82"/>
  <c r="K328" i="82"/>
  <c r="K327" i="82"/>
  <c r="M327" i="82"/>
  <c r="K326" i="82"/>
  <c r="K325" i="82"/>
  <c r="K324" i="82"/>
  <c r="K323" i="82"/>
  <c r="M323" i="82"/>
  <c r="K322" i="82"/>
  <c r="K321" i="82"/>
  <c r="M321" i="82"/>
  <c r="K320" i="82"/>
  <c r="K319" i="82"/>
  <c r="K318" i="82"/>
  <c r="K317" i="82"/>
  <c r="M317" i="82"/>
  <c r="K316" i="82"/>
  <c r="K315" i="82"/>
  <c r="M315" i="82"/>
  <c r="K314" i="82"/>
  <c r="K313" i="82"/>
  <c r="K312" i="82"/>
  <c r="K311" i="82"/>
  <c r="M311" i="82"/>
  <c r="K310" i="82"/>
  <c r="K309" i="82"/>
  <c r="K308" i="82"/>
  <c r="K307" i="82"/>
  <c r="M307" i="82"/>
  <c r="K306" i="82"/>
  <c r="K305" i="82"/>
  <c r="K304" i="82"/>
  <c r="K303" i="82"/>
  <c r="K302" i="82"/>
  <c r="K301" i="82"/>
  <c r="M301" i="82"/>
  <c r="K300" i="82"/>
  <c r="K299" i="82"/>
  <c r="M299" i="82"/>
  <c r="K298" i="82"/>
  <c r="K297" i="82"/>
  <c r="K296" i="82"/>
  <c r="K295" i="82"/>
  <c r="M295" i="82"/>
  <c r="K294" i="82"/>
  <c r="K293" i="82"/>
  <c r="K292" i="82"/>
  <c r="K291" i="82"/>
  <c r="K290" i="82"/>
  <c r="K289" i="82"/>
  <c r="K288" i="82"/>
  <c r="K287" i="82"/>
  <c r="K286" i="82"/>
  <c r="K285" i="82"/>
  <c r="M285" i="82"/>
  <c r="K284" i="82"/>
  <c r="K283" i="82"/>
  <c r="K282" i="82"/>
  <c r="K281" i="82"/>
  <c r="M281" i="82"/>
  <c r="K280" i="82"/>
  <c r="K279" i="82"/>
  <c r="M279" i="82"/>
  <c r="K278" i="82"/>
  <c r="K277" i="82"/>
  <c r="K276" i="82"/>
  <c r="K275" i="82"/>
  <c r="K274" i="82"/>
  <c r="K273" i="82"/>
  <c r="M273" i="82"/>
  <c r="K272" i="82"/>
  <c r="K271" i="82"/>
  <c r="K270" i="82"/>
  <c r="K269" i="82"/>
  <c r="M269" i="82"/>
  <c r="K268" i="82"/>
  <c r="K267" i="82"/>
  <c r="K266" i="82"/>
  <c r="K265" i="82"/>
  <c r="M265" i="82"/>
  <c r="K264" i="82"/>
  <c r="K263" i="82"/>
  <c r="M263" i="82"/>
  <c r="K262" i="82"/>
  <c r="K261" i="82"/>
  <c r="K260" i="82"/>
  <c r="K259" i="82"/>
  <c r="M259" i="82"/>
  <c r="K258" i="82"/>
  <c r="K257" i="82"/>
  <c r="M257" i="82"/>
  <c r="K256" i="82"/>
  <c r="K255" i="82"/>
  <c r="K254" i="82"/>
  <c r="K253" i="82"/>
  <c r="M253" i="82"/>
  <c r="K252" i="82"/>
  <c r="K251" i="82"/>
  <c r="M251" i="82"/>
  <c r="K250" i="82"/>
  <c r="K249" i="82"/>
  <c r="K248" i="82"/>
  <c r="K247" i="82"/>
  <c r="M247" i="82"/>
  <c r="K246" i="82"/>
  <c r="K245" i="82"/>
  <c r="K244" i="82"/>
  <c r="K243" i="82"/>
  <c r="M243" i="82"/>
  <c r="K242" i="82"/>
  <c r="K241" i="82"/>
  <c r="K240" i="82"/>
  <c r="K239" i="82"/>
  <c r="K238" i="82"/>
  <c r="K237" i="82"/>
  <c r="M237" i="82"/>
  <c r="K236" i="82"/>
  <c r="K235" i="82"/>
  <c r="M235" i="82"/>
  <c r="K234" i="82"/>
  <c r="K233" i="82"/>
  <c r="K232" i="82"/>
  <c r="K231" i="82"/>
  <c r="M231" i="82"/>
  <c r="K230" i="82"/>
  <c r="K229" i="82"/>
  <c r="K228" i="82"/>
  <c r="K227" i="82"/>
  <c r="K226" i="82"/>
  <c r="K225" i="82"/>
  <c r="K224" i="82"/>
  <c r="K223" i="82"/>
  <c r="K222" i="82"/>
  <c r="K221" i="82"/>
  <c r="M221" i="82"/>
  <c r="K220" i="82"/>
  <c r="K219" i="82"/>
  <c r="K218" i="82"/>
  <c r="K217" i="82"/>
  <c r="M217" i="82"/>
  <c r="K216" i="82"/>
  <c r="K215" i="82"/>
  <c r="M215" i="82"/>
  <c r="K214" i="82"/>
  <c r="K213" i="82"/>
  <c r="K212" i="82"/>
  <c r="K211" i="82"/>
  <c r="K210" i="82"/>
  <c r="K209" i="82"/>
  <c r="M209" i="82"/>
  <c r="K208" i="82"/>
  <c r="K207" i="82"/>
  <c r="K206" i="82"/>
  <c r="K205" i="82"/>
  <c r="M205" i="82"/>
  <c r="K204" i="82"/>
  <c r="K203" i="82"/>
  <c r="K202" i="82"/>
  <c r="M202" i="82"/>
  <c r="K201" i="82"/>
  <c r="M201" i="82"/>
  <c r="K200" i="82"/>
  <c r="K199" i="82"/>
  <c r="M199" i="82"/>
  <c r="K198" i="82"/>
  <c r="M198" i="82"/>
  <c r="K197" i="82"/>
  <c r="K196" i="82"/>
  <c r="K195" i="82"/>
  <c r="M195" i="82"/>
  <c r="K194" i="82"/>
  <c r="M194" i="82"/>
  <c r="K193" i="82"/>
  <c r="M193" i="82"/>
  <c r="K192" i="82"/>
  <c r="K191" i="82"/>
  <c r="K190" i="82"/>
  <c r="M190" i="82"/>
  <c r="K189" i="82"/>
  <c r="M189" i="82"/>
  <c r="K188" i="82"/>
  <c r="K187" i="82"/>
  <c r="M187" i="82"/>
  <c r="K186" i="82"/>
  <c r="M186" i="82"/>
  <c r="K185" i="82"/>
  <c r="K184" i="82"/>
  <c r="K183" i="82"/>
  <c r="M183" i="82"/>
  <c r="K182" i="82"/>
  <c r="M182" i="82"/>
  <c r="K181" i="82"/>
  <c r="K180" i="82"/>
  <c r="K179" i="82"/>
  <c r="M179" i="82"/>
  <c r="K178" i="82"/>
  <c r="M178" i="82"/>
  <c r="K177" i="82"/>
  <c r="K176" i="82"/>
  <c r="K175" i="82"/>
  <c r="K174" i="82"/>
  <c r="M174" i="82"/>
  <c r="K173" i="82"/>
  <c r="M173" i="82"/>
  <c r="K172" i="82"/>
  <c r="K171" i="82"/>
  <c r="M171" i="82"/>
  <c r="K170" i="82"/>
  <c r="M170" i="82"/>
  <c r="K169" i="82"/>
  <c r="K168" i="82"/>
  <c r="K167" i="82"/>
  <c r="M167" i="82"/>
  <c r="K166" i="82"/>
  <c r="M166" i="82"/>
  <c r="K165" i="82"/>
  <c r="K164" i="82"/>
  <c r="K163" i="82"/>
  <c r="K162" i="82"/>
  <c r="K161" i="82"/>
  <c r="K160" i="82"/>
  <c r="M160" i="82"/>
  <c r="K159" i="82"/>
  <c r="M159" i="82"/>
  <c r="K158" i="82"/>
  <c r="K157" i="82"/>
  <c r="K156" i="82"/>
  <c r="M156" i="82"/>
  <c r="K155" i="82"/>
  <c r="M155" i="82"/>
  <c r="K154" i="82"/>
  <c r="K153" i="82"/>
  <c r="M153" i="82"/>
  <c r="K152" i="82"/>
  <c r="M152" i="82"/>
  <c r="K151" i="82"/>
  <c r="K150" i="82"/>
  <c r="K149" i="82"/>
  <c r="M149" i="82"/>
  <c r="K148" i="82"/>
  <c r="M148" i="82"/>
  <c r="K147" i="82"/>
  <c r="K146" i="82"/>
  <c r="K145" i="82"/>
  <c r="K144" i="82"/>
  <c r="M144" i="82"/>
  <c r="K143" i="82"/>
  <c r="M143" i="82"/>
  <c r="K142" i="82"/>
  <c r="K141" i="82"/>
  <c r="K140" i="82"/>
  <c r="M140" i="82"/>
  <c r="K139" i="82"/>
  <c r="M139" i="82"/>
  <c r="K138" i="82"/>
  <c r="K137" i="82"/>
  <c r="M137" i="82"/>
  <c r="K136" i="82"/>
  <c r="M136" i="82"/>
  <c r="K135" i="82"/>
  <c r="K134" i="82"/>
  <c r="K133" i="82"/>
  <c r="M133" i="82"/>
  <c r="K132" i="82"/>
  <c r="M132" i="82"/>
  <c r="K131" i="82"/>
  <c r="K130" i="82"/>
  <c r="K129" i="82"/>
  <c r="K128" i="82"/>
  <c r="M128" i="82"/>
  <c r="K127" i="82"/>
  <c r="M127" i="82"/>
  <c r="K126" i="82"/>
  <c r="K125" i="82"/>
  <c r="K124" i="82"/>
  <c r="M124" i="82"/>
  <c r="K123" i="82"/>
  <c r="M123" i="82"/>
  <c r="K122" i="82"/>
  <c r="K121" i="82"/>
  <c r="K120" i="82"/>
  <c r="M120" i="82"/>
  <c r="K119" i="82"/>
  <c r="M119" i="82"/>
  <c r="K118" i="82"/>
  <c r="K117" i="82"/>
  <c r="K116" i="82"/>
  <c r="M116" i="82"/>
  <c r="K115" i="82"/>
  <c r="M115" i="82"/>
  <c r="K114" i="82"/>
  <c r="K113" i="82"/>
  <c r="K112" i="82"/>
  <c r="M112" i="82"/>
  <c r="K111" i="82"/>
  <c r="M111" i="82"/>
  <c r="K110" i="82"/>
  <c r="K109" i="82"/>
  <c r="K108" i="82"/>
  <c r="M108" i="82"/>
  <c r="K107" i="82"/>
  <c r="M107" i="82"/>
  <c r="K106" i="82"/>
  <c r="K105" i="82"/>
  <c r="K104" i="82"/>
  <c r="M104" i="82"/>
  <c r="K103" i="82"/>
  <c r="M103" i="82"/>
  <c r="K102" i="82"/>
  <c r="K101" i="82"/>
  <c r="K100" i="82"/>
  <c r="M100" i="82"/>
  <c r="K99" i="82"/>
  <c r="M99" i="82"/>
  <c r="K98" i="82"/>
  <c r="K97" i="82"/>
  <c r="K96" i="82"/>
  <c r="M96" i="82"/>
  <c r="K95" i="82"/>
  <c r="M95" i="82"/>
  <c r="K94" i="82"/>
  <c r="K93" i="82"/>
  <c r="K92" i="82"/>
  <c r="M92" i="82"/>
  <c r="K91" i="82"/>
  <c r="M91" i="82"/>
  <c r="K90" i="82"/>
  <c r="K89" i="82"/>
  <c r="K88" i="82"/>
  <c r="M88" i="82"/>
  <c r="K87" i="82"/>
  <c r="M87" i="82"/>
  <c r="K86" i="82"/>
  <c r="K85" i="82"/>
  <c r="K84" i="82"/>
  <c r="M84" i="82"/>
  <c r="K83" i="82"/>
  <c r="M83" i="82"/>
  <c r="K82" i="82"/>
  <c r="K81" i="82"/>
  <c r="K80" i="82"/>
  <c r="M80" i="82"/>
  <c r="K79" i="82"/>
  <c r="M79" i="82"/>
  <c r="K78" i="82"/>
  <c r="K77" i="82"/>
  <c r="K76" i="82"/>
  <c r="M76" i="82"/>
  <c r="K75" i="82"/>
  <c r="M75" i="82"/>
  <c r="K74" i="82"/>
  <c r="K73" i="82"/>
  <c r="K72" i="82"/>
  <c r="M72" i="82"/>
  <c r="K71" i="82"/>
  <c r="M71" i="82"/>
  <c r="K70" i="82"/>
  <c r="K69" i="82"/>
  <c r="K68" i="82"/>
  <c r="M68" i="82"/>
  <c r="K67" i="82"/>
  <c r="M67" i="82"/>
  <c r="K66" i="82"/>
  <c r="K65" i="82"/>
  <c r="K64" i="82"/>
  <c r="M64" i="82"/>
  <c r="K63" i="82"/>
  <c r="M63" i="82"/>
  <c r="K62" i="82"/>
  <c r="K61" i="82"/>
  <c r="K60" i="82"/>
  <c r="M60" i="82"/>
  <c r="K59" i="82"/>
  <c r="M59" i="82"/>
  <c r="K58" i="82"/>
  <c r="K57" i="82"/>
  <c r="K56" i="82"/>
  <c r="M56" i="82"/>
  <c r="K55" i="82"/>
  <c r="M55" i="82"/>
  <c r="K54" i="82"/>
  <c r="K53" i="82"/>
  <c r="K52" i="82"/>
  <c r="M52" i="82"/>
  <c r="K51" i="82"/>
  <c r="M51" i="82"/>
  <c r="K50" i="82"/>
  <c r="K49" i="82"/>
  <c r="K48" i="82"/>
  <c r="M48" i="82"/>
  <c r="K47" i="82"/>
  <c r="M47" i="82"/>
  <c r="K46" i="82"/>
  <c r="K45" i="82"/>
  <c r="K44" i="82"/>
  <c r="M44" i="82"/>
  <c r="K43" i="82"/>
  <c r="M43" i="82"/>
  <c r="K42" i="82"/>
  <c r="K41" i="82"/>
  <c r="K40" i="82"/>
  <c r="M40" i="82"/>
  <c r="K39" i="82"/>
  <c r="M39" i="82"/>
  <c r="K38" i="82"/>
  <c r="K37" i="82"/>
  <c r="K36" i="82"/>
  <c r="M36" i="82"/>
  <c r="K35" i="82"/>
  <c r="M35" i="82"/>
  <c r="K34" i="82"/>
  <c r="K33" i="82"/>
  <c r="K32" i="82"/>
  <c r="M32" i="82"/>
  <c r="K31" i="82"/>
  <c r="M31" i="82"/>
  <c r="K30" i="82"/>
  <c r="K29" i="82"/>
  <c r="K28" i="82"/>
  <c r="M28" i="82"/>
  <c r="K27" i="82"/>
  <c r="M27" i="82"/>
  <c r="K26" i="82"/>
  <c r="K25" i="82"/>
  <c r="K24" i="82"/>
  <c r="M24" i="82"/>
  <c r="K23" i="82"/>
  <c r="M23" i="82"/>
  <c r="K22" i="82"/>
  <c r="K21" i="82"/>
  <c r="K20" i="82"/>
  <c r="M20" i="82"/>
  <c r="K19" i="82"/>
  <c r="M19" i="82"/>
  <c r="K18" i="82"/>
  <c r="K17" i="82"/>
  <c r="K16" i="82"/>
  <c r="M16" i="82"/>
  <c r="K15" i="82"/>
  <c r="M15" i="82"/>
  <c r="K14" i="82"/>
  <c r="K13" i="82"/>
  <c r="K12" i="82"/>
  <c r="M12" i="82"/>
  <c r="K11" i="82"/>
  <c r="M11" i="82"/>
  <c r="K10" i="82"/>
  <c r="K9" i="82"/>
  <c r="K8" i="82"/>
  <c r="M8" i="82"/>
  <c r="K7" i="82"/>
  <c r="M7" i="82"/>
  <c r="K6" i="82"/>
  <c r="K5" i="82"/>
  <c r="K4" i="82"/>
  <c r="M4" i="82"/>
  <c r="A1" i="82"/>
  <c r="D2" i="82"/>
  <c r="D1" i="82"/>
  <c r="F81" i="81"/>
  <c r="A81" i="81"/>
  <c r="K14" i="81"/>
  <c r="E9" i="81"/>
  <c r="E8" i="81"/>
  <c r="B6" i="81"/>
  <c r="B5" i="81"/>
  <c r="B4" i="81"/>
  <c r="D2" i="81"/>
  <c r="J517" i="80"/>
  <c r="I517" i="80"/>
  <c r="H517" i="80"/>
  <c r="G517" i="80"/>
  <c r="F517" i="80"/>
  <c r="J514" i="80"/>
  <c r="I513" i="80"/>
  <c r="I504" i="80"/>
  <c r="C524" i="80"/>
  <c r="H524" i="80"/>
  <c r="I503" i="80"/>
  <c r="I501" i="80"/>
  <c r="K498" i="80"/>
  <c r="K497" i="80"/>
  <c r="M497" i="80"/>
  <c r="K496" i="80"/>
  <c r="K495" i="80"/>
  <c r="K494" i="80"/>
  <c r="K493" i="80"/>
  <c r="K492" i="80"/>
  <c r="K491" i="80"/>
  <c r="M491" i="80"/>
  <c r="K490" i="80"/>
  <c r="K489" i="80"/>
  <c r="M489" i="80"/>
  <c r="K488" i="80"/>
  <c r="K487" i="80"/>
  <c r="K486" i="80"/>
  <c r="K485" i="80"/>
  <c r="M485" i="80"/>
  <c r="K484" i="80"/>
  <c r="K483" i="80"/>
  <c r="K482" i="80"/>
  <c r="K481" i="80"/>
  <c r="M481" i="80"/>
  <c r="K480" i="80"/>
  <c r="K479" i="80"/>
  <c r="K478" i="80"/>
  <c r="K477" i="80"/>
  <c r="K476" i="80"/>
  <c r="K475" i="80"/>
  <c r="M475" i="80"/>
  <c r="K474" i="80"/>
  <c r="K473" i="80"/>
  <c r="M473" i="80"/>
  <c r="K472" i="80"/>
  <c r="K471" i="80"/>
  <c r="K470" i="80"/>
  <c r="K469" i="80"/>
  <c r="M469" i="80"/>
  <c r="K468" i="80"/>
  <c r="K467" i="80"/>
  <c r="K466" i="80"/>
  <c r="K465" i="80"/>
  <c r="K464" i="80"/>
  <c r="K463" i="80"/>
  <c r="M463" i="80"/>
  <c r="K462" i="80"/>
  <c r="K461" i="80"/>
  <c r="K460" i="80"/>
  <c r="K459" i="80"/>
  <c r="M459" i="80"/>
  <c r="K458" i="80"/>
  <c r="K457" i="80"/>
  <c r="K456" i="80"/>
  <c r="K455" i="80"/>
  <c r="M455" i="80"/>
  <c r="K454" i="80"/>
  <c r="K453" i="80"/>
  <c r="M453" i="80"/>
  <c r="K452" i="80"/>
  <c r="K451" i="80"/>
  <c r="K450" i="80"/>
  <c r="K449" i="80"/>
  <c r="M449" i="80"/>
  <c r="K448" i="80"/>
  <c r="K447" i="80"/>
  <c r="M447" i="80"/>
  <c r="K446" i="80"/>
  <c r="K445" i="80"/>
  <c r="K444" i="80"/>
  <c r="K443" i="80"/>
  <c r="M443" i="80"/>
  <c r="K442" i="80"/>
  <c r="K441" i="80"/>
  <c r="K440" i="80"/>
  <c r="K439" i="80"/>
  <c r="M439" i="80"/>
  <c r="K438" i="80"/>
  <c r="K437" i="80"/>
  <c r="M437" i="80"/>
  <c r="K436" i="80"/>
  <c r="K435" i="80"/>
  <c r="K434" i="80"/>
  <c r="K433" i="80"/>
  <c r="M433" i="80"/>
  <c r="K432" i="80"/>
  <c r="K431" i="80"/>
  <c r="M431" i="80"/>
  <c r="K430" i="80"/>
  <c r="K429" i="80"/>
  <c r="K428" i="80"/>
  <c r="K427" i="80"/>
  <c r="M427" i="80"/>
  <c r="K426" i="80"/>
  <c r="K425" i="80"/>
  <c r="M425" i="80"/>
  <c r="K424" i="80"/>
  <c r="K423" i="80"/>
  <c r="K422" i="80"/>
  <c r="K421" i="80"/>
  <c r="M421" i="80"/>
  <c r="K420" i="80"/>
  <c r="K419" i="80"/>
  <c r="K418" i="80"/>
  <c r="K417" i="80"/>
  <c r="K416" i="80"/>
  <c r="K415" i="80"/>
  <c r="K414" i="80"/>
  <c r="K413" i="80"/>
  <c r="K412" i="80"/>
  <c r="K411" i="80"/>
  <c r="M411" i="80"/>
  <c r="K410" i="80"/>
  <c r="K409" i="80"/>
  <c r="M409" i="80"/>
  <c r="K408" i="80"/>
  <c r="K407" i="80"/>
  <c r="K406" i="80"/>
  <c r="K405" i="80"/>
  <c r="M405" i="80"/>
  <c r="K404" i="80"/>
  <c r="K403" i="80"/>
  <c r="K402" i="80"/>
  <c r="K401" i="80"/>
  <c r="K400" i="80"/>
  <c r="K399" i="80"/>
  <c r="K398" i="80"/>
  <c r="K397" i="80"/>
  <c r="K396" i="80"/>
  <c r="K395" i="80"/>
  <c r="M395" i="80"/>
  <c r="K394" i="80"/>
  <c r="K393" i="80"/>
  <c r="K392" i="80"/>
  <c r="K391" i="80"/>
  <c r="M391" i="80"/>
  <c r="K390" i="80"/>
  <c r="K389" i="80"/>
  <c r="K388" i="80"/>
  <c r="K387" i="80"/>
  <c r="M387" i="80"/>
  <c r="K386" i="80"/>
  <c r="K385" i="80"/>
  <c r="K384" i="80"/>
  <c r="K383" i="80"/>
  <c r="M383" i="80"/>
  <c r="K382" i="80"/>
  <c r="K381" i="80"/>
  <c r="K380" i="80"/>
  <c r="K379" i="80"/>
  <c r="M379" i="80"/>
  <c r="K378" i="80"/>
  <c r="K377" i="80"/>
  <c r="K376" i="80"/>
  <c r="K375" i="80"/>
  <c r="M375" i="80"/>
  <c r="K374" i="80"/>
  <c r="K373" i="80"/>
  <c r="K372" i="80"/>
  <c r="K371" i="80"/>
  <c r="M371" i="80"/>
  <c r="K370" i="80"/>
  <c r="K369" i="80"/>
  <c r="K368" i="80"/>
  <c r="K367" i="80"/>
  <c r="M367" i="80"/>
  <c r="K366" i="80"/>
  <c r="K365" i="80"/>
  <c r="K364" i="80"/>
  <c r="K363" i="80"/>
  <c r="M363" i="80"/>
  <c r="K362" i="80"/>
  <c r="K361" i="80"/>
  <c r="K360" i="80"/>
  <c r="K359" i="80"/>
  <c r="M359" i="80"/>
  <c r="K358" i="80"/>
  <c r="K357" i="80"/>
  <c r="K356" i="80"/>
  <c r="K355" i="80"/>
  <c r="M355" i="80"/>
  <c r="K354" i="80"/>
  <c r="K353" i="80"/>
  <c r="K352" i="80"/>
  <c r="K351" i="80"/>
  <c r="M351" i="80"/>
  <c r="K350" i="80"/>
  <c r="K349" i="80"/>
  <c r="K348" i="80"/>
  <c r="K347" i="80"/>
  <c r="M347" i="80"/>
  <c r="K346" i="80"/>
  <c r="K345" i="80"/>
  <c r="K344" i="80"/>
  <c r="K343" i="80"/>
  <c r="M343" i="80"/>
  <c r="K342" i="80"/>
  <c r="K341" i="80"/>
  <c r="K340" i="80"/>
  <c r="K339" i="80"/>
  <c r="M339" i="80"/>
  <c r="K338" i="80"/>
  <c r="K337" i="80"/>
  <c r="K336" i="80"/>
  <c r="K335" i="80"/>
  <c r="M335" i="80"/>
  <c r="K334" i="80"/>
  <c r="K333" i="80"/>
  <c r="K332" i="80"/>
  <c r="K331" i="80"/>
  <c r="M331" i="80"/>
  <c r="K330" i="80"/>
  <c r="K329" i="80"/>
  <c r="K328" i="80"/>
  <c r="K327" i="80"/>
  <c r="M327" i="80"/>
  <c r="K326" i="80"/>
  <c r="K325" i="80"/>
  <c r="K324" i="80"/>
  <c r="K323" i="80"/>
  <c r="M323" i="80"/>
  <c r="K322" i="80"/>
  <c r="K321" i="80"/>
  <c r="K320" i="80"/>
  <c r="K319" i="80"/>
  <c r="M319" i="80"/>
  <c r="K318" i="80"/>
  <c r="K317" i="80"/>
  <c r="M317" i="80"/>
  <c r="K316" i="80"/>
  <c r="K315" i="80"/>
  <c r="K314" i="80"/>
  <c r="K313" i="80"/>
  <c r="M313" i="80"/>
  <c r="K312" i="80"/>
  <c r="K311" i="80"/>
  <c r="K310" i="80"/>
  <c r="K309" i="80"/>
  <c r="K308" i="80"/>
  <c r="K307" i="80"/>
  <c r="M307" i="80"/>
  <c r="K306" i="80"/>
  <c r="K305" i="80"/>
  <c r="K304" i="80"/>
  <c r="K303" i="80"/>
  <c r="M303" i="80"/>
  <c r="K302" i="80"/>
  <c r="K301" i="80"/>
  <c r="M301" i="80"/>
  <c r="K300" i="80"/>
  <c r="K299" i="80"/>
  <c r="K298" i="80"/>
  <c r="K297" i="80"/>
  <c r="M297" i="80"/>
  <c r="K296" i="80"/>
  <c r="K295" i="80"/>
  <c r="K294" i="80"/>
  <c r="K293" i="80"/>
  <c r="K292" i="80"/>
  <c r="K291" i="80"/>
  <c r="M291" i="80"/>
  <c r="K290" i="80"/>
  <c r="K289" i="80"/>
  <c r="K288" i="80"/>
  <c r="K287" i="80"/>
  <c r="M287" i="80"/>
  <c r="K286" i="80"/>
  <c r="K285" i="80"/>
  <c r="M285" i="80"/>
  <c r="K284" i="80"/>
  <c r="K283" i="80"/>
  <c r="K282" i="80"/>
  <c r="K281" i="80"/>
  <c r="M281" i="80"/>
  <c r="K280" i="80"/>
  <c r="K279" i="80"/>
  <c r="K278" i="80"/>
  <c r="K277" i="80"/>
  <c r="K276" i="80"/>
  <c r="K275" i="80"/>
  <c r="M275" i="80"/>
  <c r="K274" i="80"/>
  <c r="K273" i="80"/>
  <c r="K272" i="80"/>
  <c r="K271" i="80"/>
  <c r="M271" i="80"/>
  <c r="K270" i="80"/>
  <c r="K269" i="80"/>
  <c r="M269" i="80"/>
  <c r="K268" i="80"/>
  <c r="K267" i="80"/>
  <c r="K266" i="80"/>
  <c r="K265" i="80"/>
  <c r="M265" i="80"/>
  <c r="K264" i="80"/>
  <c r="K263" i="80"/>
  <c r="K262" i="80"/>
  <c r="K261" i="80"/>
  <c r="K260" i="80"/>
  <c r="K259" i="80"/>
  <c r="M259" i="80"/>
  <c r="K258" i="80"/>
  <c r="K257" i="80"/>
  <c r="K256" i="80"/>
  <c r="K255" i="80"/>
  <c r="M255" i="80"/>
  <c r="K254" i="80"/>
  <c r="K253" i="80"/>
  <c r="M253" i="80"/>
  <c r="K252" i="80"/>
  <c r="K251" i="80"/>
  <c r="K250" i="80"/>
  <c r="K249" i="80"/>
  <c r="M249" i="80"/>
  <c r="K248" i="80"/>
  <c r="K247" i="80"/>
  <c r="K246" i="80"/>
  <c r="K245" i="80"/>
  <c r="K244" i="80"/>
  <c r="K243" i="80"/>
  <c r="M243" i="80"/>
  <c r="K242" i="80"/>
  <c r="K241" i="80"/>
  <c r="K240" i="80"/>
  <c r="K239" i="80"/>
  <c r="M239" i="80"/>
  <c r="K238" i="80"/>
  <c r="K237" i="80"/>
  <c r="M237" i="80"/>
  <c r="K236" i="80"/>
  <c r="K235" i="80"/>
  <c r="K234" i="80"/>
  <c r="K233" i="80"/>
  <c r="M233" i="80"/>
  <c r="K232" i="80"/>
  <c r="K231" i="80"/>
  <c r="K230" i="80"/>
  <c r="K229" i="80"/>
  <c r="K228" i="80"/>
  <c r="K227" i="80"/>
  <c r="M227" i="80"/>
  <c r="K226" i="80"/>
  <c r="K225" i="80"/>
  <c r="K224" i="80"/>
  <c r="K223" i="80"/>
  <c r="M223" i="80"/>
  <c r="K222" i="80"/>
  <c r="K221" i="80"/>
  <c r="K220" i="80"/>
  <c r="K219" i="80"/>
  <c r="M219" i="80"/>
  <c r="K218" i="80"/>
  <c r="K217" i="80"/>
  <c r="K216" i="80"/>
  <c r="K215" i="80"/>
  <c r="M215" i="80"/>
  <c r="K214" i="80"/>
  <c r="K213" i="80"/>
  <c r="K212" i="80"/>
  <c r="K211" i="80"/>
  <c r="M211" i="80"/>
  <c r="K210" i="80"/>
  <c r="K209" i="80"/>
  <c r="K208" i="80"/>
  <c r="K207" i="80"/>
  <c r="M207" i="80"/>
  <c r="K206" i="80"/>
  <c r="K205" i="80"/>
  <c r="K204" i="80"/>
  <c r="K203" i="80"/>
  <c r="M203" i="80"/>
  <c r="K202" i="80"/>
  <c r="K201" i="80"/>
  <c r="K200" i="80"/>
  <c r="K199" i="80"/>
  <c r="M199" i="80"/>
  <c r="K198" i="80"/>
  <c r="K197" i="80"/>
  <c r="K196" i="80"/>
  <c r="K195" i="80"/>
  <c r="M195" i="80"/>
  <c r="K194" i="80"/>
  <c r="K193" i="80"/>
  <c r="K192" i="80"/>
  <c r="K191" i="80"/>
  <c r="M191" i="80"/>
  <c r="K190" i="80"/>
  <c r="K189" i="80"/>
  <c r="K188" i="80"/>
  <c r="K187" i="80"/>
  <c r="M187" i="80"/>
  <c r="K186" i="80"/>
  <c r="K185" i="80"/>
  <c r="K184" i="80"/>
  <c r="K183" i="80"/>
  <c r="M183" i="80"/>
  <c r="K182" i="80"/>
  <c r="K181" i="80"/>
  <c r="K180" i="80"/>
  <c r="K179" i="80"/>
  <c r="M179" i="80"/>
  <c r="K178" i="80"/>
  <c r="K177" i="80"/>
  <c r="K176" i="80"/>
  <c r="K175" i="80"/>
  <c r="M175" i="80"/>
  <c r="K174" i="80"/>
  <c r="K173" i="80"/>
  <c r="K172" i="80"/>
  <c r="K171" i="80"/>
  <c r="M171" i="80"/>
  <c r="K170" i="80"/>
  <c r="K169" i="80"/>
  <c r="K168" i="80"/>
  <c r="K167" i="80"/>
  <c r="M167" i="80"/>
  <c r="K166" i="80"/>
  <c r="K165" i="80"/>
  <c r="K164" i="80"/>
  <c r="K163" i="80"/>
  <c r="M163" i="80"/>
  <c r="K162" i="80"/>
  <c r="K161" i="80"/>
  <c r="K160" i="80"/>
  <c r="K159" i="80"/>
  <c r="M159" i="80"/>
  <c r="K158" i="80"/>
  <c r="K157" i="80"/>
  <c r="K156" i="80"/>
  <c r="K155" i="80"/>
  <c r="M155" i="80"/>
  <c r="K154" i="80"/>
  <c r="K153" i="80"/>
  <c r="K152" i="80"/>
  <c r="K151" i="80"/>
  <c r="M151" i="80"/>
  <c r="K150" i="80"/>
  <c r="K149" i="80"/>
  <c r="K148" i="80"/>
  <c r="K147" i="80"/>
  <c r="M147" i="80"/>
  <c r="K146" i="80"/>
  <c r="K145" i="80"/>
  <c r="K144" i="80"/>
  <c r="K143" i="80"/>
  <c r="M143" i="80"/>
  <c r="K142" i="80"/>
  <c r="K141" i="80"/>
  <c r="K140" i="80"/>
  <c r="K139" i="80"/>
  <c r="M139" i="80"/>
  <c r="K138" i="80"/>
  <c r="K137" i="80"/>
  <c r="K136" i="80"/>
  <c r="K135" i="80"/>
  <c r="M135" i="80"/>
  <c r="K134" i="80"/>
  <c r="K133" i="80"/>
  <c r="K132" i="80"/>
  <c r="K131" i="80"/>
  <c r="M131" i="80"/>
  <c r="K130" i="80"/>
  <c r="K129" i="80"/>
  <c r="K128" i="80"/>
  <c r="K127" i="80"/>
  <c r="M127" i="80"/>
  <c r="K126" i="80"/>
  <c r="K125" i="80"/>
  <c r="K124" i="80"/>
  <c r="K123" i="80"/>
  <c r="M123" i="80"/>
  <c r="K122" i="80"/>
  <c r="K121" i="80"/>
  <c r="K120" i="80"/>
  <c r="K119" i="80"/>
  <c r="M119" i="80"/>
  <c r="K118" i="80"/>
  <c r="K117" i="80"/>
  <c r="K116" i="80"/>
  <c r="K115" i="80"/>
  <c r="M115" i="80"/>
  <c r="K114" i="80"/>
  <c r="K113" i="80"/>
  <c r="K112" i="80"/>
  <c r="K111" i="80"/>
  <c r="M111" i="80"/>
  <c r="K110" i="80"/>
  <c r="K109" i="80"/>
  <c r="K108" i="80"/>
  <c r="K107" i="80"/>
  <c r="M107" i="80"/>
  <c r="K106" i="80"/>
  <c r="K105" i="80"/>
  <c r="K104" i="80"/>
  <c r="K103" i="80"/>
  <c r="M103" i="80"/>
  <c r="K102" i="80"/>
  <c r="K101" i="80"/>
  <c r="K100" i="80"/>
  <c r="K99" i="80"/>
  <c r="M99" i="80"/>
  <c r="K98" i="80"/>
  <c r="K97" i="80"/>
  <c r="K96" i="80"/>
  <c r="K95" i="80"/>
  <c r="M95" i="80"/>
  <c r="K94" i="80"/>
  <c r="K93" i="80"/>
  <c r="K92" i="80"/>
  <c r="K91" i="80"/>
  <c r="M91" i="80"/>
  <c r="K90" i="80"/>
  <c r="K89" i="80"/>
  <c r="K88" i="80"/>
  <c r="K87" i="80"/>
  <c r="M87" i="80"/>
  <c r="K86" i="80"/>
  <c r="K85" i="80"/>
  <c r="K84" i="80"/>
  <c r="K83" i="80"/>
  <c r="M83" i="80"/>
  <c r="K82" i="80"/>
  <c r="K81" i="80"/>
  <c r="K80" i="80"/>
  <c r="K79" i="80"/>
  <c r="M79" i="80"/>
  <c r="K78" i="80"/>
  <c r="K77" i="80"/>
  <c r="K76" i="80"/>
  <c r="K75" i="80"/>
  <c r="M75" i="80"/>
  <c r="K74" i="80"/>
  <c r="K73" i="80"/>
  <c r="K72" i="80"/>
  <c r="K71" i="80"/>
  <c r="M71" i="80"/>
  <c r="K70" i="80"/>
  <c r="K69" i="80"/>
  <c r="K68" i="80"/>
  <c r="K67" i="80"/>
  <c r="M67" i="80"/>
  <c r="K66" i="80"/>
  <c r="K65" i="80"/>
  <c r="K64" i="80"/>
  <c r="K63" i="80"/>
  <c r="M63" i="80"/>
  <c r="K62" i="80"/>
  <c r="K61" i="80"/>
  <c r="K60" i="80"/>
  <c r="K59" i="80"/>
  <c r="M59" i="80"/>
  <c r="K58" i="80"/>
  <c r="K57" i="80"/>
  <c r="K56" i="80"/>
  <c r="K55" i="80"/>
  <c r="M55" i="80"/>
  <c r="K54" i="80"/>
  <c r="K53" i="80"/>
  <c r="K52" i="80"/>
  <c r="K51" i="80"/>
  <c r="M51" i="80"/>
  <c r="K50" i="80"/>
  <c r="K49" i="80"/>
  <c r="K48" i="80"/>
  <c r="K47" i="80"/>
  <c r="M47" i="80"/>
  <c r="K46" i="80"/>
  <c r="K45" i="80"/>
  <c r="K44" i="80"/>
  <c r="K43" i="80"/>
  <c r="M43" i="80"/>
  <c r="K42" i="80"/>
  <c r="K41" i="80"/>
  <c r="K40" i="80"/>
  <c r="K39" i="80"/>
  <c r="M39" i="80"/>
  <c r="K38" i="80"/>
  <c r="K37" i="80"/>
  <c r="K36" i="80"/>
  <c r="K35" i="80"/>
  <c r="M35" i="80"/>
  <c r="K34" i="80"/>
  <c r="K33" i="80"/>
  <c r="K32" i="80"/>
  <c r="K31" i="80"/>
  <c r="M31" i="80"/>
  <c r="K30" i="80"/>
  <c r="K29" i="80"/>
  <c r="K28" i="80"/>
  <c r="K27" i="80"/>
  <c r="M27" i="80"/>
  <c r="K26" i="80"/>
  <c r="K25" i="80"/>
  <c r="K24" i="80"/>
  <c r="K23" i="80"/>
  <c r="M23" i="80"/>
  <c r="K22" i="80"/>
  <c r="K21" i="80"/>
  <c r="K20" i="80"/>
  <c r="K19" i="80"/>
  <c r="M19" i="80"/>
  <c r="K18" i="80"/>
  <c r="K17" i="80"/>
  <c r="K16" i="80"/>
  <c r="K15" i="80"/>
  <c r="M15" i="80"/>
  <c r="K14" i="80"/>
  <c r="K13" i="80"/>
  <c r="K12" i="80"/>
  <c r="K11" i="80"/>
  <c r="M11" i="80"/>
  <c r="K10" i="80"/>
  <c r="K9" i="80"/>
  <c r="K8" i="80"/>
  <c r="K7" i="80"/>
  <c r="M7" i="80"/>
  <c r="K6" i="80"/>
  <c r="K5" i="80"/>
  <c r="K4" i="80"/>
  <c r="A1" i="80"/>
  <c r="D2" i="80"/>
  <c r="F81" i="79"/>
  <c r="A81" i="79"/>
  <c r="K14" i="79"/>
  <c r="E9" i="79"/>
  <c r="E8" i="79"/>
  <c r="B6" i="79"/>
  <c r="B5" i="79"/>
  <c r="B4" i="79"/>
  <c r="D2" i="79"/>
  <c r="K14" i="16"/>
  <c r="M4" i="80"/>
  <c r="M10" i="80"/>
  <c r="M26" i="80"/>
  <c r="M30" i="80"/>
  <c r="M36" i="80"/>
  <c r="M42" i="80"/>
  <c r="M46" i="80"/>
  <c r="M52" i="80"/>
  <c r="M58" i="80"/>
  <c r="M62" i="80"/>
  <c r="M68" i="80"/>
  <c r="M72" i="80"/>
  <c r="M78" i="80"/>
  <c r="M84" i="80"/>
  <c r="M88" i="80"/>
  <c r="M100" i="80"/>
  <c r="M104" i="80"/>
  <c r="M106" i="80"/>
  <c r="M110" i="80"/>
  <c r="M116" i="80"/>
  <c r="M122" i="80"/>
  <c r="M126" i="80"/>
  <c r="M132" i="80"/>
  <c r="M138" i="80"/>
  <c r="M142" i="80"/>
  <c r="M148" i="80"/>
  <c r="M154" i="80"/>
  <c r="M158" i="80"/>
  <c r="M168" i="80"/>
  <c r="M170" i="80"/>
  <c r="M174" i="80"/>
  <c r="M184" i="80"/>
  <c r="M196" i="80"/>
  <c r="M202" i="80"/>
  <c r="M206" i="80"/>
  <c r="M212" i="80"/>
  <c r="M216" i="80"/>
  <c r="M218" i="80"/>
  <c r="M228" i="80"/>
  <c r="M232" i="80"/>
  <c r="M236" i="80"/>
  <c r="M240" i="80"/>
  <c r="M248" i="80"/>
  <c r="M256" i="80"/>
  <c r="M260" i="80"/>
  <c r="M268" i="80"/>
  <c r="M276" i="80"/>
  <c r="M280" i="80"/>
  <c r="M284" i="80"/>
  <c r="M288" i="80"/>
  <c r="M292" i="80"/>
  <c r="M296" i="80"/>
  <c r="M300" i="80"/>
  <c r="M304" i="80"/>
  <c r="M308" i="80"/>
  <c r="M312" i="80"/>
  <c r="M320" i="80"/>
  <c r="M324" i="80"/>
  <c r="M326" i="80"/>
  <c r="M8" i="80"/>
  <c r="M14" i="80"/>
  <c r="M20" i="80"/>
  <c r="M24" i="80"/>
  <c r="M40" i="80"/>
  <c r="M56" i="80"/>
  <c r="M74" i="80"/>
  <c r="M90" i="80"/>
  <c r="M94" i="80"/>
  <c r="M120" i="80"/>
  <c r="M136" i="80"/>
  <c r="M152" i="80"/>
  <c r="M164" i="80"/>
  <c r="M180" i="80"/>
  <c r="M186" i="80"/>
  <c r="M190" i="80"/>
  <c r="M200" i="80"/>
  <c r="M222" i="80"/>
  <c r="M244" i="80"/>
  <c r="M252" i="80"/>
  <c r="M264" i="80"/>
  <c r="M272" i="80"/>
  <c r="M316" i="80"/>
  <c r="M330" i="80"/>
  <c r="M334" i="80"/>
  <c r="M340" i="80"/>
  <c r="M342" i="80"/>
  <c r="M346" i="80"/>
  <c r="M356" i="80"/>
  <c r="M360" i="80"/>
  <c r="M362" i="80"/>
  <c r="M368" i="80"/>
  <c r="M372" i="80"/>
  <c r="M376" i="80"/>
  <c r="M378" i="80"/>
  <c r="M382" i="80"/>
  <c r="M384" i="80"/>
  <c r="M388" i="80"/>
  <c r="M390" i="80"/>
  <c r="M394" i="80"/>
  <c r="M400" i="80"/>
  <c r="M404" i="80"/>
  <c r="M408" i="80"/>
  <c r="M412" i="80"/>
  <c r="M416" i="80"/>
  <c r="M420" i="80"/>
  <c r="M424" i="80"/>
  <c r="M428" i="80"/>
  <c r="M432" i="80"/>
  <c r="M436" i="80"/>
  <c r="M440" i="80"/>
  <c r="M444" i="80"/>
  <c r="M448" i="80"/>
  <c r="M452" i="80"/>
  <c r="M456" i="80"/>
  <c r="M460" i="80"/>
  <c r="M464" i="80"/>
  <c r="M468" i="80"/>
  <c r="M472" i="80"/>
  <c r="M476" i="80"/>
  <c r="M480" i="80"/>
  <c r="M484" i="80"/>
  <c r="M488" i="80"/>
  <c r="M492" i="80"/>
  <c r="M496" i="80"/>
  <c r="I500" i="80"/>
  <c r="M4" i="86"/>
  <c r="M8" i="86"/>
  <c r="M12" i="86"/>
  <c r="M16" i="86"/>
  <c r="M20" i="86"/>
  <c r="M24" i="86"/>
  <c r="M28" i="86"/>
  <c r="M32" i="86"/>
  <c r="M36" i="86"/>
  <c r="M40" i="86"/>
  <c r="M44" i="86"/>
  <c r="M48" i="86"/>
  <c r="M52" i="86"/>
  <c r="M56" i="86"/>
  <c r="M60" i="86"/>
  <c r="M64" i="86"/>
  <c r="M68" i="86"/>
  <c r="M72" i="86"/>
  <c r="M76" i="86"/>
  <c r="M80" i="86"/>
  <c r="M84" i="86"/>
  <c r="M88" i="86"/>
  <c r="M92" i="86"/>
  <c r="M96" i="86"/>
  <c r="M100" i="86"/>
  <c r="M104" i="86"/>
  <c r="M108" i="86"/>
  <c r="M112" i="86"/>
  <c r="M116" i="86"/>
  <c r="M120" i="86"/>
  <c r="M124" i="86"/>
  <c r="M128" i="86"/>
  <c r="M132" i="86"/>
  <c r="M136" i="86"/>
  <c r="M140" i="86"/>
  <c r="M144" i="86"/>
  <c r="M148" i="86"/>
  <c r="M152" i="86"/>
  <c r="M156" i="86"/>
  <c r="M160" i="86"/>
  <c r="M164" i="86"/>
  <c r="M168" i="86"/>
  <c r="M172" i="86"/>
  <c r="M176" i="86"/>
  <c r="M180" i="86"/>
  <c r="M184" i="86"/>
  <c r="M188" i="86"/>
  <c r="M192" i="86"/>
  <c r="M196" i="86"/>
  <c r="M200" i="86"/>
  <c r="M204" i="86"/>
  <c r="M208" i="86"/>
  <c r="M212" i="86"/>
  <c r="M216" i="86"/>
  <c r="M220" i="86"/>
  <c r="M224" i="86"/>
  <c r="M228" i="86"/>
  <c r="M232" i="86"/>
  <c r="M236" i="86"/>
  <c r="M240" i="86"/>
  <c r="M244" i="86"/>
  <c r="M248" i="86"/>
  <c r="M252" i="86"/>
  <c r="M256" i="86"/>
  <c r="M260" i="86"/>
  <c r="M264" i="86"/>
  <c r="M268" i="86"/>
  <c r="M272" i="86"/>
  <c r="M276" i="86"/>
  <c r="M280" i="86"/>
  <c r="M284" i="86"/>
  <c r="M288" i="86"/>
  <c r="M292" i="86"/>
  <c r="M296" i="86"/>
  <c r="M300" i="86"/>
  <c r="M304" i="86"/>
  <c r="M308" i="86"/>
  <c r="M312" i="86"/>
  <c r="M316" i="86"/>
  <c r="M320" i="86"/>
  <c r="M324" i="86"/>
  <c r="M328" i="86"/>
  <c r="M332" i="86"/>
  <c r="M336" i="86"/>
  <c r="M340" i="86"/>
  <c r="M344" i="86"/>
  <c r="M346" i="86"/>
  <c r="M352" i="86"/>
  <c r="M356" i="86"/>
  <c r="M360" i="86"/>
  <c r="M362" i="86"/>
  <c r="M368" i="86"/>
  <c r="M372" i="86"/>
  <c r="M378" i="86"/>
  <c r="M382" i="86"/>
  <c r="M388" i="86"/>
  <c r="M390" i="86"/>
  <c r="M394" i="86"/>
  <c r="M398" i="86"/>
  <c r="M404" i="86"/>
  <c r="M406" i="86"/>
  <c r="M410" i="86"/>
  <c r="M416" i="86"/>
  <c r="M420" i="86"/>
  <c r="M424" i="86"/>
  <c r="M426" i="86"/>
  <c r="M432" i="86"/>
  <c r="M436" i="86"/>
  <c r="M440" i="86"/>
  <c r="M442" i="86"/>
  <c r="M446" i="86"/>
  <c r="M452" i="86"/>
  <c r="M454" i="86"/>
  <c r="M458" i="86"/>
  <c r="M468" i="86"/>
  <c r="M470" i="86"/>
  <c r="M474" i="86"/>
  <c r="M484" i="86"/>
  <c r="M488" i="86"/>
  <c r="M490" i="86"/>
  <c r="M494" i="86"/>
  <c r="M496" i="86"/>
  <c r="C522" i="86"/>
  <c r="M206" i="82"/>
  <c r="M210" i="82"/>
  <c r="M214" i="82"/>
  <c r="M218" i="82"/>
  <c r="M222" i="82"/>
  <c r="M226" i="82"/>
  <c r="M230" i="82"/>
  <c r="M234" i="82"/>
  <c r="M238" i="82"/>
  <c r="M242" i="82"/>
  <c r="M246" i="82"/>
  <c r="M250" i="82"/>
  <c r="M254" i="82"/>
  <c r="M258" i="82"/>
  <c r="M262" i="82"/>
  <c r="M266" i="82"/>
  <c r="M270" i="82"/>
  <c r="M274" i="82"/>
  <c r="M278" i="82"/>
  <c r="M282" i="82"/>
  <c r="M286" i="82"/>
  <c r="M290" i="82"/>
  <c r="M294" i="82"/>
  <c r="M298" i="82"/>
  <c r="M302" i="82"/>
  <c r="M306" i="82"/>
  <c r="M310" i="82"/>
  <c r="M314" i="82"/>
  <c r="M318" i="82"/>
  <c r="M322" i="82"/>
  <c r="M326" i="82"/>
  <c r="M330" i="82"/>
  <c r="M334" i="82"/>
  <c r="M338" i="82"/>
  <c r="M342" i="82"/>
  <c r="M346" i="82"/>
  <c r="M350" i="82"/>
  <c r="M354" i="82"/>
  <c r="M358" i="82"/>
  <c r="M362" i="82"/>
  <c r="M366" i="82"/>
  <c r="M370" i="82"/>
  <c r="M374" i="82"/>
  <c r="M378" i="82"/>
  <c r="M382" i="82"/>
  <c r="M386" i="82"/>
  <c r="M390" i="82"/>
  <c r="M394" i="82"/>
  <c r="M398" i="82"/>
  <c r="M400" i="82"/>
  <c r="M404" i="82"/>
  <c r="M414" i="82"/>
  <c r="M418" i="82"/>
  <c r="M420" i="82"/>
  <c r="M430" i="82"/>
  <c r="M434" i="82"/>
  <c r="M436" i="82"/>
  <c r="M440" i="82"/>
  <c r="M444" i="82"/>
  <c r="M448" i="82"/>
  <c r="M452" i="82"/>
  <c r="M456" i="82"/>
  <c r="M460" i="82"/>
  <c r="M464" i="82"/>
  <c r="M468" i="82"/>
  <c r="M472" i="82"/>
  <c r="M476" i="82"/>
  <c r="M480" i="82"/>
  <c r="M484" i="82"/>
  <c r="M488" i="82"/>
  <c r="M492" i="82"/>
  <c r="M496" i="82"/>
  <c r="M6" i="84"/>
  <c r="M16" i="84"/>
  <c r="M20" i="84"/>
  <c r="M22" i="84"/>
  <c r="M28" i="84"/>
  <c r="M32" i="84"/>
  <c r="M36" i="84"/>
  <c r="M38" i="84"/>
  <c r="M42" i="84"/>
  <c r="M48" i="84"/>
  <c r="M50" i="84"/>
  <c r="M54" i="84"/>
  <c r="M58" i="84"/>
  <c r="M64" i="84"/>
  <c r="M66" i="84"/>
  <c r="M70" i="84"/>
  <c r="M76" i="84"/>
  <c r="M80" i="84"/>
  <c r="M82" i="84"/>
  <c r="M86" i="84"/>
  <c r="M92" i="84"/>
  <c r="M96" i="84"/>
  <c r="M98" i="84"/>
  <c r="M102" i="84"/>
  <c r="M108" i="84"/>
  <c r="M112" i="84"/>
  <c r="M114" i="84"/>
  <c r="M118" i="84"/>
  <c r="M124" i="84"/>
  <c r="M128" i="84"/>
  <c r="M130" i="84"/>
  <c r="M134" i="84"/>
  <c r="M140" i="84"/>
  <c r="M144" i="84"/>
  <c r="M146" i="84"/>
  <c r="M150" i="84"/>
  <c r="M156" i="84"/>
  <c r="M160" i="84"/>
  <c r="M162" i="84"/>
  <c r="M166" i="84"/>
  <c r="M172" i="84"/>
  <c r="M176" i="84"/>
  <c r="M178" i="84"/>
  <c r="M184" i="84"/>
  <c r="M186" i="84"/>
  <c r="M192" i="84"/>
  <c r="M194" i="84"/>
  <c r="M200" i="84"/>
  <c r="M202" i="84"/>
  <c r="M208" i="84"/>
  <c r="M210" i="84"/>
  <c r="M216" i="84"/>
  <c r="M218" i="84"/>
  <c r="M224" i="84"/>
  <c r="M226" i="84"/>
  <c r="M232" i="84"/>
  <c r="M234" i="84"/>
  <c r="M240" i="84"/>
  <c r="M242" i="84"/>
  <c r="M248" i="84"/>
  <c r="M250" i="84"/>
  <c r="M256" i="84"/>
  <c r="M258" i="84"/>
  <c r="M264" i="84"/>
  <c r="M266" i="84"/>
  <c r="M272" i="84"/>
  <c r="M274" i="84"/>
  <c r="M280" i="84"/>
  <c r="M282" i="84"/>
  <c r="M288" i="84"/>
  <c r="M290" i="84"/>
  <c r="M296" i="84"/>
  <c r="M298" i="84"/>
  <c r="M304" i="84"/>
  <c r="M306" i="84"/>
  <c r="M312" i="84"/>
  <c r="M314" i="84"/>
  <c r="M320" i="84"/>
  <c r="M322" i="84"/>
  <c r="M328" i="84"/>
  <c r="M330" i="84"/>
  <c r="M336" i="84"/>
  <c r="M338" i="84"/>
  <c r="M344" i="84"/>
  <c r="M346" i="84"/>
  <c r="M352" i="84"/>
  <c r="M354" i="84"/>
  <c r="M360" i="84"/>
  <c r="M362" i="84"/>
  <c r="M368" i="84"/>
  <c r="M370" i="84"/>
  <c r="M376" i="84"/>
  <c r="M378" i="84"/>
  <c r="M384" i="84"/>
  <c r="M386" i="84"/>
  <c r="M392" i="84"/>
  <c r="M394" i="84"/>
  <c r="M402" i="84"/>
  <c r="M408" i="84"/>
  <c r="M412" i="84"/>
  <c r="M418" i="84"/>
  <c r="M420" i="84"/>
  <c r="M424" i="84"/>
  <c r="M428" i="84"/>
  <c r="M430" i="84"/>
  <c r="M434" i="84"/>
  <c r="M436" i="84"/>
  <c r="M438" i="84"/>
  <c r="M440" i="84"/>
  <c r="M446" i="84"/>
  <c r="M450" i="84"/>
  <c r="M454" i="84"/>
  <c r="M456" i="84"/>
  <c r="M462" i="84"/>
  <c r="M464" i="84"/>
  <c r="M468" i="84"/>
  <c r="M470" i="84"/>
  <c r="M476" i="84"/>
  <c r="M478" i="84"/>
  <c r="M486" i="84"/>
  <c r="M494" i="84"/>
  <c r="M496" i="84"/>
  <c r="J500" i="86"/>
  <c r="C520" i="84"/>
  <c r="I520" i="84"/>
  <c r="C530" i="86"/>
  <c r="H510" i="86"/>
  <c r="M177" i="86"/>
  <c r="M179" i="86"/>
  <c r="M183" i="86"/>
  <c r="M193" i="86"/>
  <c r="M197" i="86"/>
  <c r="M199" i="86"/>
  <c r="M205" i="86"/>
  <c r="M209" i="86"/>
  <c r="M213" i="86"/>
  <c r="M215" i="86"/>
  <c r="M219" i="86"/>
  <c r="M221" i="86"/>
  <c r="M225" i="86"/>
  <c r="M227" i="86"/>
  <c r="M231" i="86"/>
  <c r="M235" i="86"/>
  <c r="M241" i="86"/>
  <c r="M243" i="86"/>
  <c r="M247" i="86"/>
  <c r="M257" i="86"/>
  <c r="M261" i="86"/>
  <c r="M263" i="86"/>
  <c r="M269" i="86"/>
  <c r="M273" i="86"/>
  <c r="M277" i="86"/>
  <c r="M279" i="86"/>
  <c r="M283" i="86"/>
  <c r="M285" i="86"/>
  <c r="M289" i="86"/>
  <c r="M291" i="86"/>
  <c r="M295" i="86"/>
  <c r="M299" i="86"/>
  <c r="M305" i="86"/>
  <c r="M307" i="86"/>
  <c r="M311" i="86"/>
  <c r="M321" i="86"/>
  <c r="M325" i="86"/>
  <c r="M327" i="86"/>
  <c r="M333" i="86"/>
  <c r="M337" i="86"/>
  <c r="M343" i="86"/>
  <c r="M347" i="86"/>
  <c r="M351" i="86"/>
  <c r="M355" i="86"/>
  <c r="M359" i="86"/>
  <c r="M363" i="86"/>
  <c r="M367" i="86"/>
  <c r="M371" i="86"/>
  <c r="M375" i="86"/>
  <c r="M379" i="86"/>
  <c r="M383" i="86"/>
  <c r="M387" i="86"/>
  <c r="M391" i="86"/>
  <c r="M395" i="86"/>
  <c r="M399" i="86"/>
  <c r="M403" i="86"/>
  <c r="M407" i="86"/>
  <c r="M411" i="86"/>
  <c r="M415" i="86"/>
  <c r="M419" i="86"/>
  <c r="M423" i="86"/>
  <c r="M427" i="86"/>
  <c r="M431" i="86"/>
  <c r="M435" i="86"/>
  <c r="M439" i="86"/>
  <c r="M443" i="86"/>
  <c r="M447" i="86"/>
  <c r="M451" i="86"/>
  <c r="M455" i="86"/>
  <c r="M459" i="86"/>
  <c r="M463" i="86"/>
  <c r="M467" i="86"/>
  <c r="M471" i="86"/>
  <c r="M475" i="86"/>
  <c r="M479" i="86"/>
  <c r="M483" i="86"/>
  <c r="M487" i="86"/>
  <c r="M491" i="86"/>
  <c r="M495" i="86"/>
  <c r="H503" i="86"/>
  <c r="H511" i="86"/>
  <c r="H500" i="88"/>
  <c r="H514" i="86"/>
  <c r="M7" i="88"/>
  <c r="M11" i="88"/>
  <c r="M15" i="88"/>
  <c r="M19" i="88"/>
  <c r="M23" i="88"/>
  <c r="M27" i="88"/>
  <c r="M31" i="88"/>
  <c r="M35" i="88"/>
  <c r="M39" i="88"/>
  <c r="M43" i="88"/>
  <c r="M47" i="88"/>
  <c r="M51" i="88"/>
  <c r="M55" i="88"/>
  <c r="M59" i="88"/>
  <c r="M63" i="88"/>
  <c r="M67" i="88"/>
  <c r="M71" i="88"/>
  <c r="M75" i="88"/>
  <c r="M79" i="88"/>
  <c r="M83" i="88"/>
  <c r="M87" i="88"/>
  <c r="M91" i="88"/>
  <c r="M95" i="88"/>
  <c r="M99" i="88"/>
  <c r="M103" i="88"/>
  <c r="M107" i="88"/>
  <c r="M111" i="88"/>
  <c r="M115" i="88"/>
  <c r="M119" i="88"/>
  <c r="M123" i="88"/>
  <c r="M127" i="88"/>
  <c r="M131" i="88"/>
  <c r="M135" i="88"/>
  <c r="M139" i="88"/>
  <c r="M143" i="88"/>
  <c r="M147" i="88"/>
  <c r="M151" i="88"/>
  <c r="M155" i="88"/>
  <c r="M159" i="88"/>
  <c r="M163" i="88"/>
  <c r="M167" i="88"/>
  <c r="M171" i="88"/>
  <c r="M175" i="88"/>
  <c r="M179" i="88"/>
  <c r="M183" i="88"/>
  <c r="M187" i="88"/>
  <c r="M191" i="88"/>
  <c r="M195" i="88"/>
  <c r="M199" i="88"/>
  <c r="M203" i="88"/>
  <c r="M207" i="88"/>
  <c r="M211" i="88"/>
  <c r="M215" i="88"/>
  <c r="M219" i="88"/>
  <c r="M223" i="88"/>
  <c r="M227" i="88"/>
  <c r="M231" i="88"/>
  <c r="M235" i="88"/>
  <c r="M239" i="88"/>
  <c r="M243" i="88"/>
  <c r="M247" i="88"/>
  <c r="M251" i="88"/>
  <c r="M255" i="88"/>
  <c r="M259" i="88"/>
  <c r="M263" i="88"/>
  <c r="M267" i="88"/>
  <c r="M271" i="88"/>
  <c r="M275" i="88"/>
  <c r="M279" i="88"/>
  <c r="M283" i="88"/>
  <c r="M287" i="88"/>
  <c r="M291" i="88"/>
  <c r="M295" i="88"/>
  <c r="M299" i="88"/>
  <c r="M303" i="88"/>
  <c r="M307" i="88"/>
  <c r="M311" i="88"/>
  <c r="M315" i="88"/>
  <c r="M319" i="88"/>
  <c r="M323" i="88"/>
  <c r="M327" i="88"/>
  <c r="M331" i="88"/>
  <c r="M335" i="88"/>
  <c r="M339" i="88"/>
  <c r="M343" i="88"/>
  <c r="I504" i="90"/>
  <c r="H508" i="90"/>
  <c r="M4" i="88"/>
  <c r="M8" i="88"/>
  <c r="M12" i="88"/>
  <c r="M14" i="88"/>
  <c r="M24" i="88"/>
  <c r="M30" i="88"/>
  <c r="M34" i="88"/>
  <c r="M40" i="88"/>
  <c r="M42" i="88"/>
  <c r="M46" i="88"/>
  <c r="M50" i="88"/>
  <c r="M52" i="88"/>
  <c r="M56" i="88"/>
  <c r="M58" i="88"/>
  <c r="M60" i="88"/>
  <c r="M62" i="88"/>
  <c r="M68" i="88"/>
  <c r="M72" i="88"/>
  <c r="M76" i="88"/>
  <c r="M78" i="88"/>
  <c r="M88" i="88"/>
  <c r="M94" i="88"/>
  <c r="M98" i="88"/>
  <c r="M104" i="88"/>
  <c r="M106" i="88"/>
  <c r="M110" i="88"/>
  <c r="M114" i="88"/>
  <c r="M116" i="88"/>
  <c r="M120" i="88"/>
  <c r="M122" i="88"/>
  <c r="M124" i="88"/>
  <c r="M126" i="88"/>
  <c r="M132" i="88"/>
  <c r="M136" i="88"/>
  <c r="M140" i="88"/>
  <c r="M142" i="88"/>
  <c r="M152" i="88"/>
  <c r="M158" i="88"/>
  <c r="M162" i="88"/>
  <c r="M168" i="88"/>
  <c r="M170" i="88"/>
  <c r="M174" i="88"/>
  <c r="M178" i="88"/>
  <c r="M180" i="88"/>
  <c r="M184" i="88"/>
  <c r="M186" i="88"/>
  <c r="M188" i="88"/>
  <c r="M190" i="88"/>
  <c r="M196" i="88"/>
  <c r="M200" i="88"/>
  <c r="M204" i="88"/>
  <c r="M206" i="88"/>
  <c r="M216" i="88"/>
  <c r="M222" i="88"/>
  <c r="M226" i="88"/>
  <c r="M232" i="88"/>
  <c r="M234" i="88"/>
  <c r="M238" i="88"/>
  <c r="M242" i="88"/>
  <c r="M244" i="88"/>
  <c r="M248" i="88"/>
  <c r="M250" i="88"/>
  <c r="M252" i="88"/>
  <c r="M254" i="88"/>
  <c r="M260" i="88"/>
  <c r="M264" i="88"/>
  <c r="M268" i="88"/>
  <c r="M270" i="88"/>
  <c r="M280" i="88"/>
  <c r="M286" i="88"/>
  <c r="M288" i="88"/>
  <c r="M292" i="88"/>
  <c r="M294" i="88"/>
  <c r="M300" i="88"/>
  <c r="M302" i="88"/>
  <c r="M310" i="88"/>
  <c r="M312" i="88"/>
  <c r="M318" i="88"/>
  <c r="M320" i="88"/>
  <c r="M324" i="88"/>
  <c r="M326" i="88"/>
  <c r="M332" i="88"/>
  <c r="M334" i="88"/>
  <c r="M342" i="88"/>
  <c r="M348" i="88"/>
  <c r="M350" i="88"/>
  <c r="M356" i="88"/>
  <c r="M358" i="88"/>
  <c r="M364" i="88"/>
  <c r="M366" i="88"/>
  <c r="M372" i="88"/>
  <c r="M374" i="88"/>
  <c r="M380" i="88"/>
  <c r="M382" i="88"/>
  <c r="M388" i="88"/>
  <c r="M390" i="88"/>
  <c r="M396" i="88"/>
  <c r="M398" i="88"/>
  <c r="M402" i="88"/>
  <c r="M406" i="88"/>
  <c r="M410" i="88"/>
  <c r="M414" i="88"/>
  <c r="M418" i="88"/>
  <c r="M422" i="88"/>
  <c r="M426" i="88"/>
  <c r="M430" i="88"/>
  <c r="M434" i="88"/>
  <c r="M438" i="88"/>
  <c r="M442" i="88"/>
  <c r="M446" i="88"/>
  <c r="M450" i="88"/>
  <c r="M454" i="88"/>
  <c r="M458" i="88"/>
  <c r="M462" i="88"/>
  <c r="M466" i="88"/>
  <c r="M470" i="88"/>
  <c r="M474" i="88"/>
  <c r="M478" i="88"/>
  <c r="M482" i="88"/>
  <c r="M486" i="88"/>
  <c r="M490" i="88"/>
  <c r="M494" i="88"/>
  <c r="M498" i="88"/>
  <c r="C534" i="90"/>
  <c r="G534" i="90"/>
  <c r="J514" i="90"/>
  <c r="M347" i="88"/>
  <c r="M351" i="88"/>
  <c r="M355" i="88"/>
  <c r="M359" i="88"/>
  <c r="M363" i="88"/>
  <c r="M367" i="88"/>
  <c r="M371" i="88"/>
  <c r="M375" i="88"/>
  <c r="M379" i="88"/>
  <c r="M383" i="88"/>
  <c r="M387" i="88"/>
  <c r="M391" i="88"/>
  <c r="M395" i="88"/>
  <c r="M399" i="88"/>
  <c r="M401" i="88"/>
  <c r="M403" i="88"/>
  <c r="M405" i="88"/>
  <c r="M411" i="88"/>
  <c r="M415" i="88"/>
  <c r="M419" i="88"/>
  <c r="M421" i="88"/>
  <c r="M431" i="88"/>
  <c r="M437" i="88"/>
  <c r="M441" i="88"/>
  <c r="M447" i="88"/>
  <c r="M449" i="88"/>
  <c r="M453" i="88"/>
  <c r="M457" i="88"/>
  <c r="M459" i="88"/>
  <c r="M463" i="88"/>
  <c r="M465" i="88"/>
  <c r="M467" i="88"/>
  <c r="M469" i="88"/>
  <c r="M475" i="88"/>
  <c r="M479" i="88"/>
  <c r="M483" i="88"/>
  <c r="M485" i="88"/>
  <c r="M495" i="88"/>
  <c r="M4" i="90"/>
  <c r="M8" i="90"/>
  <c r="M12" i="90"/>
  <c r="M16" i="90"/>
  <c r="M20" i="90"/>
  <c r="M24" i="90"/>
  <c r="M28" i="90"/>
  <c r="M32" i="90"/>
  <c r="M36" i="90"/>
  <c r="M40" i="90"/>
  <c r="M44" i="90"/>
  <c r="M48" i="90"/>
  <c r="M52" i="90"/>
  <c r="M56" i="90"/>
  <c r="M60" i="90"/>
  <c r="M64" i="90"/>
  <c r="M68" i="90"/>
  <c r="M72" i="90"/>
  <c r="M76" i="90"/>
  <c r="M80" i="90"/>
  <c r="M84" i="90"/>
  <c r="M88" i="90"/>
  <c r="M92" i="90"/>
  <c r="M96" i="90"/>
  <c r="M100" i="90"/>
  <c r="M104" i="90"/>
  <c r="M108" i="90"/>
  <c r="M112" i="90"/>
  <c r="M116" i="90"/>
  <c r="M120" i="90"/>
  <c r="M124" i="90"/>
  <c r="M128" i="90"/>
  <c r="M132" i="90"/>
  <c r="M136" i="90"/>
  <c r="M140" i="90"/>
  <c r="M144" i="90"/>
  <c r="M148" i="90"/>
  <c r="M152" i="90"/>
  <c r="M156" i="90"/>
  <c r="M160" i="90"/>
  <c r="M164" i="90"/>
  <c r="M168" i="90"/>
  <c r="M172" i="90"/>
  <c r="M176" i="90"/>
  <c r="M180" i="90"/>
  <c r="M184" i="90"/>
  <c r="M188" i="90"/>
  <c r="M192" i="90"/>
  <c r="M196" i="90"/>
  <c r="M200" i="90"/>
  <c r="M204" i="90"/>
  <c r="M208" i="90"/>
  <c r="M212" i="90"/>
  <c r="M216" i="90"/>
  <c r="M220" i="90"/>
  <c r="M224" i="90"/>
  <c r="M228" i="90"/>
  <c r="M232" i="90"/>
  <c r="M236" i="90"/>
  <c r="M240" i="90"/>
  <c r="M244" i="90"/>
  <c r="M248" i="90"/>
  <c r="M252" i="90"/>
  <c r="M256" i="90"/>
  <c r="M260" i="90"/>
  <c r="M264" i="90"/>
  <c r="M268" i="90"/>
  <c r="M272" i="90"/>
  <c r="M276" i="90"/>
  <c r="M280" i="90"/>
  <c r="M284" i="90"/>
  <c r="M288" i="90"/>
  <c r="M292" i="90"/>
  <c r="M296" i="90"/>
  <c r="M300" i="90"/>
  <c r="M304" i="90"/>
  <c r="M308" i="90"/>
  <c r="M312" i="90"/>
  <c r="M316" i="90"/>
  <c r="M320" i="90"/>
  <c r="M324" i="90"/>
  <c r="M328" i="90"/>
  <c r="M332" i="90"/>
  <c r="M336" i="90"/>
  <c r="M340" i="90"/>
  <c r="M344" i="90"/>
  <c r="M348" i="90"/>
  <c r="M352" i="90"/>
  <c r="M356" i="90"/>
  <c r="M360" i="90"/>
  <c r="M364" i="90"/>
  <c r="M368" i="90"/>
  <c r="M372" i="90"/>
  <c r="M376" i="90"/>
  <c r="M380" i="90"/>
  <c r="M384" i="90"/>
  <c r="M388" i="90"/>
  <c r="M392" i="90"/>
  <c r="M396" i="90"/>
  <c r="M406" i="90"/>
  <c r="M410" i="90"/>
  <c r="M412" i="90"/>
  <c r="M418" i="90"/>
  <c r="M422" i="90"/>
  <c r="M426" i="90"/>
  <c r="M428" i="90"/>
  <c r="M432" i="90"/>
  <c r="M434" i="90"/>
  <c r="M438" i="90"/>
  <c r="M440" i="90"/>
  <c r="M444" i="90"/>
  <c r="M448" i="90"/>
  <c r="M454" i="90"/>
  <c r="M456" i="90"/>
  <c r="M460" i="90"/>
  <c r="M470" i="90"/>
  <c r="M474" i="90"/>
  <c r="M476" i="90"/>
  <c r="M482" i="90"/>
  <c r="M486" i="90"/>
  <c r="M490" i="90"/>
  <c r="M492" i="90"/>
  <c r="M496" i="90"/>
  <c r="M498" i="90"/>
  <c r="J503" i="92"/>
  <c r="I503" i="92"/>
  <c r="C533" i="92"/>
  <c r="I533" i="92"/>
  <c r="C528" i="92"/>
  <c r="J514" i="92"/>
  <c r="C520" i="94"/>
  <c r="I520" i="94"/>
  <c r="H503" i="94"/>
  <c r="H511" i="94"/>
  <c r="M5" i="94"/>
  <c r="M7" i="94"/>
  <c r="M11" i="94"/>
  <c r="M17" i="94"/>
  <c r="M21" i="94"/>
  <c r="M23" i="94"/>
  <c r="M27" i="94"/>
  <c r="M33" i="94"/>
  <c r="M37" i="94"/>
  <c r="M39" i="94"/>
  <c r="M43" i="94"/>
  <c r="M49" i="94"/>
  <c r="M53" i="94"/>
  <c r="M55" i="94"/>
  <c r="M59" i="94"/>
  <c r="M65" i="94"/>
  <c r="M69" i="94"/>
  <c r="M71" i="94"/>
  <c r="M75" i="94"/>
  <c r="M83" i="94"/>
  <c r="M89" i="94"/>
  <c r="M91" i="94"/>
  <c r="M95" i="94"/>
  <c r="M105" i="94"/>
  <c r="M109" i="94"/>
  <c r="M111" i="94"/>
  <c r="M117" i="94"/>
  <c r="M121" i="94"/>
  <c r="M125" i="94"/>
  <c r="M127" i="94"/>
  <c r="M131" i="94"/>
  <c r="M133" i="94"/>
  <c r="M137" i="94"/>
  <c r="M139" i="94"/>
  <c r="M143" i="94"/>
  <c r="M147" i="94"/>
  <c r="M153" i="94"/>
  <c r="M155" i="94"/>
  <c r="M159" i="94"/>
  <c r="M21" i="92"/>
  <c r="M25" i="92"/>
  <c r="M29" i="92"/>
  <c r="M33" i="92"/>
  <c r="M37" i="92"/>
  <c r="M41" i="92"/>
  <c r="M45" i="92"/>
  <c r="M49" i="92"/>
  <c r="M53" i="92"/>
  <c r="M57" i="92"/>
  <c r="M61" i="92"/>
  <c r="M65" i="92"/>
  <c r="M69" i="92"/>
  <c r="M73" i="92"/>
  <c r="M77" i="92"/>
  <c r="M81" i="92"/>
  <c r="M85" i="92"/>
  <c r="M89" i="92"/>
  <c r="M93" i="92"/>
  <c r="M97" i="92"/>
  <c r="M101" i="92"/>
  <c r="M105" i="92"/>
  <c r="M109" i="92"/>
  <c r="M113" i="92"/>
  <c r="M117" i="92"/>
  <c r="M121" i="92"/>
  <c r="M125" i="92"/>
  <c r="M129" i="92"/>
  <c r="M133" i="92"/>
  <c r="M137" i="92"/>
  <c r="M141" i="92"/>
  <c r="M145" i="92"/>
  <c r="M149" i="92"/>
  <c r="M153" i="92"/>
  <c r="M157" i="92"/>
  <c r="M161" i="92"/>
  <c r="M165" i="92"/>
  <c r="M169" i="92"/>
  <c r="M173" i="92"/>
  <c r="M177" i="92"/>
  <c r="M181" i="92"/>
  <c r="M185" i="92"/>
  <c r="M189" i="92"/>
  <c r="M193" i="92"/>
  <c r="M197" i="92"/>
  <c r="M201" i="92"/>
  <c r="M205" i="92"/>
  <c r="M209" i="92"/>
  <c r="M213" i="92"/>
  <c r="M217" i="92"/>
  <c r="M221" i="92"/>
  <c r="M225" i="92"/>
  <c r="M229" i="92"/>
  <c r="M233" i="92"/>
  <c r="M237" i="92"/>
  <c r="M241" i="92"/>
  <c r="M245" i="92"/>
  <c r="M249" i="92"/>
  <c r="M253" i="92"/>
  <c r="M257" i="92"/>
  <c r="M261" i="92"/>
  <c r="M265" i="92"/>
  <c r="M269" i="92"/>
  <c r="M273" i="92"/>
  <c r="M277" i="92"/>
  <c r="M281" i="92"/>
  <c r="M285" i="92"/>
  <c r="M289" i="92"/>
  <c r="M293" i="92"/>
  <c r="M297" i="92"/>
  <c r="M301" i="92"/>
  <c r="M305" i="92"/>
  <c r="M309" i="92"/>
  <c r="M313" i="92"/>
  <c r="M317" i="92"/>
  <c r="M321" i="92"/>
  <c r="M325" i="92"/>
  <c r="M329" i="92"/>
  <c r="M333" i="92"/>
  <c r="M337" i="92"/>
  <c r="M341" i="92"/>
  <c r="M345" i="92"/>
  <c r="M349" i="92"/>
  <c r="M353" i="92"/>
  <c r="M357" i="92"/>
  <c r="M361" i="92"/>
  <c r="M365" i="92"/>
  <c r="M369" i="92"/>
  <c r="M373" i="92"/>
  <c r="M377" i="92"/>
  <c r="M381" i="92"/>
  <c r="M385" i="92"/>
  <c r="M389" i="92"/>
  <c r="M393" i="92"/>
  <c r="M397" i="92"/>
  <c r="M401" i="92"/>
  <c r="M405" i="92"/>
  <c r="M409" i="92"/>
  <c r="M413" i="92"/>
  <c r="M417" i="92"/>
  <c r="M421" i="92"/>
  <c r="M425" i="92"/>
  <c r="M429" i="92"/>
  <c r="M433" i="92"/>
  <c r="M437" i="92"/>
  <c r="M441" i="92"/>
  <c r="M445" i="92"/>
  <c r="M449" i="92"/>
  <c r="M453" i="92"/>
  <c r="M457" i="92"/>
  <c r="M461" i="92"/>
  <c r="M465" i="92"/>
  <c r="M469" i="92"/>
  <c r="M473" i="92"/>
  <c r="M477" i="92"/>
  <c r="M481" i="92"/>
  <c r="M485" i="92"/>
  <c r="M489" i="92"/>
  <c r="M493" i="92"/>
  <c r="M497" i="92"/>
  <c r="I510" i="92"/>
  <c r="M4" i="94"/>
  <c r="M8" i="94"/>
  <c r="M12" i="94"/>
  <c r="M16" i="94"/>
  <c r="M20" i="94"/>
  <c r="M24" i="94"/>
  <c r="M28" i="94"/>
  <c r="M32" i="94"/>
  <c r="M36" i="94"/>
  <c r="M40" i="94"/>
  <c r="M44" i="94"/>
  <c r="M48" i="94"/>
  <c r="M52" i="94"/>
  <c r="M56" i="94"/>
  <c r="M60" i="94"/>
  <c r="M64" i="94"/>
  <c r="M68" i="94"/>
  <c r="M72" i="94"/>
  <c r="M76" i="94"/>
  <c r="M80" i="94"/>
  <c r="M84" i="94"/>
  <c r="M88" i="94"/>
  <c r="M92" i="94"/>
  <c r="M96" i="94"/>
  <c r="M100" i="94"/>
  <c r="M104" i="94"/>
  <c r="M108" i="94"/>
  <c r="M112" i="94"/>
  <c r="M116" i="94"/>
  <c r="M120" i="94"/>
  <c r="M124" i="94"/>
  <c r="M128" i="94"/>
  <c r="M132" i="94"/>
  <c r="M136" i="94"/>
  <c r="M140" i="94"/>
  <c r="M144" i="94"/>
  <c r="M148" i="94"/>
  <c r="M152" i="94"/>
  <c r="M156" i="94"/>
  <c r="M160" i="94"/>
  <c r="M164" i="94"/>
  <c r="M168" i="94"/>
  <c r="M172" i="94"/>
  <c r="M176" i="94"/>
  <c r="H505" i="94"/>
  <c r="C527" i="96"/>
  <c r="I527" i="96"/>
  <c r="M6" i="96"/>
  <c r="M10" i="96"/>
  <c r="M14" i="96"/>
  <c r="M18" i="96"/>
  <c r="M22" i="96"/>
  <c r="M26" i="96"/>
  <c r="M30" i="96"/>
  <c r="M34" i="96"/>
  <c r="M38" i="96"/>
  <c r="M42" i="96"/>
  <c r="M46" i="96"/>
  <c r="M50" i="96"/>
  <c r="M54" i="96"/>
  <c r="M58" i="96"/>
  <c r="M62" i="96"/>
  <c r="M66" i="96"/>
  <c r="M70" i="96"/>
  <c r="M74" i="96"/>
  <c r="M78" i="96"/>
  <c r="M82" i="96"/>
  <c r="M86" i="96"/>
  <c r="M90" i="96"/>
  <c r="M94" i="96"/>
  <c r="M98" i="96"/>
  <c r="M102" i="96"/>
  <c r="M106" i="96"/>
  <c r="M110" i="96"/>
  <c r="M114" i="96"/>
  <c r="M118" i="96"/>
  <c r="M122" i="96"/>
  <c r="M126" i="96"/>
  <c r="M130" i="96"/>
  <c r="M134" i="96"/>
  <c r="M138" i="96"/>
  <c r="M142" i="96"/>
  <c r="M144" i="96"/>
  <c r="M148" i="96"/>
  <c r="M154" i="96"/>
  <c r="M158" i="96"/>
  <c r="M160" i="96"/>
  <c r="M164" i="96"/>
  <c r="M170" i="96"/>
  <c r="M174" i="96"/>
  <c r="M176" i="96"/>
  <c r="M180" i="96"/>
  <c r="M186" i="96"/>
  <c r="M190" i="96"/>
  <c r="M192" i="96"/>
  <c r="M196" i="96"/>
  <c r="M202" i="96"/>
  <c r="M206" i="96"/>
  <c r="M208" i="96"/>
  <c r="M212" i="96"/>
  <c r="M218" i="96"/>
  <c r="M224" i="96"/>
  <c r="M228" i="96"/>
  <c r="M232" i="96"/>
  <c r="M236" i="96"/>
  <c r="M240" i="96"/>
  <c r="M244" i="96"/>
  <c r="M248" i="96"/>
  <c r="M252" i="96"/>
  <c r="M256" i="96"/>
  <c r="M260" i="96"/>
  <c r="M264" i="96"/>
  <c r="M268" i="96"/>
  <c r="M272" i="96"/>
  <c r="M276" i="96"/>
  <c r="M280" i="96"/>
  <c r="M284" i="96"/>
  <c r="M288" i="96"/>
  <c r="M292" i="96"/>
  <c r="M296" i="96"/>
  <c r="M300" i="96"/>
  <c r="M304" i="96"/>
  <c r="M308" i="96"/>
  <c r="M312" i="96"/>
  <c r="M316" i="96"/>
  <c r="M320" i="96"/>
  <c r="M324" i="96"/>
  <c r="C531" i="96"/>
  <c r="I531" i="96"/>
  <c r="M169" i="94"/>
  <c r="M173" i="94"/>
  <c r="M175" i="94"/>
  <c r="M181" i="94"/>
  <c r="M185" i="94"/>
  <c r="M189" i="94"/>
  <c r="M191" i="94"/>
  <c r="M195" i="94"/>
  <c r="M197" i="94"/>
  <c r="M203" i="94"/>
  <c r="M207" i="94"/>
  <c r="M211" i="94"/>
  <c r="M215" i="94"/>
  <c r="M219" i="94"/>
  <c r="M223" i="94"/>
  <c r="M227" i="94"/>
  <c r="M231" i="94"/>
  <c r="M235" i="94"/>
  <c r="M239" i="94"/>
  <c r="M243" i="94"/>
  <c r="M247" i="94"/>
  <c r="M251" i="94"/>
  <c r="M255" i="94"/>
  <c r="M259" i="94"/>
  <c r="M263" i="94"/>
  <c r="M267" i="94"/>
  <c r="M271" i="94"/>
  <c r="M275" i="94"/>
  <c r="M279" i="94"/>
  <c r="M283" i="94"/>
  <c r="M287" i="94"/>
  <c r="M291" i="94"/>
  <c r="M295" i="94"/>
  <c r="M299" i="94"/>
  <c r="M303" i="94"/>
  <c r="M307" i="94"/>
  <c r="M311" i="94"/>
  <c r="M315" i="94"/>
  <c r="M319" i="94"/>
  <c r="M323" i="94"/>
  <c r="M327" i="94"/>
  <c r="M331" i="94"/>
  <c r="M335" i="94"/>
  <c r="M339" i="94"/>
  <c r="M343" i="94"/>
  <c r="M347" i="94"/>
  <c r="M351" i="94"/>
  <c r="M355" i="94"/>
  <c r="M359" i="94"/>
  <c r="M363" i="94"/>
  <c r="M367" i="94"/>
  <c r="M371" i="94"/>
  <c r="M375" i="94"/>
  <c r="M379" i="94"/>
  <c r="M383" i="94"/>
  <c r="M387" i="94"/>
  <c r="M391" i="94"/>
  <c r="M395" i="94"/>
  <c r="M401" i="94"/>
  <c r="M405" i="94"/>
  <c r="M409" i="94"/>
  <c r="M413" i="94"/>
  <c r="M417" i="94"/>
  <c r="M421" i="94"/>
  <c r="M425" i="94"/>
  <c r="M429" i="94"/>
  <c r="M433" i="94"/>
  <c r="M437" i="94"/>
  <c r="M441" i="94"/>
  <c r="M445" i="94"/>
  <c r="M449" i="94"/>
  <c r="M453" i="94"/>
  <c r="M457" i="94"/>
  <c r="M461" i="94"/>
  <c r="M465" i="94"/>
  <c r="M469" i="94"/>
  <c r="M473" i="94"/>
  <c r="M477" i="94"/>
  <c r="M481" i="94"/>
  <c r="M485" i="94"/>
  <c r="M489" i="94"/>
  <c r="M493" i="94"/>
  <c r="M497" i="94"/>
  <c r="H513" i="94"/>
  <c r="M328" i="96"/>
  <c r="M332" i="96"/>
  <c r="M336" i="96"/>
  <c r="M340" i="96"/>
  <c r="M344" i="96"/>
  <c r="M348" i="96"/>
  <c r="M352" i="96"/>
  <c r="M356" i="96"/>
  <c r="M360" i="96"/>
  <c r="M364" i="96"/>
  <c r="M368" i="96"/>
  <c r="M372" i="96"/>
  <c r="M376" i="96"/>
  <c r="M380" i="96"/>
  <c r="M384" i="96"/>
  <c r="M388" i="96"/>
  <c r="M392" i="96"/>
  <c r="M396" i="96"/>
  <c r="M400" i="96"/>
  <c r="M404" i="96"/>
  <c r="M408" i="96"/>
  <c r="M412" i="96"/>
  <c r="M416" i="96"/>
  <c r="M420" i="96"/>
  <c r="M424" i="96"/>
  <c r="M428" i="96"/>
  <c r="M432" i="96"/>
  <c r="M436" i="96"/>
  <c r="M440" i="96"/>
  <c r="M444" i="96"/>
  <c r="M448" i="96"/>
  <c r="M452" i="96"/>
  <c r="M456" i="96"/>
  <c r="M460" i="96"/>
  <c r="M464" i="96"/>
  <c r="M468" i="96"/>
  <c r="M472" i="96"/>
  <c r="M476" i="96"/>
  <c r="M480" i="96"/>
  <c r="M484" i="96"/>
  <c r="M488" i="96"/>
  <c r="M492" i="96"/>
  <c r="M496" i="96"/>
  <c r="M5" i="98"/>
  <c r="M9" i="98"/>
  <c r="M15" i="98"/>
  <c r="M19" i="98"/>
  <c r="M21" i="98"/>
  <c r="M25" i="98"/>
  <c r="M31" i="98"/>
  <c r="M35" i="98"/>
  <c r="M37" i="98"/>
  <c r="M41" i="98"/>
  <c r="M47" i="98"/>
  <c r="M51" i="98"/>
  <c r="M53" i="98"/>
  <c r="M57" i="98"/>
  <c r="M63" i="98"/>
  <c r="M67" i="98"/>
  <c r="M69" i="98"/>
  <c r="M73" i="98"/>
  <c r="M81" i="98"/>
  <c r="M87" i="98"/>
  <c r="M89" i="98"/>
  <c r="M93" i="98"/>
  <c r="M103" i="98"/>
  <c r="M107" i="98"/>
  <c r="M109" i="98"/>
  <c r="M115" i="98"/>
  <c r="M119" i="98"/>
  <c r="M123" i="98"/>
  <c r="M125" i="98"/>
  <c r="M129" i="98"/>
  <c r="M131" i="98"/>
  <c r="M135" i="98"/>
  <c r="M137" i="98"/>
  <c r="M141" i="98"/>
  <c r="M145" i="98"/>
  <c r="M151" i="98"/>
  <c r="M153" i="98"/>
  <c r="M157" i="98"/>
  <c r="M167" i="98"/>
  <c r="M171" i="98"/>
  <c r="M173" i="98"/>
  <c r="M179" i="98"/>
  <c r="M183" i="98"/>
  <c r="M187" i="98"/>
  <c r="M189" i="98"/>
  <c r="M193" i="98"/>
  <c r="M195" i="98"/>
  <c r="M201" i="98"/>
  <c r="M205" i="98"/>
  <c r="M209" i="98"/>
  <c r="M213" i="98"/>
  <c r="M217" i="98"/>
  <c r="M221" i="98"/>
  <c r="M225" i="98"/>
  <c r="M229" i="98"/>
  <c r="M233" i="98"/>
  <c r="M237" i="98"/>
  <c r="M241" i="98"/>
  <c r="M245" i="98"/>
  <c r="M249" i="98"/>
  <c r="M253" i="98"/>
  <c r="M257" i="98"/>
  <c r="M261" i="98"/>
  <c r="M265" i="98"/>
  <c r="M269" i="98"/>
  <c r="M273" i="98"/>
  <c r="M277" i="98"/>
  <c r="M281" i="98"/>
  <c r="M285" i="98"/>
  <c r="M289" i="98"/>
  <c r="M293" i="98"/>
  <c r="M297" i="98"/>
  <c r="M301" i="98"/>
  <c r="M305" i="98"/>
  <c r="M309" i="98"/>
  <c r="M313" i="98"/>
  <c r="M317" i="98"/>
  <c r="M321" i="98"/>
  <c r="M325" i="98"/>
  <c r="M329" i="98"/>
  <c r="M333" i="98"/>
  <c r="M337" i="98"/>
  <c r="M341" i="98"/>
  <c r="M345" i="98"/>
  <c r="M349" i="98"/>
  <c r="M353" i="98"/>
  <c r="M357" i="98"/>
  <c r="M361" i="98"/>
  <c r="M365" i="98"/>
  <c r="M369" i="98"/>
  <c r="M373" i="98"/>
  <c r="M377" i="98"/>
  <c r="M381" i="98"/>
  <c r="M385" i="98"/>
  <c r="M389" i="98"/>
  <c r="M393" i="98"/>
  <c r="M397" i="98"/>
  <c r="M401" i="98"/>
  <c r="M405" i="98"/>
  <c r="M409" i="98"/>
  <c r="M417" i="98"/>
  <c r="M421" i="98"/>
  <c r="M425" i="98"/>
  <c r="M429" i="98"/>
  <c r="M433" i="98"/>
  <c r="M437" i="98"/>
  <c r="M441" i="98"/>
  <c r="M445" i="98"/>
  <c r="M449" i="98"/>
  <c r="M453" i="98"/>
  <c r="M457" i="98"/>
  <c r="M461" i="98"/>
  <c r="M465" i="98"/>
  <c r="M469" i="98"/>
  <c r="M473" i="98"/>
  <c r="M477" i="98"/>
  <c r="M481" i="98"/>
  <c r="M485" i="98"/>
  <c r="M489" i="98"/>
  <c r="M493" i="98"/>
  <c r="M497" i="98"/>
  <c r="J500" i="98"/>
  <c r="C524" i="98"/>
  <c r="I524" i="98"/>
  <c r="M180" i="94"/>
  <c r="M184" i="94"/>
  <c r="M188" i="94"/>
  <c r="M192" i="94"/>
  <c r="M196" i="94"/>
  <c r="M200" i="94"/>
  <c r="M204" i="94"/>
  <c r="M208" i="94"/>
  <c r="M212" i="94"/>
  <c r="M216" i="94"/>
  <c r="M220" i="94"/>
  <c r="M224" i="94"/>
  <c r="M228" i="94"/>
  <c r="M232" i="94"/>
  <c r="M236" i="94"/>
  <c r="M240" i="94"/>
  <c r="M244" i="94"/>
  <c r="M248" i="94"/>
  <c r="M252" i="94"/>
  <c r="M256" i="94"/>
  <c r="M260" i="94"/>
  <c r="M264" i="94"/>
  <c r="M268" i="94"/>
  <c r="M272" i="94"/>
  <c r="M276" i="94"/>
  <c r="M280" i="94"/>
  <c r="M284" i="94"/>
  <c r="M288" i="94"/>
  <c r="M292" i="94"/>
  <c r="M296" i="94"/>
  <c r="M300" i="94"/>
  <c r="M304" i="94"/>
  <c r="M308" i="94"/>
  <c r="M312" i="94"/>
  <c r="M316" i="94"/>
  <c r="M320" i="94"/>
  <c r="M324" i="94"/>
  <c r="M328" i="94"/>
  <c r="M332" i="94"/>
  <c r="M336" i="94"/>
  <c r="M340" i="94"/>
  <c r="M344" i="94"/>
  <c r="M348" i="94"/>
  <c r="M352" i="94"/>
  <c r="M356" i="94"/>
  <c r="M360" i="94"/>
  <c r="M364" i="94"/>
  <c r="M368" i="94"/>
  <c r="M372" i="94"/>
  <c r="M376" i="94"/>
  <c r="M380" i="94"/>
  <c r="M384" i="94"/>
  <c r="M388" i="94"/>
  <c r="M392" i="94"/>
  <c r="M396" i="94"/>
  <c r="M402" i="94"/>
  <c r="M406" i="94"/>
  <c r="M408" i="94"/>
  <c r="M412" i="94"/>
  <c r="M418" i="94"/>
  <c r="M422" i="94"/>
  <c r="M424" i="94"/>
  <c r="M428" i="94"/>
  <c r="M434" i="94"/>
  <c r="M438" i="94"/>
  <c r="M440" i="94"/>
  <c r="M444" i="94"/>
  <c r="M450" i="94"/>
  <c r="M454" i="94"/>
  <c r="M456" i="94"/>
  <c r="M462" i="94"/>
  <c r="M464" i="94"/>
  <c r="M470" i="94"/>
  <c r="M472" i="94"/>
  <c r="M478" i="94"/>
  <c r="M480" i="94"/>
  <c r="M486" i="94"/>
  <c r="M488" i="94"/>
  <c r="M494" i="94"/>
  <c r="M496" i="94"/>
  <c r="I500" i="96"/>
  <c r="M6" i="98"/>
  <c r="M10" i="98"/>
  <c r="M14" i="98"/>
  <c r="M18" i="98"/>
  <c r="M22" i="98"/>
  <c r="M26" i="98"/>
  <c r="M30" i="98"/>
  <c r="M34" i="98"/>
  <c r="M38" i="98"/>
  <c r="M42" i="98"/>
  <c r="M46" i="98"/>
  <c r="M50" i="98"/>
  <c r="M54" i="98"/>
  <c r="M58" i="98"/>
  <c r="M62" i="98"/>
  <c r="M66" i="98"/>
  <c r="M70" i="98"/>
  <c r="M74" i="98"/>
  <c r="M78" i="98"/>
  <c r="M82" i="98"/>
  <c r="M86" i="98"/>
  <c r="M90" i="98"/>
  <c r="M94" i="98"/>
  <c r="M98" i="98"/>
  <c r="M102" i="98"/>
  <c r="M106" i="98"/>
  <c r="M110" i="98"/>
  <c r="M114" i="98"/>
  <c r="M118" i="98"/>
  <c r="M122" i="98"/>
  <c r="M126" i="98"/>
  <c r="M130" i="98"/>
  <c r="M134" i="98"/>
  <c r="M138" i="98"/>
  <c r="M142" i="98"/>
  <c r="M146" i="98"/>
  <c r="M150" i="98"/>
  <c r="M154" i="98"/>
  <c r="M158" i="98"/>
  <c r="M162" i="98"/>
  <c r="M166" i="98"/>
  <c r="M170" i="98"/>
  <c r="M174" i="98"/>
  <c r="M178" i="98"/>
  <c r="M182" i="98"/>
  <c r="M186" i="98"/>
  <c r="M190" i="98"/>
  <c r="M194" i="98"/>
  <c r="M198" i="98"/>
  <c r="M202" i="98"/>
  <c r="M206" i="98"/>
  <c r="M210" i="98"/>
  <c r="M214" i="98"/>
  <c r="M218" i="98"/>
  <c r="M222" i="98"/>
  <c r="M226" i="98"/>
  <c r="M230" i="98"/>
  <c r="M234" i="98"/>
  <c r="M238" i="98"/>
  <c r="M242" i="98"/>
  <c r="M246" i="98"/>
  <c r="M250" i="98"/>
  <c r="M254" i="98"/>
  <c r="M258" i="98"/>
  <c r="M262" i="98"/>
  <c r="M266" i="98"/>
  <c r="M270" i="98"/>
  <c r="M274" i="98"/>
  <c r="M278" i="98"/>
  <c r="M282" i="98"/>
  <c r="M286" i="98"/>
  <c r="M290" i="98"/>
  <c r="M294" i="98"/>
  <c r="M298" i="98"/>
  <c r="M302" i="98"/>
  <c r="M306" i="98"/>
  <c r="M310" i="98"/>
  <c r="M314" i="98"/>
  <c r="M318" i="98"/>
  <c r="M322" i="98"/>
  <c r="M326" i="98"/>
  <c r="M330" i="98"/>
  <c r="M334" i="98"/>
  <c r="M338" i="98"/>
  <c r="M342" i="98"/>
  <c r="M346" i="98"/>
  <c r="M350" i="98"/>
  <c r="M354" i="98"/>
  <c r="M358" i="98"/>
  <c r="M362" i="98"/>
  <c r="M366" i="98"/>
  <c r="M370" i="98"/>
  <c r="M374" i="98"/>
  <c r="M378" i="98"/>
  <c r="M382" i="98"/>
  <c r="M386" i="98"/>
  <c r="M390" i="98"/>
  <c r="M394" i="98"/>
  <c r="M398" i="98"/>
  <c r="M400" i="98"/>
  <c r="M404" i="98"/>
  <c r="M410" i="98"/>
  <c r="I509" i="90"/>
  <c r="I509" i="92"/>
  <c r="M252" i="84"/>
  <c r="M254" i="84"/>
  <c r="M268" i="84"/>
  <c r="M270" i="84"/>
  <c r="M300" i="84"/>
  <c r="M302" i="84"/>
  <c r="M65" i="90"/>
  <c r="M67" i="90"/>
  <c r="M71" i="90"/>
  <c r="M89" i="88"/>
  <c r="M97" i="88"/>
  <c r="M21" i="86"/>
  <c r="M25" i="86"/>
  <c r="M27" i="86"/>
  <c r="M37" i="86"/>
  <c r="M73" i="86"/>
  <c r="M75" i="86"/>
  <c r="H507" i="86"/>
  <c r="M277" i="94"/>
  <c r="M309" i="96"/>
  <c r="M315" i="96"/>
  <c r="M357" i="96"/>
  <c r="M369" i="96"/>
  <c r="M389" i="96"/>
  <c r="M391" i="96"/>
  <c r="M152" i="98"/>
  <c r="M156" i="98"/>
  <c r="M73" i="80"/>
  <c r="M77" i="80"/>
  <c r="M89" i="80"/>
  <c r="M6" i="82"/>
  <c r="M10" i="82"/>
  <c r="M14" i="82"/>
  <c r="M22" i="82"/>
  <c r="M26" i="82"/>
  <c r="M30" i="82"/>
  <c r="M54" i="82"/>
  <c r="M58" i="82"/>
  <c r="M62" i="82"/>
  <c r="M70" i="82"/>
  <c r="M74" i="82"/>
  <c r="M78" i="82"/>
  <c r="M86" i="82"/>
  <c r="M90" i="82"/>
  <c r="M94" i="82"/>
  <c r="M114" i="82"/>
  <c r="M118" i="82"/>
  <c r="M126" i="82"/>
  <c r="M142" i="82"/>
  <c r="M262" i="90"/>
  <c r="M302" i="90"/>
  <c r="M110" i="92"/>
  <c r="M250" i="94"/>
  <c r="M73" i="94"/>
  <c r="M220" i="80"/>
  <c r="M224" i="80"/>
  <c r="M226" i="80"/>
  <c r="M406" i="80"/>
  <c r="M426" i="80"/>
  <c r="M454" i="80"/>
  <c r="C529" i="92"/>
  <c r="F529" i="92"/>
  <c r="M293" i="86"/>
  <c r="M358" i="86"/>
  <c r="M443" i="88"/>
  <c r="M226" i="86"/>
  <c r="M272" i="88"/>
  <c r="M274" i="88"/>
  <c r="M276" i="88"/>
  <c r="M314" i="88"/>
  <c r="M316" i="88"/>
  <c r="M221" i="90"/>
  <c r="M225" i="90"/>
  <c r="M227" i="90"/>
  <c r="M222" i="92"/>
  <c r="M124" i="96"/>
  <c r="M128" i="96"/>
  <c r="M203" i="96"/>
  <c r="M490" i="98"/>
  <c r="M492" i="98"/>
  <c r="H500" i="94"/>
  <c r="M205" i="80"/>
  <c r="M213" i="80"/>
  <c r="M235" i="80"/>
  <c r="M241" i="80"/>
  <c r="M392" i="82"/>
  <c r="M406" i="82"/>
  <c r="M408" i="82"/>
  <c r="M410" i="82"/>
  <c r="M412" i="82"/>
  <c r="M422" i="82"/>
  <c r="M424" i="82"/>
  <c r="M426" i="82"/>
  <c r="M450" i="82"/>
  <c r="M396" i="84"/>
  <c r="M398" i="84"/>
  <c r="M442" i="84"/>
  <c r="M444" i="84"/>
  <c r="M458" i="84"/>
  <c r="M137" i="86"/>
  <c r="M139" i="86"/>
  <c r="M373" i="86"/>
  <c r="M389" i="86"/>
  <c r="M265" i="88"/>
  <c r="M281" i="88"/>
  <c r="M109" i="90"/>
  <c r="M174" i="90"/>
  <c r="M450" i="90"/>
  <c r="M452" i="90"/>
  <c r="M43" i="92"/>
  <c r="M59" i="92"/>
  <c r="M344" i="92"/>
  <c r="M350" i="92"/>
  <c r="M378" i="94"/>
  <c r="M24" i="96"/>
  <c r="M28" i="96"/>
  <c r="M36" i="96"/>
  <c r="M172" i="96"/>
  <c r="M182" i="96"/>
  <c r="M184" i="96"/>
  <c r="M415" i="98"/>
  <c r="M419" i="98"/>
  <c r="M80" i="80"/>
  <c r="M82" i="80"/>
  <c r="M112" i="80"/>
  <c r="M114" i="80"/>
  <c r="M413" i="80"/>
  <c r="M415" i="80"/>
  <c r="M417" i="80"/>
  <c r="M441" i="80"/>
  <c r="M451" i="80"/>
  <c r="M457" i="80"/>
  <c r="M17" i="82"/>
  <c r="M21" i="82"/>
  <c r="M29" i="82"/>
  <c r="M97" i="82"/>
  <c r="M101" i="82"/>
  <c r="M109" i="82"/>
  <c r="M117" i="82"/>
  <c r="M135" i="82"/>
  <c r="M145" i="82"/>
  <c r="M147" i="82"/>
  <c r="M490" i="82"/>
  <c r="M217" i="84"/>
  <c r="M225" i="84"/>
  <c r="M70" i="86"/>
  <c r="M73" i="88"/>
  <c r="M144" i="88"/>
  <c r="M146" i="88"/>
  <c r="M148" i="88"/>
  <c r="M42" i="90"/>
  <c r="M478" i="90"/>
  <c r="M480" i="90"/>
  <c r="M488" i="90"/>
  <c r="M216" i="92"/>
  <c r="M22" i="80"/>
  <c r="M254" i="80"/>
  <c r="M328" i="80"/>
  <c r="M344" i="80"/>
  <c r="M348" i="80"/>
  <c r="M350" i="80"/>
  <c r="M352" i="80"/>
  <c r="M354" i="80"/>
  <c r="M151" i="82"/>
  <c r="M161" i="82"/>
  <c r="M163" i="82"/>
  <c r="M165" i="82"/>
  <c r="M175" i="82"/>
  <c r="M177" i="82"/>
  <c r="M197" i="82"/>
  <c r="M203" i="82"/>
  <c r="M219" i="82"/>
  <c r="M223" i="82"/>
  <c r="M225" i="82"/>
  <c r="M227" i="82"/>
  <c r="M229" i="82"/>
  <c r="M233" i="82"/>
  <c r="M255" i="82"/>
  <c r="M261" i="82"/>
  <c r="M267" i="82"/>
  <c r="M271" i="82"/>
  <c r="M313" i="82"/>
  <c r="M319" i="82"/>
  <c r="M361" i="82"/>
  <c r="M367" i="82"/>
  <c r="M377" i="82"/>
  <c r="M383" i="82"/>
  <c r="M466" i="82"/>
  <c r="M41" i="84"/>
  <c r="M100" i="84"/>
  <c r="M104" i="84"/>
  <c r="M106" i="84"/>
  <c r="M110" i="84"/>
  <c r="M120" i="84"/>
  <c r="M122" i="84"/>
  <c r="M126" i="84"/>
  <c r="M136" i="84"/>
  <c r="M451" i="84"/>
  <c r="M9" i="86"/>
  <c r="M11" i="86"/>
  <c r="M181" i="86"/>
  <c r="M195" i="86"/>
  <c r="M61" i="80"/>
  <c r="M140" i="80"/>
  <c r="M166" i="80"/>
  <c r="M257" i="80"/>
  <c r="M273" i="80"/>
  <c r="M299" i="80"/>
  <c r="M309" i="80"/>
  <c r="M311" i="80"/>
  <c r="M321" i="80"/>
  <c r="M349" i="80"/>
  <c r="M168" i="82"/>
  <c r="M200" i="82"/>
  <c r="M216" i="82"/>
  <c r="M220" i="82"/>
  <c r="M224" i="82"/>
  <c r="M232" i="82"/>
  <c r="M248" i="82"/>
  <c r="M252" i="82"/>
  <c r="M280" i="82"/>
  <c r="M288" i="82"/>
  <c r="M380" i="82"/>
  <c r="M384" i="82"/>
  <c r="M40" i="84"/>
  <c r="M84" i="84"/>
  <c r="M145" i="84"/>
  <c r="M185" i="84"/>
  <c r="M193" i="84"/>
  <c r="M322" i="86"/>
  <c r="M445" i="86"/>
  <c r="M461" i="86"/>
  <c r="M493" i="86"/>
  <c r="M9" i="88"/>
  <c r="M25" i="88"/>
  <c r="M33" i="88"/>
  <c r="M80" i="88"/>
  <c r="M82" i="88"/>
  <c r="M84" i="88"/>
  <c r="M190" i="92"/>
  <c r="M270" i="92"/>
  <c r="M274" i="92"/>
  <c r="M276" i="92"/>
  <c r="M54" i="94"/>
  <c r="M229" i="94"/>
  <c r="M305" i="94"/>
  <c r="M455" i="94"/>
  <c r="M274" i="96"/>
  <c r="M278" i="96"/>
  <c r="M27" i="98"/>
  <c r="M29" i="98"/>
  <c r="M33" i="98"/>
  <c r="M80" i="98"/>
  <c r="M88" i="98"/>
  <c r="M92" i="98"/>
  <c r="M197" i="98"/>
  <c r="M137" i="88"/>
  <c r="M408" i="88"/>
  <c r="M118" i="90"/>
  <c r="M206" i="90"/>
  <c r="M349" i="90"/>
  <c r="M353" i="90"/>
  <c r="M355" i="90"/>
  <c r="M458" i="90"/>
  <c r="M11" i="92"/>
  <c r="M78" i="92"/>
  <c r="M123" i="92"/>
  <c r="M239" i="92"/>
  <c r="M45" i="94"/>
  <c r="M47" i="94"/>
  <c r="M5" i="96"/>
  <c r="M13" i="96"/>
  <c r="M17" i="96"/>
  <c r="M21" i="96"/>
  <c r="M40" i="96"/>
  <c r="M44" i="96"/>
  <c r="M52" i="96"/>
  <c r="M56" i="96"/>
  <c r="M211" i="96"/>
  <c r="M257" i="96"/>
  <c r="M265" i="96"/>
  <c r="M475" i="96"/>
  <c r="M477" i="96"/>
  <c r="M485" i="96"/>
  <c r="M497" i="96"/>
  <c r="M199" i="98"/>
  <c r="M327" i="98"/>
  <c r="M335" i="98"/>
  <c r="M138" i="84"/>
  <c r="M168" i="84"/>
  <c r="M170" i="84"/>
  <c r="M174" i="84"/>
  <c r="M188" i="84"/>
  <c r="M190" i="84"/>
  <c r="M305" i="84"/>
  <c r="M488" i="84"/>
  <c r="M490" i="84"/>
  <c r="M492" i="84"/>
  <c r="M14" i="86"/>
  <c r="M85" i="86"/>
  <c r="M89" i="86"/>
  <c r="M91" i="86"/>
  <c r="M194" i="86"/>
  <c r="M290" i="86"/>
  <c r="M361" i="86"/>
  <c r="M408" i="86"/>
  <c r="M456" i="86"/>
  <c r="M472" i="86"/>
  <c r="M486" i="86"/>
  <c r="M498" i="86"/>
  <c r="M16" i="88"/>
  <c r="M18" i="88"/>
  <c r="M20" i="88"/>
  <c r="M153" i="88"/>
  <c r="M161" i="88"/>
  <c r="M376" i="88"/>
  <c r="M378" i="88"/>
  <c r="M448" i="88"/>
  <c r="M94" i="90"/>
  <c r="M414" i="90"/>
  <c r="M416" i="90"/>
  <c r="M424" i="90"/>
  <c r="M219" i="92"/>
  <c r="M398" i="92"/>
  <c r="M107" i="94"/>
  <c r="M113" i="94"/>
  <c r="M115" i="94"/>
  <c r="M337" i="94"/>
  <c r="M105" i="96"/>
  <c r="M113" i="96"/>
  <c r="M117" i="96"/>
  <c r="M121" i="96"/>
  <c r="M146" i="96"/>
  <c r="M163" i="96"/>
  <c r="M36" i="98"/>
  <c r="M40" i="98"/>
  <c r="M72" i="98"/>
  <c r="M95" i="98"/>
  <c r="M97" i="98"/>
  <c r="M99" i="98"/>
  <c r="M105" i="98"/>
  <c r="M275" i="98"/>
  <c r="M376" i="98"/>
  <c r="M7" i="90"/>
  <c r="M54" i="90"/>
  <c r="M106" i="90"/>
  <c r="M129" i="90"/>
  <c r="M131" i="90"/>
  <c r="M135" i="90"/>
  <c r="M183" i="90"/>
  <c r="M186" i="90"/>
  <c r="M189" i="90"/>
  <c r="M193" i="90"/>
  <c r="M195" i="90"/>
  <c r="M218" i="90"/>
  <c r="M311" i="90"/>
  <c r="M314" i="90"/>
  <c r="M317" i="90"/>
  <c r="M321" i="90"/>
  <c r="M323" i="90"/>
  <c r="M346" i="90"/>
  <c r="M471" i="90"/>
  <c r="M64" i="80"/>
  <c r="M66" i="80"/>
  <c r="M176" i="80"/>
  <c r="M178" i="80"/>
  <c r="M266" i="80"/>
  <c r="M282" i="80"/>
  <c r="M290" i="80"/>
  <c r="M318" i="80"/>
  <c r="M374" i="80"/>
  <c r="M33" i="82"/>
  <c r="M37" i="82"/>
  <c r="M45" i="82"/>
  <c r="M49" i="82"/>
  <c r="M53" i="82"/>
  <c r="M61" i="82"/>
  <c r="M81" i="82"/>
  <c r="M85" i="82"/>
  <c r="M93" i="82"/>
  <c r="M158" i="82"/>
  <c r="M239" i="82"/>
  <c r="M241" i="82"/>
  <c r="M348" i="82"/>
  <c r="M352" i="82"/>
  <c r="M431" i="82"/>
  <c r="M458" i="82"/>
  <c r="M18" i="84"/>
  <c r="M24" i="84"/>
  <c r="M26" i="84"/>
  <c r="M57" i="84"/>
  <c r="M65" i="84"/>
  <c r="M113" i="84"/>
  <c r="M117" i="84"/>
  <c r="M220" i="84"/>
  <c r="M222" i="84"/>
  <c r="M273" i="84"/>
  <c r="M337" i="84"/>
  <c r="M364" i="84"/>
  <c r="M366" i="84"/>
  <c r="M380" i="84"/>
  <c r="M382" i="84"/>
  <c r="M78" i="86"/>
  <c r="M101" i="86"/>
  <c r="M165" i="86"/>
  <c r="M306" i="86"/>
  <c r="M310" i="86"/>
  <c r="M341" i="86"/>
  <c r="M364" i="86"/>
  <c r="M366" i="86"/>
  <c r="M370" i="86"/>
  <c r="M374" i="86"/>
  <c r="M376" i="86"/>
  <c r="M444" i="86"/>
  <c r="M448" i="86"/>
  <c r="M450" i="86"/>
  <c r="M485" i="86"/>
  <c r="M201" i="88"/>
  <c r="M208" i="88"/>
  <c r="M210" i="88"/>
  <c r="M212" i="88"/>
  <c r="M217" i="88"/>
  <c r="M225" i="88"/>
  <c r="M344" i="88"/>
  <c r="M346" i="88"/>
  <c r="M455" i="88"/>
  <c r="M472" i="88"/>
  <c r="M45" i="90"/>
  <c r="M390" i="90"/>
  <c r="M18" i="92"/>
  <c r="M50" i="92"/>
  <c r="M482" i="92"/>
  <c r="M484" i="92"/>
  <c r="M407" i="94"/>
  <c r="M446" i="94"/>
  <c r="M448" i="94"/>
  <c r="M145" i="94"/>
  <c r="M149" i="94"/>
  <c r="M151" i="94"/>
  <c r="M170" i="94"/>
  <c r="M177" i="94"/>
  <c r="M179" i="94"/>
  <c r="M194" i="94"/>
  <c r="M209" i="94"/>
  <c r="M354" i="94"/>
  <c r="M385" i="94"/>
  <c r="M65" i="96"/>
  <c r="M69" i="96"/>
  <c r="M73" i="96"/>
  <c r="M96" i="96"/>
  <c r="M187" i="96"/>
  <c r="M287" i="96"/>
  <c r="M293" i="96"/>
  <c r="M295" i="96"/>
  <c r="M358" i="96"/>
  <c r="M390" i="96"/>
  <c r="M471" i="96"/>
  <c r="M494" i="96"/>
  <c r="M498" i="96"/>
  <c r="M159" i="98"/>
  <c r="M161" i="98"/>
  <c r="M163" i="98"/>
  <c r="M223" i="98"/>
  <c r="M383" i="98"/>
  <c r="M387" i="98"/>
  <c r="M458" i="98"/>
  <c r="M460" i="98"/>
  <c r="M407" i="90"/>
  <c r="M411" i="90"/>
  <c r="M455" i="90"/>
  <c r="M491" i="90"/>
  <c r="M8" i="92"/>
  <c r="M67" i="92"/>
  <c r="M242" i="92"/>
  <c r="M244" i="92"/>
  <c r="M303" i="92"/>
  <c r="M347" i="92"/>
  <c r="M370" i="92"/>
  <c r="M372" i="92"/>
  <c r="M42" i="94"/>
  <c r="M226" i="94"/>
  <c r="M281" i="94"/>
  <c r="M289" i="94"/>
  <c r="M414" i="94"/>
  <c r="M416" i="94"/>
  <c r="M474" i="94"/>
  <c r="M476" i="94"/>
  <c r="M482" i="94"/>
  <c r="M484" i="94"/>
  <c r="M80" i="96"/>
  <c r="M88" i="96"/>
  <c r="M179" i="96"/>
  <c r="M194" i="96"/>
  <c r="M198" i="96"/>
  <c r="M200" i="96"/>
  <c r="M277" i="96"/>
  <c r="M279" i="96"/>
  <c r="M281" i="96"/>
  <c r="M283" i="96"/>
  <c r="M302" i="96"/>
  <c r="M306" i="96"/>
  <c r="M318" i="96"/>
  <c r="M24" i="98"/>
  <c r="M172" i="98"/>
  <c r="M184" i="98"/>
  <c r="M192" i="98"/>
  <c r="M315" i="98"/>
  <c r="M339" i="98"/>
  <c r="M343" i="98"/>
  <c r="M355" i="98"/>
  <c r="M406" i="98"/>
  <c r="M408" i="98"/>
  <c r="M412" i="98"/>
  <c r="M471" i="98"/>
  <c r="M29" i="80"/>
  <c r="M32" i="80"/>
  <c r="M34" i="80"/>
  <c r="M41" i="80"/>
  <c r="M108" i="80"/>
  <c r="M208" i="80"/>
  <c r="M210" i="80"/>
  <c r="M217" i="80"/>
  <c r="M298" i="80"/>
  <c r="M446" i="80"/>
  <c r="M5" i="82"/>
  <c r="M13" i="82"/>
  <c r="M38" i="82"/>
  <c r="M42" i="82"/>
  <c r="M46" i="82"/>
  <c r="M65" i="82"/>
  <c r="M69" i="82"/>
  <c r="M77" i="82"/>
  <c r="M102" i="82"/>
  <c r="M110" i="82"/>
  <c r="M121" i="82"/>
  <c r="M125" i="82"/>
  <c r="M150" i="82"/>
  <c r="M184" i="82"/>
  <c r="M192" i="82"/>
  <c r="M207" i="82"/>
  <c r="M211" i="82"/>
  <c r="M256" i="82"/>
  <c r="M264" i="82"/>
  <c r="M283" i="82"/>
  <c r="M297" i="82"/>
  <c r="M316" i="82"/>
  <c r="M331" i="82"/>
  <c r="M339" i="82"/>
  <c r="M347" i="82"/>
  <c r="M360" i="82"/>
  <c r="M389" i="82"/>
  <c r="M415" i="82"/>
  <c r="M438" i="82"/>
  <c r="M442" i="82"/>
  <c r="M482" i="82"/>
  <c r="M33" i="84"/>
  <c r="M81" i="84"/>
  <c r="M164" i="84"/>
  <c r="M201" i="84"/>
  <c r="M209" i="84"/>
  <c r="M236" i="84"/>
  <c r="M238" i="84"/>
  <c r="M316" i="84"/>
  <c r="M318" i="84"/>
  <c r="M348" i="84"/>
  <c r="M350" i="84"/>
  <c r="M460" i="84"/>
  <c r="M467" i="84"/>
  <c r="M30" i="86"/>
  <c r="M47" i="86"/>
  <c r="M118" i="86"/>
  <c r="M127" i="86"/>
  <c r="M146" i="86"/>
  <c r="M185" i="86"/>
  <c r="M187" i="86"/>
  <c r="M189" i="86"/>
  <c r="M191" i="86"/>
  <c r="M246" i="86"/>
  <c r="M249" i="86"/>
  <c r="M251" i="86"/>
  <c r="M253" i="86"/>
  <c r="M255" i="86"/>
  <c r="M258" i="86"/>
  <c r="M265" i="86"/>
  <c r="M267" i="86"/>
  <c r="M282" i="86"/>
  <c r="M297" i="86"/>
  <c r="M301" i="86"/>
  <c r="M339" i="86"/>
  <c r="M380" i="86"/>
  <c r="M384" i="86"/>
  <c r="M469" i="86"/>
  <c r="M296" i="88"/>
  <c r="M298" i="88"/>
  <c r="M328" i="88"/>
  <c r="M330" i="88"/>
  <c r="M360" i="88"/>
  <c r="M362" i="88"/>
  <c r="M392" i="88"/>
  <c r="M394" i="88"/>
  <c r="M416" i="88"/>
  <c r="M423" i="88"/>
  <c r="M425" i="88"/>
  <c r="M427" i="88"/>
  <c r="M429" i="88"/>
  <c r="M432" i="88"/>
  <c r="M440" i="88"/>
  <c r="M480" i="88"/>
  <c r="M487" i="88"/>
  <c r="M489" i="88"/>
  <c r="M491" i="88"/>
  <c r="M493" i="88"/>
  <c r="M496" i="88"/>
  <c r="M10" i="90"/>
  <c r="M74" i="90"/>
  <c r="M138" i="90"/>
  <c r="M230" i="90"/>
  <c r="M241" i="90"/>
  <c r="M243" i="90"/>
  <c r="M358" i="90"/>
  <c r="M369" i="90"/>
  <c r="M371" i="90"/>
  <c r="M423" i="90"/>
  <c r="M447" i="90"/>
  <c r="M14" i="92"/>
  <c r="M27" i="92"/>
  <c r="M44" i="92"/>
  <c r="M72" i="92"/>
  <c r="M111" i="92"/>
  <c r="M146" i="92"/>
  <c r="M148" i="92"/>
  <c r="M175" i="92"/>
  <c r="M206" i="92"/>
  <c r="M238" i="92"/>
  <c r="M251" i="92"/>
  <c r="M299" i="92"/>
  <c r="M366" i="92"/>
  <c r="M443" i="92"/>
  <c r="M450" i="92"/>
  <c r="M435" i="82"/>
  <c r="M474" i="82"/>
  <c r="M498" i="82"/>
  <c r="M17" i="84"/>
  <c r="M34" i="84"/>
  <c r="M60" i="84"/>
  <c r="M62" i="84"/>
  <c r="M88" i="84"/>
  <c r="M90" i="84"/>
  <c r="M129" i="84"/>
  <c r="M133" i="84"/>
  <c r="M148" i="84"/>
  <c r="M158" i="84"/>
  <c r="M177" i="84"/>
  <c r="M204" i="84"/>
  <c r="M206" i="84"/>
  <c r="M233" i="84"/>
  <c r="M241" i="84"/>
  <c r="M284" i="84"/>
  <c r="M286" i="84"/>
  <c r="M332" i="84"/>
  <c r="M334" i="84"/>
  <c r="M369" i="84"/>
  <c r="M410" i="84"/>
  <c r="M414" i="84"/>
  <c r="M416" i="84"/>
  <c r="M419" i="84"/>
  <c r="M426" i="84"/>
  <c r="M54" i="86"/>
  <c r="M63" i="86"/>
  <c r="M94" i="86"/>
  <c r="M111" i="86"/>
  <c r="M186" i="86"/>
  <c r="M211" i="86"/>
  <c r="M214" i="86"/>
  <c r="M217" i="86"/>
  <c r="M233" i="86"/>
  <c r="M237" i="86"/>
  <c r="M287" i="86"/>
  <c r="M338" i="86"/>
  <c r="M396" i="86"/>
  <c r="M425" i="86"/>
  <c r="M438" i="86"/>
  <c r="M453" i="86"/>
  <c r="M334" i="92"/>
  <c r="M427" i="92"/>
  <c r="M476" i="92"/>
  <c r="M82" i="94"/>
  <c r="M90" i="94"/>
  <c r="M186" i="94"/>
  <c r="M199" i="94"/>
  <c r="M218" i="94"/>
  <c r="M357" i="94"/>
  <c r="M403" i="84"/>
  <c r="M472" i="84"/>
  <c r="M474" i="84"/>
  <c r="M479" i="84"/>
  <c r="M483" i="84"/>
  <c r="M6" i="86"/>
  <c r="M134" i="86"/>
  <c r="M36" i="88"/>
  <c r="M38" i="88"/>
  <c r="M41" i="88"/>
  <c r="M48" i="88"/>
  <c r="M65" i="88"/>
  <c r="M100" i="88"/>
  <c r="M102" i="88"/>
  <c r="M105" i="88"/>
  <c r="M112" i="88"/>
  <c r="M129" i="88"/>
  <c r="M164" i="88"/>
  <c r="M166" i="88"/>
  <c r="M169" i="88"/>
  <c r="M176" i="88"/>
  <c r="M193" i="88"/>
  <c r="M228" i="88"/>
  <c r="M230" i="88"/>
  <c r="M233" i="88"/>
  <c r="M240" i="88"/>
  <c r="M257" i="88"/>
  <c r="M13" i="90"/>
  <c r="M33" i="90"/>
  <c r="M39" i="90"/>
  <c r="M62" i="90"/>
  <c r="M77" i="90"/>
  <c r="M86" i="90"/>
  <c r="M97" i="90"/>
  <c r="M99" i="90"/>
  <c r="M103" i="90"/>
  <c r="M126" i="90"/>
  <c r="M141" i="90"/>
  <c r="M150" i="90"/>
  <c r="M161" i="90"/>
  <c r="M163" i="90"/>
  <c r="M209" i="90"/>
  <c r="M211" i="90"/>
  <c r="M215" i="90"/>
  <c r="M257" i="90"/>
  <c r="M259" i="90"/>
  <c r="M289" i="90"/>
  <c r="M291" i="90"/>
  <c r="M337" i="90"/>
  <c r="M339" i="90"/>
  <c r="M343" i="90"/>
  <c r="M385" i="90"/>
  <c r="M387" i="90"/>
  <c r="M430" i="90"/>
  <c r="M439" i="90"/>
  <c r="M475" i="90"/>
  <c r="M19" i="92"/>
  <c r="M60" i="92"/>
  <c r="M75" i="92"/>
  <c r="M88" i="92"/>
  <c r="M91" i="92"/>
  <c r="M94" i="92"/>
  <c r="M114" i="92"/>
  <c r="M116" i="92"/>
  <c r="M142" i="92"/>
  <c r="M171" i="92"/>
  <c r="M178" i="92"/>
  <c r="M180" i="92"/>
  <c r="M187" i="92"/>
  <c r="M200" i="92"/>
  <c r="M379" i="92"/>
  <c r="M459" i="92"/>
  <c r="M67" i="94"/>
  <c r="M257" i="94"/>
  <c r="M325" i="94"/>
  <c r="M346" i="94"/>
  <c r="M76" i="96"/>
  <c r="M97" i="96"/>
  <c r="M445" i="96"/>
  <c r="M318" i="92"/>
  <c r="M367" i="92"/>
  <c r="M402" i="92"/>
  <c r="M404" i="92"/>
  <c r="M406" i="92"/>
  <c r="M475" i="92"/>
  <c r="M492" i="92"/>
  <c r="M26" i="94"/>
  <c r="M29" i="94"/>
  <c r="M31" i="94"/>
  <c r="M35" i="94"/>
  <c r="M85" i="94"/>
  <c r="M87" i="94"/>
  <c r="M161" i="94"/>
  <c r="M163" i="94"/>
  <c r="M165" i="94"/>
  <c r="M174" i="94"/>
  <c r="M187" i="94"/>
  <c r="M217" i="94"/>
  <c r="M237" i="94"/>
  <c r="M258" i="94"/>
  <c r="M265" i="94"/>
  <c r="M293" i="94"/>
  <c r="M317" i="94"/>
  <c r="M345" i="94"/>
  <c r="M365" i="94"/>
  <c r="M386" i="94"/>
  <c r="M393" i="94"/>
  <c r="M443" i="94"/>
  <c r="M8" i="96"/>
  <c r="M12" i="96"/>
  <c r="M20" i="96"/>
  <c r="M45" i="96"/>
  <c r="M49" i="96"/>
  <c r="M53" i="96"/>
  <c r="M57" i="96"/>
  <c r="M108" i="96"/>
  <c r="M112" i="96"/>
  <c r="M120" i="96"/>
  <c r="M166" i="96"/>
  <c r="M168" i="96"/>
  <c r="M210" i="96"/>
  <c r="M306" i="92"/>
  <c r="M308" i="92"/>
  <c r="M315" i="92"/>
  <c r="M328" i="92"/>
  <c r="M434" i="92"/>
  <c r="M462" i="92"/>
  <c r="M6" i="94"/>
  <c r="M19" i="94"/>
  <c r="M57" i="94"/>
  <c r="M74" i="94"/>
  <c r="M110" i="94"/>
  <c r="M158" i="94"/>
  <c r="M193" i="94"/>
  <c r="M241" i="94"/>
  <c r="M249" i="94"/>
  <c r="M290" i="94"/>
  <c r="M314" i="94"/>
  <c r="M321" i="94"/>
  <c r="M369" i="94"/>
  <c r="M377" i="94"/>
  <c r="M410" i="94"/>
  <c r="M427" i="94"/>
  <c r="M430" i="94"/>
  <c r="M432" i="94"/>
  <c r="M436" i="94"/>
  <c r="M487" i="94"/>
  <c r="M325" i="96"/>
  <c r="M11" i="98"/>
  <c r="M13" i="98"/>
  <c r="M17" i="98"/>
  <c r="M43" i="98"/>
  <c r="M45" i="98"/>
  <c r="M52" i="98"/>
  <c r="M83" i="98"/>
  <c r="M85" i="98"/>
  <c r="M108" i="98"/>
  <c r="M155" i="98"/>
  <c r="M168" i="98"/>
  <c r="M175" i="98"/>
  <c r="M177" i="98"/>
  <c r="M185" i="98"/>
  <c r="M191" i="98"/>
  <c r="M211" i="98"/>
  <c r="M235" i="98"/>
  <c r="M248" i="98"/>
  <c r="M271" i="98"/>
  <c r="M299" i="98"/>
  <c r="M344" i="98"/>
  <c r="M352" i="98"/>
  <c r="M379" i="98"/>
  <c r="M422" i="98"/>
  <c r="M424" i="98"/>
  <c r="M431" i="98"/>
  <c r="M455" i="98"/>
  <c r="M463" i="98"/>
  <c r="M466" i="94"/>
  <c r="M468" i="94"/>
  <c r="M498" i="94"/>
  <c r="M4" i="96"/>
  <c r="M29" i="96"/>
  <c r="M33" i="96"/>
  <c r="M37" i="96"/>
  <c r="M60" i="96"/>
  <c r="M64" i="96"/>
  <c r="M85" i="96"/>
  <c r="M89" i="96"/>
  <c r="M104" i="96"/>
  <c r="M129" i="96"/>
  <c r="M133" i="96"/>
  <c r="M137" i="96"/>
  <c r="M139" i="96"/>
  <c r="M171" i="96"/>
  <c r="M204" i="96"/>
  <c r="M273" i="96"/>
  <c r="M286" i="96"/>
  <c r="M303" i="96"/>
  <c r="M310" i="96"/>
  <c r="M334" i="96"/>
  <c r="M413" i="96"/>
  <c r="M426" i="96"/>
  <c r="M474" i="96"/>
  <c r="M493" i="96"/>
  <c r="M39" i="98"/>
  <c r="M55" i="98"/>
  <c r="M65" i="98"/>
  <c r="M120" i="98"/>
  <c r="M127" i="98"/>
  <c r="M143" i="98"/>
  <c r="M147" i="98"/>
  <c r="M149" i="98"/>
  <c r="M251" i="98"/>
  <c r="M263" i="98"/>
  <c r="M280" i="98"/>
  <c r="M363" i="98"/>
  <c r="M367" i="98"/>
  <c r="M391" i="98"/>
  <c r="M403" i="98"/>
  <c r="M434" i="98"/>
  <c r="M444" i="98"/>
  <c r="M474" i="98"/>
  <c r="M476" i="98"/>
  <c r="M487" i="98"/>
  <c r="M495" i="98"/>
  <c r="H501" i="98"/>
  <c r="H505" i="98"/>
  <c r="H513" i="98"/>
  <c r="M20" i="98"/>
  <c r="M75" i="98"/>
  <c r="M77" i="98"/>
  <c r="M79" i="98"/>
  <c r="M104" i="98"/>
  <c r="M111" i="98"/>
  <c r="M113" i="98"/>
  <c r="M287" i="98"/>
  <c r="M311" i="98"/>
  <c r="M320" i="98"/>
  <c r="M323" i="98"/>
  <c r="M418" i="98"/>
  <c r="M447" i="98"/>
  <c r="M479" i="98"/>
  <c r="H509" i="98"/>
  <c r="J501" i="98"/>
  <c r="J505" i="98"/>
  <c r="J509" i="98"/>
  <c r="J513" i="98"/>
  <c r="C523" i="98"/>
  <c r="H503" i="98"/>
  <c r="C527" i="98"/>
  <c r="H527" i="98"/>
  <c r="H507" i="98"/>
  <c r="C531" i="98"/>
  <c r="H531" i="98"/>
  <c r="H511" i="98"/>
  <c r="M8" i="98"/>
  <c r="M207" i="98"/>
  <c r="M216" i="98"/>
  <c r="M247" i="98"/>
  <c r="M256" i="98"/>
  <c r="M259" i="98"/>
  <c r="M351" i="98"/>
  <c r="M375" i="98"/>
  <c r="M384" i="98"/>
  <c r="M399" i="98"/>
  <c r="C520" i="98"/>
  <c r="I520" i="98"/>
  <c r="H500" i="98"/>
  <c r="C522" i="98"/>
  <c r="H504" i="98"/>
  <c r="C526" i="98"/>
  <c r="H508" i="98"/>
  <c r="C530" i="98"/>
  <c r="H510" i="98"/>
  <c r="C532" i="98"/>
  <c r="H512" i="98"/>
  <c r="C534" i="98"/>
  <c r="H514" i="98"/>
  <c r="C528" i="98"/>
  <c r="M4" i="98"/>
  <c r="M23" i="98"/>
  <c r="M49" i="98"/>
  <c r="M56" i="98"/>
  <c r="M59" i="98"/>
  <c r="M61" i="98"/>
  <c r="M68" i="98"/>
  <c r="M91" i="98"/>
  <c r="M121" i="98"/>
  <c r="M128" i="98"/>
  <c r="M133" i="98"/>
  <c r="M136" i="98"/>
  <c r="M139" i="98"/>
  <c r="M144" i="98"/>
  <c r="M169" i="98"/>
  <c r="M203" i="98"/>
  <c r="M219" i="98"/>
  <c r="M231" i="98"/>
  <c r="M243" i="98"/>
  <c r="M267" i="98"/>
  <c r="M283" i="98"/>
  <c r="M295" i="98"/>
  <c r="M307" i="98"/>
  <c r="M331" i="98"/>
  <c r="M347" i="98"/>
  <c r="M359" i="98"/>
  <c r="M371" i="98"/>
  <c r="M395" i="98"/>
  <c r="M402" i="98"/>
  <c r="M428" i="98"/>
  <c r="M438" i="98"/>
  <c r="M440" i="98"/>
  <c r="M450" i="98"/>
  <c r="M452" i="98"/>
  <c r="M466" i="98"/>
  <c r="M468" i="98"/>
  <c r="M482" i="98"/>
  <c r="M484" i="98"/>
  <c r="M498" i="98"/>
  <c r="M7" i="98"/>
  <c r="M71" i="98"/>
  <c r="M215" i="98"/>
  <c r="M224" i="98"/>
  <c r="M227" i="98"/>
  <c r="M239" i="98"/>
  <c r="M255" i="98"/>
  <c r="M279" i="98"/>
  <c r="M288" i="98"/>
  <c r="M291" i="98"/>
  <c r="M303" i="98"/>
  <c r="M312" i="98"/>
  <c r="M319" i="98"/>
  <c r="C523" i="96"/>
  <c r="J503" i="96"/>
  <c r="J505" i="96"/>
  <c r="M9" i="96"/>
  <c r="M16" i="96"/>
  <c r="M25" i="96"/>
  <c r="M32" i="96"/>
  <c r="M41" i="96"/>
  <c r="M48" i="96"/>
  <c r="M72" i="96"/>
  <c r="M81" i="96"/>
  <c r="M92" i="96"/>
  <c r="M101" i="96"/>
  <c r="M136" i="96"/>
  <c r="M140" i="96"/>
  <c r="M147" i="96"/>
  <c r="M156" i="96"/>
  <c r="M178" i="96"/>
  <c r="C522" i="96"/>
  <c r="J504" i="96"/>
  <c r="C526" i="96"/>
  <c r="J526" i="96"/>
  <c r="M220" i="96"/>
  <c r="M222" i="96"/>
  <c r="M229" i="96"/>
  <c r="M231" i="96"/>
  <c r="M238" i="96"/>
  <c r="M246" i="96"/>
  <c r="M251" i="96"/>
  <c r="M254" i="96"/>
  <c r="M261" i="96"/>
  <c r="M270" i="96"/>
  <c r="M321" i="96"/>
  <c r="M337" i="96"/>
  <c r="M342" i="96"/>
  <c r="M351" i="96"/>
  <c r="M353" i="96"/>
  <c r="M374" i="96"/>
  <c r="M379" i="96"/>
  <c r="M382" i="96"/>
  <c r="M402" i="96"/>
  <c r="M407" i="96"/>
  <c r="M410" i="96"/>
  <c r="M417" i="96"/>
  <c r="M429" i="96"/>
  <c r="M434" i="96"/>
  <c r="M459" i="96"/>
  <c r="M462" i="96"/>
  <c r="M465" i="96"/>
  <c r="M467" i="96"/>
  <c r="M481" i="96"/>
  <c r="M490" i="96"/>
  <c r="M61" i="96"/>
  <c r="M68" i="96"/>
  <c r="M77" i="96"/>
  <c r="M84" i="96"/>
  <c r="M93" i="96"/>
  <c r="M100" i="96"/>
  <c r="M109" i="96"/>
  <c r="M116" i="96"/>
  <c r="M125" i="96"/>
  <c r="M132" i="96"/>
  <c r="M150" i="96"/>
  <c r="M152" i="96"/>
  <c r="M155" i="96"/>
  <c r="M162" i="96"/>
  <c r="M188" i="96"/>
  <c r="M195" i="96"/>
  <c r="M214" i="96"/>
  <c r="M216" i="96"/>
  <c r="M219" i="96"/>
  <c r="M223" i="96"/>
  <c r="M239" i="96"/>
  <c r="M242" i="96"/>
  <c r="M245" i="96"/>
  <c r="M329" i="96"/>
  <c r="M338" i="96"/>
  <c r="M341" i="96"/>
  <c r="M343" i="96"/>
  <c r="M345" i="96"/>
  <c r="M347" i="96"/>
  <c r="M350" i="96"/>
  <c r="M361" i="96"/>
  <c r="M366" i="96"/>
  <c r="M373" i="96"/>
  <c r="M398" i="96"/>
  <c r="M401" i="96"/>
  <c r="M430" i="96"/>
  <c r="M433" i="96"/>
  <c r="M435" i="96"/>
  <c r="M437" i="96"/>
  <c r="M439" i="96"/>
  <c r="M442" i="96"/>
  <c r="M449" i="96"/>
  <c r="M451" i="96"/>
  <c r="M458" i="96"/>
  <c r="M466" i="96"/>
  <c r="C522" i="94"/>
  <c r="C526" i="94"/>
  <c r="C530" i="94"/>
  <c r="J510" i="94"/>
  <c r="C534" i="94"/>
  <c r="J514" i="94"/>
  <c r="M9" i="94"/>
  <c r="M41" i="94"/>
  <c r="M106" i="94"/>
  <c r="M122" i="94"/>
  <c r="M129" i="94"/>
  <c r="M154" i="94"/>
  <c r="M213" i="94"/>
  <c r="M261" i="94"/>
  <c r="M313" i="94"/>
  <c r="M322" i="94"/>
  <c r="M329" i="94"/>
  <c r="M353" i="94"/>
  <c r="M381" i="94"/>
  <c r="M411" i="94"/>
  <c r="M442" i="94"/>
  <c r="M458" i="94"/>
  <c r="M460" i="94"/>
  <c r="M471" i="94"/>
  <c r="J501" i="94"/>
  <c r="J505" i="94"/>
  <c r="J509" i="94"/>
  <c r="J513" i="94"/>
  <c r="J500" i="94"/>
  <c r="C524" i="94"/>
  <c r="I524" i="94"/>
  <c r="J504" i="94"/>
  <c r="J508" i="94"/>
  <c r="H510" i="94"/>
  <c r="J512" i="94"/>
  <c r="H514" i="94"/>
  <c r="C528" i="94"/>
  <c r="M10" i="94"/>
  <c r="M13" i="94"/>
  <c r="M15" i="94"/>
  <c r="M22" i="94"/>
  <c r="M38" i="94"/>
  <c r="M77" i="94"/>
  <c r="M79" i="94"/>
  <c r="M81" i="94"/>
  <c r="M94" i="94"/>
  <c r="M97" i="94"/>
  <c r="M99" i="94"/>
  <c r="M101" i="94"/>
  <c r="M157" i="94"/>
  <c r="M201" i="94"/>
  <c r="M225" i="94"/>
  <c r="M253" i="94"/>
  <c r="M273" i="94"/>
  <c r="M282" i="94"/>
  <c r="M301" i="94"/>
  <c r="M341" i="94"/>
  <c r="M389" i="94"/>
  <c r="M400" i="94"/>
  <c r="M423" i="94"/>
  <c r="M439" i="94"/>
  <c r="M490" i="94"/>
  <c r="M492" i="94"/>
  <c r="C523" i="94"/>
  <c r="J503" i="94"/>
  <c r="C527" i="94"/>
  <c r="H527" i="94"/>
  <c r="J507" i="94"/>
  <c r="C531" i="94"/>
  <c r="H531" i="94"/>
  <c r="J511" i="94"/>
  <c r="C532" i="94"/>
  <c r="M25" i="94"/>
  <c r="M51" i="94"/>
  <c r="M58" i="94"/>
  <c r="M61" i="94"/>
  <c r="M63" i="94"/>
  <c r="M70" i="94"/>
  <c r="M93" i="94"/>
  <c r="M123" i="94"/>
  <c r="M130" i="94"/>
  <c r="M135" i="94"/>
  <c r="M138" i="94"/>
  <c r="M141" i="94"/>
  <c r="M146" i="94"/>
  <c r="M171" i="94"/>
  <c r="M205" i="94"/>
  <c r="M221" i="94"/>
  <c r="M233" i="94"/>
  <c r="M245" i="94"/>
  <c r="M269" i="94"/>
  <c r="M285" i="94"/>
  <c r="M297" i="94"/>
  <c r="M309" i="94"/>
  <c r="M333" i="94"/>
  <c r="M349" i="94"/>
  <c r="M361" i="94"/>
  <c r="M373" i="94"/>
  <c r="M397" i="94"/>
  <c r="M426" i="94"/>
  <c r="M452" i="94"/>
  <c r="M463" i="94"/>
  <c r="M479" i="94"/>
  <c r="M495" i="94"/>
  <c r="M30" i="92"/>
  <c r="M66" i="92"/>
  <c r="M107" i="92"/>
  <c r="M126" i="92"/>
  <c r="M210" i="92"/>
  <c r="M212" i="92"/>
  <c r="M264" i="92"/>
  <c r="M280" i="92"/>
  <c r="M283" i="92"/>
  <c r="M286" i="92"/>
  <c r="M302" i="92"/>
  <c r="M363" i="92"/>
  <c r="M382" i="92"/>
  <c r="M428" i="92"/>
  <c r="C520" i="92"/>
  <c r="H500" i="92"/>
  <c r="J508" i="92"/>
  <c r="I508" i="92"/>
  <c r="J511" i="92"/>
  <c r="M22" i="92"/>
  <c r="M24" i="92"/>
  <c r="M31" i="92"/>
  <c r="M34" i="92"/>
  <c r="M36" i="92"/>
  <c r="M38" i="92"/>
  <c r="M47" i="92"/>
  <c r="M82" i="92"/>
  <c r="M84" i="92"/>
  <c r="M136" i="92"/>
  <c r="M152" i="92"/>
  <c r="M155" i="92"/>
  <c r="M158" i="92"/>
  <c r="M174" i="92"/>
  <c r="M235" i="92"/>
  <c r="M254" i="92"/>
  <c r="M338" i="92"/>
  <c r="M340" i="92"/>
  <c r="M392" i="92"/>
  <c r="M412" i="92"/>
  <c r="M415" i="92"/>
  <c r="M418" i="92"/>
  <c r="M420" i="92"/>
  <c r="M446" i="92"/>
  <c r="M451" i="92"/>
  <c r="H504" i="92"/>
  <c r="J512" i="92"/>
  <c r="I512" i="92"/>
  <c r="I513" i="92"/>
  <c r="J533" i="92"/>
  <c r="M52" i="92"/>
  <c r="M98" i="92"/>
  <c r="M100" i="92"/>
  <c r="M127" i="92"/>
  <c r="M130" i="92"/>
  <c r="M132" i="92"/>
  <c r="M139" i="92"/>
  <c r="M162" i="92"/>
  <c r="M164" i="92"/>
  <c r="M191" i="92"/>
  <c r="M194" i="92"/>
  <c r="M196" i="92"/>
  <c r="M203" i="92"/>
  <c r="M226" i="92"/>
  <c r="M228" i="92"/>
  <c r="M255" i="92"/>
  <c r="M258" i="92"/>
  <c r="M260" i="92"/>
  <c r="M267" i="92"/>
  <c r="M290" i="92"/>
  <c r="M292" i="92"/>
  <c r="M319" i="92"/>
  <c r="M322" i="92"/>
  <c r="M324" i="92"/>
  <c r="M331" i="92"/>
  <c r="M354" i="92"/>
  <c r="M356" i="92"/>
  <c r="M383" i="92"/>
  <c r="M386" i="92"/>
  <c r="M388" i="92"/>
  <c r="M395" i="92"/>
  <c r="M411" i="92"/>
  <c r="M454" i="92"/>
  <c r="M456" i="92"/>
  <c r="M463" i="92"/>
  <c r="M466" i="92"/>
  <c r="M468" i="92"/>
  <c r="M470" i="92"/>
  <c r="M479" i="92"/>
  <c r="M491" i="92"/>
  <c r="M498" i="92"/>
  <c r="J512" i="90"/>
  <c r="C532" i="90"/>
  <c r="I512" i="90"/>
  <c r="I500" i="90"/>
  <c r="M25" i="90"/>
  <c r="M49" i="90"/>
  <c r="M51" i="90"/>
  <c r="M81" i="90"/>
  <c r="M83" i="90"/>
  <c r="M113" i="90"/>
  <c r="M115" i="90"/>
  <c r="M145" i="90"/>
  <c r="M147" i="90"/>
  <c r="M166" i="90"/>
  <c r="M238" i="90"/>
  <c r="M247" i="90"/>
  <c r="M250" i="90"/>
  <c r="M253" i="90"/>
  <c r="M273" i="90"/>
  <c r="M275" i="90"/>
  <c r="M294" i="90"/>
  <c r="M375" i="90"/>
  <c r="M378" i="90"/>
  <c r="M381" i="90"/>
  <c r="M494" i="90"/>
  <c r="I501" i="90"/>
  <c r="M6" i="90"/>
  <c r="M14" i="90"/>
  <c r="M19" i="90"/>
  <c r="M22" i="90"/>
  <c r="M29" i="90"/>
  <c r="M38" i="90"/>
  <c r="M46" i="90"/>
  <c r="M55" i="90"/>
  <c r="M58" i="90"/>
  <c r="M61" i="90"/>
  <c r="M70" i="90"/>
  <c r="M78" i="90"/>
  <c r="M87" i="90"/>
  <c r="M90" i="90"/>
  <c r="M93" i="90"/>
  <c r="M102" i="90"/>
  <c r="M110" i="90"/>
  <c r="M119" i="90"/>
  <c r="M122" i="90"/>
  <c r="M125" i="90"/>
  <c r="M134" i="90"/>
  <c r="M142" i="90"/>
  <c r="M151" i="90"/>
  <c r="M154" i="90"/>
  <c r="M157" i="90"/>
  <c r="M177" i="90"/>
  <c r="M179" i="90"/>
  <c r="M198" i="90"/>
  <c r="M270" i="90"/>
  <c r="M279" i="90"/>
  <c r="M282" i="90"/>
  <c r="M285" i="90"/>
  <c r="M305" i="90"/>
  <c r="M307" i="90"/>
  <c r="M326" i="90"/>
  <c r="M400" i="90"/>
  <c r="M402" i="90"/>
  <c r="M404" i="90"/>
  <c r="M446" i="90"/>
  <c r="M463" i="90"/>
  <c r="M487" i="90"/>
  <c r="H500" i="90"/>
  <c r="H504" i="90"/>
  <c r="M158" i="90"/>
  <c r="M167" i="90"/>
  <c r="M170" i="90"/>
  <c r="M173" i="90"/>
  <c r="M182" i="90"/>
  <c r="M190" i="90"/>
  <c r="M199" i="90"/>
  <c r="M202" i="90"/>
  <c r="M205" i="90"/>
  <c r="M214" i="90"/>
  <c r="M222" i="90"/>
  <c r="M231" i="90"/>
  <c r="M234" i="90"/>
  <c r="M237" i="90"/>
  <c r="M246" i="90"/>
  <c r="M254" i="90"/>
  <c r="M263" i="90"/>
  <c r="M266" i="90"/>
  <c r="M269" i="90"/>
  <c r="M278" i="90"/>
  <c r="M286" i="90"/>
  <c r="M295" i="90"/>
  <c r="M298" i="90"/>
  <c r="M301" i="90"/>
  <c r="M310" i="90"/>
  <c r="M327" i="90"/>
  <c r="M330" i="90"/>
  <c r="M333" i="90"/>
  <c r="M342" i="90"/>
  <c r="M359" i="90"/>
  <c r="M362" i="90"/>
  <c r="M365" i="90"/>
  <c r="M374" i="90"/>
  <c r="M391" i="90"/>
  <c r="M394" i="90"/>
  <c r="M397" i="90"/>
  <c r="M399" i="90"/>
  <c r="M427" i="90"/>
  <c r="M442" i="90"/>
  <c r="M462" i="90"/>
  <c r="M464" i="90"/>
  <c r="M466" i="90"/>
  <c r="M468" i="90"/>
  <c r="I511" i="90"/>
  <c r="M10" i="88"/>
  <c r="M17" i="88"/>
  <c r="M26" i="88"/>
  <c r="M28" i="88"/>
  <c r="M49" i="88"/>
  <c r="M57" i="88"/>
  <c r="M74" i="88"/>
  <c r="M81" i="88"/>
  <c r="M90" i="88"/>
  <c r="M92" i="88"/>
  <c r="M113" i="88"/>
  <c r="M121" i="88"/>
  <c r="M138" i="88"/>
  <c r="M145" i="88"/>
  <c r="M154" i="88"/>
  <c r="M156" i="88"/>
  <c r="M177" i="88"/>
  <c r="M185" i="88"/>
  <c r="M202" i="88"/>
  <c r="M209" i="88"/>
  <c r="M218" i="88"/>
  <c r="M220" i="88"/>
  <c r="M241" i="88"/>
  <c r="M249" i="88"/>
  <c r="M266" i="88"/>
  <c r="M273" i="88"/>
  <c r="M282" i="88"/>
  <c r="M284" i="88"/>
  <c r="M352" i="88"/>
  <c r="M354" i="88"/>
  <c r="M368" i="88"/>
  <c r="M370" i="88"/>
  <c r="M384" i="88"/>
  <c r="M386" i="88"/>
  <c r="M400" i="88"/>
  <c r="M417" i="88"/>
  <c r="M424" i="88"/>
  <c r="M433" i="88"/>
  <c r="M435" i="88"/>
  <c r="M456" i="88"/>
  <c r="M461" i="88"/>
  <c r="M464" i="88"/>
  <c r="M481" i="88"/>
  <c r="M488" i="88"/>
  <c r="M497" i="88"/>
  <c r="M32" i="88"/>
  <c r="M44" i="88"/>
  <c r="M64" i="88"/>
  <c r="M66" i="88"/>
  <c r="M96" i="88"/>
  <c r="M108" i="88"/>
  <c r="M128" i="88"/>
  <c r="M130" i="88"/>
  <c r="M160" i="88"/>
  <c r="M172" i="88"/>
  <c r="M192" i="88"/>
  <c r="M194" i="88"/>
  <c r="M224" i="88"/>
  <c r="M236" i="88"/>
  <c r="M256" i="88"/>
  <c r="M258" i="88"/>
  <c r="M290" i="88"/>
  <c r="M304" i="88"/>
  <c r="M306" i="88"/>
  <c r="M308" i="88"/>
  <c r="M322" i="88"/>
  <c r="M336" i="88"/>
  <c r="M338" i="88"/>
  <c r="M340" i="88"/>
  <c r="M407" i="88"/>
  <c r="M409" i="88"/>
  <c r="M439" i="88"/>
  <c r="M451" i="88"/>
  <c r="M471" i="88"/>
  <c r="M473" i="88"/>
  <c r="C525" i="86"/>
  <c r="G525" i="86"/>
  <c r="I504" i="86"/>
  <c r="H504" i="86"/>
  <c r="H505" i="86"/>
  <c r="C529" i="86"/>
  <c r="C533" i="86"/>
  <c r="H513" i="86"/>
  <c r="M15" i="86"/>
  <c r="M22" i="86"/>
  <c r="M41" i="86"/>
  <c r="M43" i="86"/>
  <c r="M46" i="86"/>
  <c r="M53" i="86"/>
  <c r="M79" i="86"/>
  <c r="M86" i="86"/>
  <c r="M105" i="86"/>
  <c r="M107" i="86"/>
  <c r="M110" i="86"/>
  <c r="M117" i="86"/>
  <c r="M147" i="86"/>
  <c r="M150" i="86"/>
  <c r="M153" i="86"/>
  <c r="M173" i="86"/>
  <c r="M182" i="86"/>
  <c r="M210" i="86"/>
  <c r="M218" i="86"/>
  <c r="M223" i="86"/>
  <c r="M309" i="86"/>
  <c r="M314" i="86"/>
  <c r="M397" i="86"/>
  <c r="M437" i="86"/>
  <c r="M492" i="86"/>
  <c r="J505" i="86"/>
  <c r="I508" i="86"/>
  <c r="C528" i="86"/>
  <c r="H508" i="86"/>
  <c r="H509" i="86"/>
  <c r="J513" i="86"/>
  <c r="I500" i="86"/>
  <c r="C520" i="86"/>
  <c r="H500" i="86"/>
  <c r="M5" i="86"/>
  <c r="M31" i="86"/>
  <c r="M38" i="86"/>
  <c r="M57" i="86"/>
  <c r="M59" i="86"/>
  <c r="M62" i="86"/>
  <c r="M69" i="86"/>
  <c r="M95" i="86"/>
  <c r="M102" i="86"/>
  <c r="M121" i="86"/>
  <c r="M123" i="86"/>
  <c r="M126" i="86"/>
  <c r="M133" i="86"/>
  <c r="M201" i="86"/>
  <c r="M203" i="86"/>
  <c r="M242" i="86"/>
  <c r="M274" i="86"/>
  <c r="M392" i="86"/>
  <c r="M489" i="86"/>
  <c r="C521" i="86"/>
  <c r="J504" i="86"/>
  <c r="J509" i="86"/>
  <c r="C524" i="86"/>
  <c r="J510" i="86"/>
  <c r="J514" i="86"/>
  <c r="M154" i="86"/>
  <c r="M159" i="86"/>
  <c r="M162" i="86"/>
  <c r="M169" i="86"/>
  <c r="M178" i="86"/>
  <c r="M229" i="86"/>
  <c r="M245" i="86"/>
  <c r="M250" i="86"/>
  <c r="M259" i="86"/>
  <c r="M275" i="86"/>
  <c r="M278" i="86"/>
  <c r="M281" i="86"/>
  <c r="M342" i="86"/>
  <c r="M345" i="86"/>
  <c r="M348" i="86"/>
  <c r="M350" i="86"/>
  <c r="M357" i="86"/>
  <c r="M365" i="86"/>
  <c r="M400" i="86"/>
  <c r="M402" i="86"/>
  <c r="M405" i="86"/>
  <c r="M412" i="86"/>
  <c r="M414" i="86"/>
  <c r="M421" i="86"/>
  <c r="M428" i="86"/>
  <c r="M430" i="86"/>
  <c r="M457" i="86"/>
  <c r="M460" i="86"/>
  <c r="M462" i="86"/>
  <c r="M464" i="86"/>
  <c r="M466" i="86"/>
  <c r="M473" i="86"/>
  <c r="M476" i="86"/>
  <c r="M478" i="86"/>
  <c r="M480" i="86"/>
  <c r="J503" i="86"/>
  <c r="J507" i="86"/>
  <c r="J511" i="86"/>
  <c r="H512" i="86"/>
  <c r="C531" i="86"/>
  <c r="I531" i="86"/>
  <c r="K511" i="86"/>
  <c r="J512" i="86"/>
  <c r="C523" i="86"/>
  <c r="C527" i="86"/>
  <c r="C532" i="86"/>
  <c r="M5" i="84"/>
  <c r="M8" i="84"/>
  <c r="M10" i="84"/>
  <c r="M12" i="84"/>
  <c r="M14" i="84"/>
  <c r="M21" i="84"/>
  <c r="M37" i="84"/>
  <c r="M44" i="84"/>
  <c r="M46" i="84"/>
  <c r="M49" i="84"/>
  <c r="M56" i="84"/>
  <c r="M69" i="84"/>
  <c r="M72" i="84"/>
  <c r="M74" i="84"/>
  <c r="M101" i="84"/>
  <c r="M289" i="84"/>
  <c r="M353" i="84"/>
  <c r="M422" i="84"/>
  <c r="J500" i="84"/>
  <c r="H500" i="84"/>
  <c r="C522" i="84"/>
  <c r="C524" i="84"/>
  <c r="I524" i="84"/>
  <c r="J504" i="84"/>
  <c r="H504" i="84"/>
  <c r="C526" i="84"/>
  <c r="J508" i="84"/>
  <c r="H508" i="84"/>
  <c r="C530" i="84"/>
  <c r="J510" i="84"/>
  <c r="H510" i="84"/>
  <c r="J512" i="84"/>
  <c r="C532" i="84"/>
  <c r="H532" i="84"/>
  <c r="H512" i="84"/>
  <c r="C528" i="84"/>
  <c r="M4" i="84"/>
  <c r="M9" i="84"/>
  <c r="M132" i="84"/>
  <c r="M165" i="84"/>
  <c r="M257" i="84"/>
  <c r="M321" i="84"/>
  <c r="M385" i="84"/>
  <c r="M463" i="84"/>
  <c r="J501" i="84"/>
  <c r="H501" i="84"/>
  <c r="C523" i="84"/>
  <c r="J503" i="84"/>
  <c r="H503" i="84"/>
  <c r="J505" i="84"/>
  <c r="H505" i="84"/>
  <c r="C527" i="84"/>
  <c r="H527" i="84"/>
  <c r="J507" i="84"/>
  <c r="H507" i="84"/>
  <c r="J509" i="84"/>
  <c r="H509" i="84"/>
  <c r="C531" i="84"/>
  <c r="H531" i="84"/>
  <c r="J511" i="84"/>
  <c r="H511" i="84"/>
  <c r="M249" i="84"/>
  <c r="M265" i="84"/>
  <c r="M281" i="84"/>
  <c r="M297" i="84"/>
  <c r="M313" i="84"/>
  <c r="M329" i="84"/>
  <c r="M345" i="84"/>
  <c r="M361" i="84"/>
  <c r="M377" i="84"/>
  <c r="M393" i="84"/>
  <c r="M411" i="84"/>
  <c r="M443" i="84"/>
  <c r="M487" i="84"/>
  <c r="M491" i="84"/>
  <c r="M498" i="84"/>
  <c r="H513" i="84"/>
  <c r="H514" i="84"/>
  <c r="M52" i="84"/>
  <c r="M68" i="84"/>
  <c r="M73" i="84"/>
  <c r="M94" i="84"/>
  <c r="M97" i="84"/>
  <c r="M116" i="84"/>
  <c r="M142" i="84"/>
  <c r="M149" i="84"/>
  <c r="M152" i="84"/>
  <c r="M154" i="84"/>
  <c r="M161" i="84"/>
  <c r="M180" i="84"/>
  <c r="M182" i="84"/>
  <c r="M196" i="84"/>
  <c r="M198" i="84"/>
  <c r="M212" i="84"/>
  <c r="M214" i="84"/>
  <c r="M228" i="84"/>
  <c r="M230" i="84"/>
  <c r="M244" i="84"/>
  <c r="M246" i="84"/>
  <c r="M260" i="84"/>
  <c r="M262" i="84"/>
  <c r="M276" i="84"/>
  <c r="M278" i="84"/>
  <c r="M292" i="84"/>
  <c r="M294" i="84"/>
  <c r="M308" i="84"/>
  <c r="M310" i="84"/>
  <c r="M324" i="84"/>
  <c r="M326" i="84"/>
  <c r="M340" i="84"/>
  <c r="M342" i="84"/>
  <c r="M356" i="84"/>
  <c r="M358" i="84"/>
  <c r="M372" i="84"/>
  <c r="M374" i="84"/>
  <c r="M388" i="84"/>
  <c r="M390" i="84"/>
  <c r="M404" i="84"/>
  <c r="M406" i="84"/>
  <c r="M427" i="84"/>
  <c r="M432" i="84"/>
  <c r="M435" i="84"/>
  <c r="M452" i="84"/>
  <c r="M459" i="84"/>
  <c r="M466" i="84"/>
  <c r="M471" i="84"/>
  <c r="M475" i="84"/>
  <c r="M480" i="84"/>
  <c r="M482" i="84"/>
  <c r="M484" i="84"/>
  <c r="M495" i="84"/>
  <c r="J513" i="84"/>
  <c r="J514" i="84"/>
  <c r="M9" i="82"/>
  <c r="M18" i="82"/>
  <c r="M25" i="82"/>
  <c r="M34" i="82"/>
  <c r="M41" i="82"/>
  <c r="M50" i="82"/>
  <c r="M57" i="82"/>
  <c r="M66" i="82"/>
  <c r="M73" i="82"/>
  <c r="M82" i="82"/>
  <c r="M89" i="82"/>
  <c r="M98" i="82"/>
  <c r="M105" i="82"/>
  <c r="M157" i="82"/>
  <c r="M249" i="82"/>
  <c r="M351" i="82"/>
  <c r="M353" i="82"/>
  <c r="M355" i="82"/>
  <c r="M357" i="82"/>
  <c r="M376" i="82"/>
  <c r="M399" i="82"/>
  <c r="J505" i="82"/>
  <c r="J509" i="82"/>
  <c r="J513" i="82"/>
  <c r="M369" i="82"/>
  <c r="C526" i="82"/>
  <c r="C530" i="82"/>
  <c r="G530" i="82"/>
  <c r="J510" i="82"/>
  <c r="M106" i="82"/>
  <c r="M113" i="82"/>
  <c r="M122" i="82"/>
  <c r="M129" i="82"/>
  <c r="M131" i="82"/>
  <c r="M134" i="82"/>
  <c r="M141" i="82"/>
  <c r="M169" i="82"/>
  <c r="M185" i="82"/>
  <c r="M188" i="82"/>
  <c r="M191" i="82"/>
  <c r="M275" i="82"/>
  <c r="M284" i="82"/>
  <c r="M287" i="82"/>
  <c r="M289" i="82"/>
  <c r="M291" i="82"/>
  <c r="M293" i="82"/>
  <c r="M296" i="82"/>
  <c r="M303" i="82"/>
  <c r="M305" i="82"/>
  <c r="M312" i="82"/>
  <c r="M320" i="82"/>
  <c r="M325" i="82"/>
  <c r="M328" i="82"/>
  <c r="M335" i="82"/>
  <c r="M344" i="82"/>
  <c r="M395" i="82"/>
  <c r="M402" i="82"/>
  <c r="M407" i="82"/>
  <c r="M416" i="82"/>
  <c r="M443" i="82"/>
  <c r="M446" i="82"/>
  <c r="M451" i="82"/>
  <c r="M454" i="82"/>
  <c r="M459" i="82"/>
  <c r="M462" i="82"/>
  <c r="M467" i="82"/>
  <c r="M470" i="82"/>
  <c r="M475" i="82"/>
  <c r="M478" i="82"/>
  <c r="M483" i="82"/>
  <c r="M486" i="82"/>
  <c r="M491" i="82"/>
  <c r="M494" i="82"/>
  <c r="J514" i="82"/>
  <c r="C525" i="80"/>
  <c r="M12" i="80"/>
  <c r="M38" i="80"/>
  <c r="M48" i="80"/>
  <c r="M50" i="80"/>
  <c r="M102" i="80"/>
  <c r="M118" i="80"/>
  <c r="M121" i="80"/>
  <c r="M124" i="80"/>
  <c r="M153" i="80"/>
  <c r="M169" i="80"/>
  <c r="M201" i="80"/>
  <c r="M234" i="80"/>
  <c r="M245" i="80"/>
  <c r="M247" i="80"/>
  <c r="M289" i="80"/>
  <c r="M302" i="80"/>
  <c r="M336" i="80"/>
  <c r="M338" i="80"/>
  <c r="M345" i="80"/>
  <c r="M358" i="80"/>
  <c r="M474" i="80"/>
  <c r="I507" i="80"/>
  <c r="C527" i="80"/>
  <c r="C531" i="80"/>
  <c r="M9" i="80"/>
  <c r="M28" i="80"/>
  <c r="M54" i="80"/>
  <c r="M57" i="80"/>
  <c r="M60" i="80"/>
  <c r="M76" i="80"/>
  <c r="M144" i="80"/>
  <c r="M146" i="80"/>
  <c r="M157" i="80"/>
  <c r="M160" i="80"/>
  <c r="M162" i="80"/>
  <c r="M189" i="80"/>
  <c r="M192" i="80"/>
  <c r="M194" i="80"/>
  <c r="M238" i="80"/>
  <c r="M286" i="80"/>
  <c r="M293" i="80"/>
  <c r="M295" i="80"/>
  <c r="M314" i="80"/>
  <c r="M322" i="80"/>
  <c r="M333" i="80"/>
  <c r="M377" i="80"/>
  <c r="M392" i="80"/>
  <c r="M407" i="80"/>
  <c r="M465" i="80"/>
  <c r="M467" i="80"/>
  <c r="M487" i="80"/>
  <c r="M490" i="80"/>
  <c r="M493" i="80"/>
  <c r="M495" i="80"/>
  <c r="I505" i="80"/>
  <c r="I509" i="80"/>
  <c r="I511" i="80"/>
  <c r="C529" i="80"/>
  <c r="M13" i="80"/>
  <c r="M16" i="80"/>
  <c r="M18" i="80"/>
  <c r="M25" i="80"/>
  <c r="M44" i="80"/>
  <c r="M92" i="80"/>
  <c r="M141" i="80"/>
  <c r="M150" i="80"/>
  <c r="M172" i="80"/>
  <c r="M204" i="80"/>
  <c r="M229" i="80"/>
  <c r="M231" i="80"/>
  <c r="M250" i="80"/>
  <c r="M258" i="80"/>
  <c r="M267" i="80"/>
  <c r="M274" i="80"/>
  <c r="M283" i="80"/>
  <c r="M305" i="80"/>
  <c r="M361" i="80"/>
  <c r="M389" i="80"/>
  <c r="M396" i="80"/>
  <c r="M398" i="80"/>
  <c r="M422" i="80"/>
  <c r="M429" i="80"/>
  <c r="M462" i="80"/>
  <c r="M471" i="80"/>
  <c r="C521" i="80"/>
  <c r="M86" i="80"/>
  <c r="M93" i="80"/>
  <c r="M96" i="80"/>
  <c r="M98" i="80"/>
  <c r="M105" i="80"/>
  <c r="M125" i="80"/>
  <c r="M128" i="80"/>
  <c r="M130" i="80"/>
  <c r="M137" i="80"/>
  <c r="M156" i="80"/>
  <c r="M182" i="80"/>
  <c r="M185" i="80"/>
  <c r="M188" i="80"/>
  <c r="M214" i="80"/>
  <c r="M221" i="80"/>
  <c r="M261" i="80"/>
  <c r="M263" i="80"/>
  <c r="M270" i="80"/>
  <c r="M277" i="80"/>
  <c r="M279" i="80"/>
  <c r="M325" i="80"/>
  <c r="M332" i="80"/>
  <c r="M341" i="80"/>
  <c r="M357" i="80"/>
  <c r="M364" i="80"/>
  <c r="M366" i="80"/>
  <c r="M373" i="80"/>
  <c r="M380" i="80"/>
  <c r="M397" i="80"/>
  <c r="M399" i="80"/>
  <c r="M401" i="80"/>
  <c r="M403" i="80"/>
  <c r="M410" i="80"/>
  <c r="M430" i="80"/>
  <c r="M435" i="80"/>
  <c r="M438" i="80"/>
  <c r="M445" i="80"/>
  <c r="M458" i="80"/>
  <c r="M461" i="80"/>
  <c r="M470" i="80"/>
  <c r="M477" i="80"/>
  <c r="M479" i="80"/>
  <c r="M486" i="80"/>
  <c r="M494" i="80"/>
  <c r="I13" i="87"/>
  <c r="F13" i="87"/>
  <c r="I11" i="95"/>
  <c r="D2" i="98"/>
  <c r="D2" i="96"/>
  <c r="D1" i="88"/>
  <c r="D2" i="86"/>
  <c r="D1" i="80"/>
  <c r="M12" i="98"/>
  <c r="M28" i="98"/>
  <c r="M44" i="98"/>
  <c r="M60" i="98"/>
  <c r="M76" i="98"/>
  <c r="M112" i="98"/>
  <c r="M117" i="98"/>
  <c r="M140" i="98"/>
  <c r="M176" i="98"/>
  <c r="M181" i="98"/>
  <c r="M200" i="98"/>
  <c r="M232" i="98"/>
  <c r="M264" i="98"/>
  <c r="M296" i="98"/>
  <c r="M328" i="98"/>
  <c r="M360" i="98"/>
  <c r="M392" i="98"/>
  <c r="I522" i="98"/>
  <c r="H522" i="98"/>
  <c r="J522" i="98"/>
  <c r="F522" i="98"/>
  <c r="G522" i="98"/>
  <c r="M16" i="98"/>
  <c r="M32" i="98"/>
  <c r="M48" i="98"/>
  <c r="M64" i="98"/>
  <c r="M96" i="98"/>
  <c r="M101" i="98"/>
  <c r="M124" i="98"/>
  <c r="M160" i="98"/>
  <c r="M165" i="98"/>
  <c r="M188" i="98"/>
  <c r="M208" i="98"/>
  <c r="M240" i="98"/>
  <c r="M272" i="98"/>
  <c r="M304" i="98"/>
  <c r="M336" i="98"/>
  <c r="M368" i="98"/>
  <c r="M84" i="98"/>
  <c r="M100" i="98"/>
  <c r="M116" i="98"/>
  <c r="M132" i="98"/>
  <c r="M148" i="98"/>
  <c r="M164" i="98"/>
  <c r="M180" i="98"/>
  <c r="M196" i="98"/>
  <c r="M204" i="98"/>
  <c r="M212" i="98"/>
  <c r="M220" i="98"/>
  <c r="M228" i="98"/>
  <c r="M236" i="98"/>
  <c r="M244" i="98"/>
  <c r="M252" i="98"/>
  <c r="M260" i="98"/>
  <c r="M268" i="98"/>
  <c r="M276" i="98"/>
  <c r="M284" i="98"/>
  <c r="M292" i="98"/>
  <c r="M300" i="98"/>
  <c r="M308" i="98"/>
  <c r="M316" i="98"/>
  <c r="M324" i="98"/>
  <c r="M332" i="98"/>
  <c r="M340" i="98"/>
  <c r="M348" i="98"/>
  <c r="M356" i="98"/>
  <c r="M364" i="98"/>
  <c r="M372" i="98"/>
  <c r="M380" i="98"/>
  <c r="M388" i="98"/>
  <c r="M396" i="98"/>
  <c r="M435" i="98"/>
  <c r="G520" i="98"/>
  <c r="J520" i="98"/>
  <c r="F520" i="98"/>
  <c r="H520" i="98"/>
  <c r="I526" i="98"/>
  <c r="H526" i="98"/>
  <c r="J526" i="98"/>
  <c r="F526" i="98"/>
  <c r="I530" i="98"/>
  <c r="H530" i="98"/>
  <c r="J530" i="98"/>
  <c r="F530" i="98"/>
  <c r="I534" i="98"/>
  <c r="H534" i="98"/>
  <c r="J534" i="98"/>
  <c r="F534" i="98"/>
  <c r="G532" i="98"/>
  <c r="J532" i="98"/>
  <c r="F532" i="98"/>
  <c r="H532" i="98"/>
  <c r="G534" i="98"/>
  <c r="M411" i="98"/>
  <c r="M427" i="98"/>
  <c r="M443" i="98"/>
  <c r="J515" i="98"/>
  <c r="J523" i="98"/>
  <c r="F523" i="98"/>
  <c r="I523" i="98"/>
  <c r="G523" i="98"/>
  <c r="J527" i="98"/>
  <c r="F527" i="98"/>
  <c r="I527" i="98"/>
  <c r="G527" i="98"/>
  <c r="J531" i="98"/>
  <c r="F531" i="98"/>
  <c r="I531" i="98"/>
  <c r="G531" i="98"/>
  <c r="H523" i="98"/>
  <c r="G528" i="98"/>
  <c r="J528" i="98"/>
  <c r="F528" i="98"/>
  <c r="H528" i="98"/>
  <c r="G530" i="98"/>
  <c r="I532" i="98"/>
  <c r="M407" i="98"/>
  <c r="M423" i="98"/>
  <c r="M439" i="98"/>
  <c r="M451" i="98"/>
  <c r="M459" i="98"/>
  <c r="M467" i="98"/>
  <c r="M475" i="98"/>
  <c r="M483" i="98"/>
  <c r="M491" i="98"/>
  <c r="K517" i="98"/>
  <c r="G524" i="98"/>
  <c r="J524" i="98"/>
  <c r="F524" i="98"/>
  <c r="H524" i="98"/>
  <c r="G526" i="98"/>
  <c r="I528" i="98"/>
  <c r="I500" i="98"/>
  <c r="I501" i="98"/>
  <c r="K501" i="98"/>
  <c r="I503" i="98"/>
  <c r="I504" i="98"/>
  <c r="K504" i="98"/>
  <c r="I505" i="98"/>
  <c r="I507" i="98"/>
  <c r="I508" i="98"/>
  <c r="K508" i="98"/>
  <c r="I509" i="98"/>
  <c r="K509" i="98"/>
  <c r="I510" i="98"/>
  <c r="I511" i="98"/>
  <c r="I512" i="98"/>
  <c r="K512" i="98"/>
  <c r="I513" i="98"/>
  <c r="K513" i="98"/>
  <c r="I514" i="98"/>
  <c r="C521" i="98"/>
  <c r="C525" i="98"/>
  <c r="C529" i="98"/>
  <c r="C533" i="98"/>
  <c r="K507" i="98"/>
  <c r="I13" i="95"/>
  <c r="F13" i="95"/>
  <c r="M151" i="96"/>
  <c r="M167" i="96"/>
  <c r="M183" i="96"/>
  <c r="M199" i="96"/>
  <c r="M215" i="96"/>
  <c r="M230" i="96"/>
  <c r="M235" i="96"/>
  <c r="M258" i="96"/>
  <c r="M294" i="96"/>
  <c r="M299" i="96"/>
  <c r="M322" i="96"/>
  <c r="M395" i="96"/>
  <c r="H501" i="96"/>
  <c r="C521" i="96"/>
  <c r="I501" i="96"/>
  <c r="J501" i="96"/>
  <c r="M143" i="96"/>
  <c r="M159" i="96"/>
  <c r="M175" i="96"/>
  <c r="M191" i="96"/>
  <c r="M207" i="96"/>
  <c r="M226" i="96"/>
  <c r="M262" i="96"/>
  <c r="M267" i="96"/>
  <c r="M290" i="96"/>
  <c r="M326" i="96"/>
  <c r="M331" i="96"/>
  <c r="M363" i="96"/>
  <c r="H500" i="96"/>
  <c r="C520" i="96"/>
  <c r="J500" i="96"/>
  <c r="M234" i="96"/>
  <c r="M250" i="96"/>
  <c r="M266" i="96"/>
  <c r="M282" i="96"/>
  <c r="M298" i="96"/>
  <c r="M314" i="96"/>
  <c r="M330" i="96"/>
  <c r="M346" i="96"/>
  <c r="M362" i="96"/>
  <c r="M378" i="96"/>
  <c r="M394" i="96"/>
  <c r="M414" i="96"/>
  <c r="M450" i="96"/>
  <c r="M455" i="96"/>
  <c r="M478" i="96"/>
  <c r="G526" i="96"/>
  <c r="J523" i="96"/>
  <c r="F523" i="96"/>
  <c r="H523" i="96"/>
  <c r="G523" i="96"/>
  <c r="I523" i="96"/>
  <c r="M354" i="96"/>
  <c r="M370" i="96"/>
  <c r="M386" i="96"/>
  <c r="M418" i="96"/>
  <c r="M423" i="96"/>
  <c r="M446" i="96"/>
  <c r="M482" i="96"/>
  <c r="M487" i="96"/>
  <c r="I522" i="96"/>
  <c r="G522" i="96"/>
  <c r="J522" i="96"/>
  <c r="F522" i="96"/>
  <c r="H522" i="96"/>
  <c r="J527" i="96"/>
  <c r="F527" i="96"/>
  <c r="H527" i="96"/>
  <c r="G527" i="96"/>
  <c r="M406" i="96"/>
  <c r="M422" i="96"/>
  <c r="M438" i="96"/>
  <c r="M454" i="96"/>
  <c r="M470" i="96"/>
  <c r="M486" i="96"/>
  <c r="I530" i="96"/>
  <c r="G530" i="96"/>
  <c r="J530" i="96"/>
  <c r="F530" i="96"/>
  <c r="I534" i="96"/>
  <c r="G534" i="96"/>
  <c r="J534" i="96"/>
  <c r="F534" i="96"/>
  <c r="H530" i="96"/>
  <c r="K517" i="96"/>
  <c r="J531" i="96"/>
  <c r="F531" i="96"/>
  <c r="H531" i="96"/>
  <c r="G531" i="96"/>
  <c r="I503" i="96"/>
  <c r="I504" i="96"/>
  <c r="I505" i="96"/>
  <c r="I507" i="96"/>
  <c r="I508" i="96"/>
  <c r="I509" i="96"/>
  <c r="I510" i="96"/>
  <c r="I511" i="96"/>
  <c r="I512" i="96"/>
  <c r="I513" i="96"/>
  <c r="I514" i="96"/>
  <c r="C525" i="96"/>
  <c r="C529" i="96"/>
  <c r="C533" i="96"/>
  <c r="J507" i="96"/>
  <c r="J508" i="96"/>
  <c r="J509" i="96"/>
  <c r="J510" i="96"/>
  <c r="J511" i="96"/>
  <c r="J512" i="96"/>
  <c r="J513" i="96"/>
  <c r="J514" i="96"/>
  <c r="C524" i="96"/>
  <c r="C528" i="96"/>
  <c r="C532" i="96"/>
  <c r="H503" i="96"/>
  <c r="K503" i="96"/>
  <c r="H504" i="96"/>
  <c r="H505" i="96"/>
  <c r="K505" i="96"/>
  <c r="H507" i="96"/>
  <c r="H508" i="96"/>
  <c r="H509" i="96"/>
  <c r="H510" i="96"/>
  <c r="H511" i="96"/>
  <c r="H512" i="96"/>
  <c r="H513" i="96"/>
  <c r="H514" i="96"/>
  <c r="M14" i="94"/>
  <c r="M30" i="94"/>
  <c r="M46" i="94"/>
  <c r="M62" i="94"/>
  <c r="M78" i="94"/>
  <c r="M114" i="94"/>
  <c r="M119" i="94"/>
  <c r="M142" i="94"/>
  <c r="M178" i="94"/>
  <c r="M183" i="94"/>
  <c r="M202" i="94"/>
  <c r="M234" i="94"/>
  <c r="M266" i="94"/>
  <c r="M298" i="94"/>
  <c r="M330" i="94"/>
  <c r="M362" i="94"/>
  <c r="M394" i="94"/>
  <c r="I522" i="94"/>
  <c r="H522" i="94"/>
  <c r="J522" i="94"/>
  <c r="F522" i="94"/>
  <c r="G522" i="94"/>
  <c r="D1" i="94"/>
  <c r="M18" i="94"/>
  <c r="M34" i="94"/>
  <c r="M50" i="94"/>
  <c r="M66" i="94"/>
  <c r="M98" i="94"/>
  <c r="M103" i="94"/>
  <c r="M126" i="94"/>
  <c r="M162" i="94"/>
  <c r="M167" i="94"/>
  <c r="M190" i="94"/>
  <c r="M210" i="94"/>
  <c r="M242" i="94"/>
  <c r="M274" i="94"/>
  <c r="M306" i="94"/>
  <c r="M338" i="94"/>
  <c r="M370" i="94"/>
  <c r="M404" i="94"/>
  <c r="M86" i="94"/>
  <c r="M102" i="94"/>
  <c r="M118" i="94"/>
  <c r="M134" i="94"/>
  <c r="M150" i="94"/>
  <c r="M166" i="94"/>
  <c r="M182" i="94"/>
  <c r="M198" i="94"/>
  <c r="M206" i="94"/>
  <c r="M214" i="94"/>
  <c r="M222" i="94"/>
  <c r="M230" i="94"/>
  <c r="M238" i="94"/>
  <c r="M246" i="94"/>
  <c r="M254" i="94"/>
  <c r="M262" i="94"/>
  <c r="M270" i="94"/>
  <c r="M278" i="94"/>
  <c r="M286" i="94"/>
  <c r="M294" i="94"/>
  <c r="M302" i="94"/>
  <c r="M310" i="94"/>
  <c r="M318" i="94"/>
  <c r="M326" i="94"/>
  <c r="M334" i="94"/>
  <c r="M342" i="94"/>
  <c r="M350" i="94"/>
  <c r="M358" i="94"/>
  <c r="M366" i="94"/>
  <c r="M374" i="94"/>
  <c r="M382" i="94"/>
  <c r="M390" i="94"/>
  <c r="M398" i="94"/>
  <c r="M420" i="94"/>
  <c r="G520" i="94"/>
  <c r="J520" i="94"/>
  <c r="F520" i="94"/>
  <c r="H520" i="94"/>
  <c r="I526" i="94"/>
  <c r="H526" i="94"/>
  <c r="J526" i="94"/>
  <c r="F526" i="94"/>
  <c r="I530" i="94"/>
  <c r="H530" i="94"/>
  <c r="J530" i="94"/>
  <c r="F530" i="94"/>
  <c r="I534" i="94"/>
  <c r="H534" i="94"/>
  <c r="J534" i="94"/>
  <c r="F534" i="94"/>
  <c r="G532" i="94"/>
  <c r="J532" i="94"/>
  <c r="F532" i="94"/>
  <c r="H532" i="94"/>
  <c r="G534" i="94"/>
  <c r="M403" i="94"/>
  <c r="M419" i="94"/>
  <c r="M435" i="94"/>
  <c r="M451" i="94"/>
  <c r="J515" i="94"/>
  <c r="J523" i="94"/>
  <c r="F523" i="94"/>
  <c r="I523" i="94"/>
  <c r="G523" i="94"/>
  <c r="I527" i="94"/>
  <c r="G527" i="94"/>
  <c r="J531" i="94"/>
  <c r="F531" i="94"/>
  <c r="I531" i="94"/>
  <c r="G531" i="94"/>
  <c r="H523" i="94"/>
  <c r="G528" i="94"/>
  <c r="J528" i="94"/>
  <c r="F528" i="94"/>
  <c r="H528" i="94"/>
  <c r="G530" i="94"/>
  <c r="I532" i="94"/>
  <c r="M399" i="94"/>
  <c r="M415" i="94"/>
  <c r="M431" i="94"/>
  <c r="M447" i="94"/>
  <c r="M459" i="94"/>
  <c r="M467" i="94"/>
  <c r="M475" i="94"/>
  <c r="M483" i="94"/>
  <c r="M491" i="94"/>
  <c r="K517" i="94"/>
  <c r="G524" i="94"/>
  <c r="J524" i="94"/>
  <c r="F524" i="94"/>
  <c r="H524" i="94"/>
  <c r="G526" i="94"/>
  <c r="I528" i="94"/>
  <c r="I500" i="94"/>
  <c r="I501" i="94"/>
  <c r="K501" i="94"/>
  <c r="I503" i="94"/>
  <c r="I504" i="94"/>
  <c r="K504" i="94"/>
  <c r="I505" i="94"/>
  <c r="K505" i="94"/>
  <c r="I507" i="94"/>
  <c r="I508" i="94"/>
  <c r="K508" i="94"/>
  <c r="I509" i="94"/>
  <c r="K509" i="94"/>
  <c r="I510" i="94"/>
  <c r="I511" i="94"/>
  <c r="I512" i="94"/>
  <c r="K512" i="94"/>
  <c r="I513" i="94"/>
  <c r="K513" i="94"/>
  <c r="I514" i="94"/>
  <c r="C521" i="94"/>
  <c r="C525" i="94"/>
  <c r="C529" i="94"/>
  <c r="C533" i="94"/>
  <c r="K510" i="94"/>
  <c r="K514" i="94"/>
  <c r="M15" i="92"/>
  <c r="M51" i="92"/>
  <c r="M56" i="92"/>
  <c r="M79" i="92"/>
  <c r="M104" i="92"/>
  <c r="M143" i="92"/>
  <c r="M168" i="92"/>
  <c r="M207" i="92"/>
  <c r="M232" i="92"/>
  <c r="M271" i="92"/>
  <c r="M296" i="92"/>
  <c r="M335" i="92"/>
  <c r="M360" i="92"/>
  <c r="M399" i="92"/>
  <c r="M435" i="92"/>
  <c r="M440" i="92"/>
  <c r="H501" i="92"/>
  <c r="C521" i="92"/>
  <c r="J501" i="92"/>
  <c r="C527" i="92"/>
  <c r="H507" i="92"/>
  <c r="J507" i="92"/>
  <c r="I507" i="92"/>
  <c r="G520" i="92"/>
  <c r="J520" i="92"/>
  <c r="F520" i="92"/>
  <c r="I520" i="92"/>
  <c r="H520" i="92"/>
  <c r="D1" i="92"/>
  <c r="M35" i="92"/>
  <c r="M40" i="92"/>
  <c r="M63" i="92"/>
  <c r="M95" i="92"/>
  <c r="M120" i="92"/>
  <c r="M159" i="92"/>
  <c r="M184" i="92"/>
  <c r="M223" i="92"/>
  <c r="M248" i="92"/>
  <c r="M287" i="92"/>
  <c r="M312" i="92"/>
  <c r="M351" i="92"/>
  <c r="M376" i="92"/>
  <c r="H529" i="92"/>
  <c r="G529" i="92"/>
  <c r="J529" i="92"/>
  <c r="I529" i="92"/>
  <c r="M7" i="92"/>
  <c r="M23" i="92"/>
  <c r="M39" i="92"/>
  <c r="M55" i="92"/>
  <c r="M71" i="92"/>
  <c r="M87" i="92"/>
  <c r="M103" i="92"/>
  <c r="M119" i="92"/>
  <c r="M135" i="92"/>
  <c r="M151" i="92"/>
  <c r="M167" i="92"/>
  <c r="M183" i="92"/>
  <c r="M199" i="92"/>
  <c r="M215" i="92"/>
  <c r="M231" i="92"/>
  <c r="M247" i="92"/>
  <c r="M263" i="92"/>
  <c r="M279" i="92"/>
  <c r="M295" i="92"/>
  <c r="M311" i="92"/>
  <c r="M327" i="92"/>
  <c r="M343" i="92"/>
  <c r="M359" i="92"/>
  <c r="M375" i="92"/>
  <c r="M391" i="92"/>
  <c r="M403" i="92"/>
  <c r="M408" i="92"/>
  <c r="M431" i="92"/>
  <c r="M467" i="92"/>
  <c r="M472" i="92"/>
  <c r="M495" i="92"/>
  <c r="H505" i="92"/>
  <c r="C525" i="92"/>
  <c r="M83" i="92"/>
  <c r="M99" i="92"/>
  <c r="M115" i="92"/>
  <c r="M131" i="92"/>
  <c r="M147" i="92"/>
  <c r="M163" i="92"/>
  <c r="M179" i="92"/>
  <c r="M195" i="92"/>
  <c r="M211" i="92"/>
  <c r="M227" i="92"/>
  <c r="M243" i="92"/>
  <c r="M259" i="92"/>
  <c r="M275" i="92"/>
  <c r="M291" i="92"/>
  <c r="M307" i="92"/>
  <c r="M323" i="92"/>
  <c r="M339" i="92"/>
  <c r="M355" i="92"/>
  <c r="M371" i="92"/>
  <c r="M387" i="92"/>
  <c r="M419" i="92"/>
  <c r="M424" i="92"/>
  <c r="M447" i="92"/>
  <c r="M483" i="92"/>
  <c r="M488" i="92"/>
  <c r="C523" i="92"/>
  <c r="H503" i="92"/>
  <c r="I505" i="92"/>
  <c r="H533" i="92"/>
  <c r="G533" i="92"/>
  <c r="F533" i="92"/>
  <c r="G528" i="92"/>
  <c r="J528" i="92"/>
  <c r="F528" i="92"/>
  <c r="I528" i="92"/>
  <c r="H528" i="92"/>
  <c r="M407" i="92"/>
  <c r="M423" i="92"/>
  <c r="M439" i="92"/>
  <c r="M455" i="92"/>
  <c r="M471" i="92"/>
  <c r="M487" i="92"/>
  <c r="I500" i="92"/>
  <c r="I504" i="92"/>
  <c r="J513" i="92"/>
  <c r="J500" i="92"/>
  <c r="C522" i="92"/>
  <c r="J504" i="92"/>
  <c r="C526" i="92"/>
  <c r="H508" i="92"/>
  <c r="H509" i="92"/>
  <c r="C530" i="92"/>
  <c r="H510" i="92"/>
  <c r="H511" i="92"/>
  <c r="C531" i="92"/>
  <c r="K511" i="92"/>
  <c r="H512" i="92"/>
  <c r="H513" i="92"/>
  <c r="C534" i="92"/>
  <c r="H514" i="92"/>
  <c r="K514" i="92"/>
  <c r="C524" i="92"/>
  <c r="C532" i="92"/>
  <c r="M30" i="90"/>
  <c r="M35" i="90"/>
  <c r="M408" i="90"/>
  <c r="M26" i="90"/>
  <c r="M472" i="90"/>
  <c r="C523" i="90"/>
  <c r="H503" i="90"/>
  <c r="J503" i="90"/>
  <c r="I503" i="90"/>
  <c r="C525" i="90"/>
  <c r="I505" i="90"/>
  <c r="H505" i="90"/>
  <c r="C527" i="90"/>
  <c r="I507" i="90"/>
  <c r="H507" i="90"/>
  <c r="M18" i="90"/>
  <c r="M34" i="90"/>
  <c r="M50" i="90"/>
  <c r="M66" i="90"/>
  <c r="M82" i="90"/>
  <c r="M98" i="90"/>
  <c r="M114" i="90"/>
  <c r="M130" i="90"/>
  <c r="M146" i="90"/>
  <c r="M162" i="90"/>
  <c r="M178" i="90"/>
  <c r="M194" i="90"/>
  <c r="M210" i="90"/>
  <c r="M226" i="90"/>
  <c r="M242" i="90"/>
  <c r="M258" i="90"/>
  <c r="M274" i="90"/>
  <c r="M290" i="90"/>
  <c r="M306" i="90"/>
  <c r="M322" i="90"/>
  <c r="M338" i="90"/>
  <c r="M354" i="90"/>
  <c r="M370" i="90"/>
  <c r="M386" i="90"/>
  <c r="M415" i="90"/>
  <c r="M420" i="90"/>
  <c r="M443" i="90"/>
  <c r="M479" i="90"/>
  <c r="M484" i="90"/>
  <c r="C521" i="90"/>
  <c r="H501" i="90"/>
  <c r="G532" i="90"/>
  <c r="J532" i="90"/>
  <c r="F532" i="90"/>
  <c r="H532" i="90"/>
  <c r="I532" i="90"/>
  <c r="M318" i="90"/>
  <c r="M334" i="90"/>
  <c r="M350" i="90"/>
  <c r="M366" i="90"/>
  <c r="M382" i="90"/>
  <c r="M398" i="90"/>
  <c r="M431" i="90"/>
  <c r="M436" i="90"/>
  <c r="M459" i="90"/>
  <c r="M495" i="90"/>
  <c r="J505" i="90"/>
  <c r="J507" i="90"/>
  <c r="C520" i="90"/>
  <c r="M403" i="90"/>
  <c r="M419" i="90"/>
  <c r="M435" i="90"/>
  <c r="M451" i="90"/>
  <c r="M467" i="90"/>
  <c r="M483" i="90"/>
  <c r="J500" i="90"/>
  <c r="C522" i="90"/>
  <c r="J504" i="90"/>
  <c r="K504" i="90"/>
  <c r="C526" i="90"/>
  <c r="J508" i="90"/>
  <c r="I534" i="90"/>
  <c r="H534" i="90"/>
  <c r="J534" i="90"/>
  <c r="F534" i="90"/>
  <c r="C528" i="90"/>
  <c r="H509" i="90"/>
  <c r="C529" i="90"/>
  <c r="C530" i="90"/>
  <c r="H510" i="90"/>
  <c r="H511" i="90"/>
  <c r="C531" i="90"/>
  <c r="K511" i="90"/>
  <c r="H512" i="90"/>
  <c r="H513" i="90"/>
  <c r="C533" i="90"/>
  <c r="I513" i="90"/>
  <c r="K517" i="90"/>
  <c r="C524" i="90"/>
  <c r="I514" i="90"/>
  <c r="H514" i="90"/>
  <c r="I12" i="87"/>
  <c r="J509" i="88"/>
  <c r="I509" i="88"/>
  <c r="H509" i="88"/>
  <c r="C529" i="88"/>
  <c r="M22" i="88"/>
  <c r="M86" i="88"/>
  <c r="M150" i="88"/>
  <c r="M214" i="88"/>
  <c r="M278" i="88"/>
  <c r="J505" i="88"/>
  <c r="I505" i="88"/>
  <c r="H505" i="88"/>
  <c r="C525" i="88"/>
  <c r="M6" i="88"/>
  <c r="M70" i="88"/>
  <c r="M134" i="88"/>
  <c r="M198" i="88"/>
  <c r="M262" i="88"/>
  <c r="J501" i="88"/>
  <c r="I501" i="88"/>
  <c r="H501" i="88"/>
  <c r="C521" i="88"/>
  <c r="M54" i="88"/>
  <c r="M118" i="88"/>
  <c r="M182" i="88"/>
  <c r="M246" i="88"/>
  <c r="J513" i="88"/>
  <c r="I513" i="88"/>
  <c r="C533" i="88"/>
  <c r="H513" i="88"/>
  <c r="J503" i="88"/>
  <c r="C523" i="88"/>
  <c r="I503" i="88"/>
  <c r="J507" i="88"/>
  <c r="C527" i="88"/>
  <c r="I507" i="88"/>
  <c r="J511" i="88"/>
  <c r="C531" i="88"/>
  <c r="I511" i="88"/>
  <c r="M5" i="88"/>
  <c r="M21" i="88"/>
  <c r="M37" i="88"/>
  <c r="M53" i="88"/>
  <c r="M69" i="88"/>
  <c r="M85" i="88"/>
  <c r="M101" i="88"/>
  <c r="M117" i="88"/>
  <c r="M133" i="88"/>
  <c r="M149" i="88"/>
  <c r="M165" i="88"/>
  <c r="M181" i="88"/>
  <c r="M197" i="88"/>
  <c r="M213" i="88"/>
  <c r="M229" i="88"/>
  <c r="M245" i="88"/>
  <c r="M261" i="88"/>
  <c r="M277" i="88"/>
  <c r="M289" i="88"/>
  <c r="M297" i="88"/>
  <c r="M305" i="88"/>
  <c r="M313" i="88"/>
  <c r="M321" i="88"/>
  <c r="M329" i="88"/>
  <c r="M337" i="88"/>
  <c r="M345" i="88"/>
  <c r="M353" i="88"/>
  <c r="M361" i="88"/>
  <c r="M369" i="88"/>
  <c r="M377" i="88"/>
  <c r="M385" i="88"/>
  <c r="M393" i="88"/>
  <c r="M413" i="88"/>
  <c r="M477" i="88"/>
  <c r="C522" i="88"/>
  <c r="H503" i="88"/>
  <c r="C526" i="88"/>
  <c r="H507" i="88"/>
  <c r="C530" i="88"/>
  <c r="J510" i="88"/>
  <c r="I510" i="88"/>
  <c r="H511" i="88"/>
  <c r="C534" i="88"/>
  <c r="J514" i="88"/>
  <c r="I514" i="88"/>
  <c r="M13" i="88"/>
  <c r="M29" i="88"/>
  <c r="M45" i="88"/>
  <c r="M61" i="88"/>
  <c r="M77" i="88"/>
  <c r="M93" i="88"/>
  <c r="M109" i="88"/>
  <c r="M125" i="88"/>
  <c r="M141" i="88"/>
  <c r="M157" i="88"/>
  <c r="M173" i="88"/>
  <c r="M189" i="88"/>
  <c r="M205" i="88"/>
  <c r="M221" i="88"/>
  <c r="M237" i="88"/>
  <c r="M253" i="88"/>
  <c r="M269" i="88"/>
  <c r="M285" i="88"/>
  <c r="M293" i="88"/>
  <c r="M301" i="88"/>
  <c r="M309" i="88"/>
  <c r="M317" i="88"/>
  <c r="M325" i="88"/>
  <c r="M333" i="88"/>
  <c r="M341" i="88"/>
  <c r="M349" i="88"/>
  <c r="M357" i="88"/>
  <c r="M365" i="88"/>
  <c r="M373" i="88"/>
  <c r="M381" i="88"/>
  <c r="M389" i="88"/>
  <c r="M397" i="88"/>
  <c r="M445" i="88"/>
  <c r="C520" i="88"/>
  <c r="J500" i="88"/>
  <c r="I500" i="88"/>
  <c r="C524" i="88"/>
  <c r="J504" i="88"/>
  <c r="I504" i="88"/>
  <c r="C528" i="88"/>
  <c r="J508" i="88"/>
  <c r="I508" i="88"/>
  <c r="C532" i="88"/>
  <c r="J512" i="88"/>
  <c r="I512" i="88"/>
  <c r="M412" i="88"/>
  <c r="M428" i="88"/>
  <c r="M444" i="88"/>
  <c r="M460" i="88"/>
  <c r="M476" i="88"/>
  <c r="M492" i="88"/>
  <c r="M404" i="88"/>
  <c r="M420" i="88"/>
  <c r="M436" i="88"/>
  <c r="M452" i="88"/>
  <c r="M468" i="88"/>
  <c r="M484" i="88"/>
  <c r="I13" i="85"/>
  <c r="F13" i="85"/>
  <c r="I12" i="85"/>
  <c r="I11" i="85"/>
  <c r="M10" i="86"/>
  <c r="M26" i="86"/>
  <c r="M42" i="86"/>
  <c r="M58" i="86"/>
  <c r="M74" i="86"/>
  <c r="M90" i="86"/>
  <c r="M106" i="86"/>
  <c r="M122" i="86"/>
  <c r="M138" i="86"/>
  <c r="M143" i="86"/>
  <c r="M166" i="86"/>
  <c r="M202" i="86"/>
  <c r="M207" i="86"/>
  <c r="M230" i="86"/>
  <c r="M266" i="86"/>
  <c r="M271" i="86"/>
  <c r="M294" i="86"/>
  <c r="M330" i="86"/>
  <c r="M335" i="86"/>
  <c r="M393" i="86"/>
  <c r="M409" i="86"/>
  <c r="M429" i="86"/>
  <c r="M434" i="86"/>
  <c r="K503" i="86"/>
  <c r="M18" i="86"/>
  <c r="M34" i="86"/>
  <c r="M50" i="86"/>
  <c r="M66" i="86"/>
  <c r="M82" i="86"/>
  <c r="M98" i="86"/>
  <c r="M114" i="86"/>
  <c r="M130" i="86"/>
  <c r="M170" i="86"/>
  <c r="M175" i="86"/>
  <c r="M198" i="86"/>
  <c r="M234" i="86"/>
  <c r="M239" i="86"/>
  <c r="M262" i="86"/>
  <c r="M298" i="86"/>
  <c r="M303" i="86"/>
  <c r="M326" i="86"/>
  <c r="M381" i="86"/>
  <c r="M386" i="86"/>
  <c r="M422" i="86"/>
  <c r="I522" i="86"/>
  <c r="J522" i="86"/>
  <c r="F522" i="86"/>
  <c r="H522" i="86"/>
  <c r="G522" i="86"/>
  <c r="I534" i="86"/>
  <c r="J534" i="86"/>
  <c r="F534" i="86"/>
  <c r="H534" i="86"/>
  <c r="G534" i="86"/>
  <c r="J523" i="86"/>
  <c r="F523" i="86"/>
  <c r="G523" i="86"/>
  <c r="I523" i="86"/>
  <c r="H523" i="86"/>
  <c r="I526" i="86"/>
  <c r="J526" i="86"/>
  <c r="F526" i="86"/>
  <c r="H526" i="86"/>
  <c r="G526" i="86"/>
  <c r="I530" i="86"/>
  <c r="J530" i="86"/>
  <c r="F530" i="86"/>
  <c r="H530" i="86"/>
  <c r="G530" i="86"/>
  <c r="M142" i="86"/>
  <c r="M158" i="86"/>
  <c r="M174" i="86"/>
  <c r="M190" i="86"/>
  <c r="M206" i="86"/>
  <c r="M222" i="86"/>
  <c r="M238" i="86"/>
  <c r="M254" i="86"/>
  <c r="M270" i="86"/>
  <c r="M286" i="86"/>
  <c r="M302" i="86"/>
  <c r="M318" i="86"/>
  <c r="M334" i="86"/>
  <c r="M349" i="86"/>
  <c r="M354" i="86"/>
  <c r="M377" i="86"/>
  <c r="M413" i="86"/>
  <c r="M418" i="86"/>
  <c r="M441" i="86"/>
  <c r="M477" i="86"/>
  <c r="M482" i="86"/>
  <c r="M353" i="86"/>
  <c r="M369" i="86"/>
  <c r="M385" i="86"/>
  <c r="M401" i="86"/>
  <c r="M417" i="86"/>
  <c r="M433" i="86"/>
  <c r="M449" i="86"/>
  <c r="M465" i="86"/>
  <c r="M481" i="86"/>
  <c r="M497" i="86"/>
  <c r="H521" i="86"/>
  <c r="I521" i="86"/>
  <c r="H525" i="86"/>
  <c r="I525" i="86"/>
  <c r="H529" i="86"/>
  <c r="I529" i="86"/>
  <c r="H533" i="86"/>
  <c r="I533" i="86"/>
  <c r="G520" i="86"/>
  <c r="H520" i="86"/>
  <c r="F521" i="86"/>
  <c r="J525" i="86"/>
  <c r="G528" i="86"/>
  <c r="H528" i="86"/>
  <c r="F529" i="86"/>
  <c r="H531" i="86"/>
  <c r="J533" i="86"/>
  <c r="G521" i="86"/>
  <c r="J527" i="86"/>
  <c r="F527" i="86"/>
  <c r="G527" i="86"/>
  <c r="G529" i="86"/>
  <c r="J521" i="86"/>
  <c r="G524" i="86"/>
  <c r="F525" i="86"/>
  <c r="J529" i="86"/>
  <c r="G532" i="86"/>
  <c r="J531" i="86"/>
  <c r="F531" i="86"/>
  <c r="G531" i="86"/>
  <c r="I501" i="86"/>
  <c r="K501" i="86"/>
  <c r="I505" i="86"/>
  <c r="K505" i="86"/>
  <c r="I509" i="86"/>
  <c r="K509" i="86"/>
  <c r="I510" i="86"/>
  <c r="I513" i="86"/>
  <c r="I514" i="86"/>
  <c r="K514" i="86"/>
  <c r="I13" i="83"/>
  <c r="F13" i="83"/>
  <c r="I12" i="83"/>
  <c r="I11" i="83"/>
  <c r="M78" i="84"/>
  <c r="M25" i="84"/>
  <c r="M30" i="84"/>
  <c r="M53" i="84"/>
  <c r="M85" i="84"/>
  <c r="I530" i="84"/>
  <c r="H530" i="84"/>
  <c r="J530" i="84"/>
  <c r="F530" i="84"/>
  <c r="G530" i="84"/>
  <c r="M13" i="84"/>
  <c r="M29" i="84"/>
  <c r="M45" i="84"/>
  <c r="M61" i="84"/>
  <c r="M77" i="84"/>
  <c r="M93" i="84"/>
  <c r="M109" i="84"/>
  <c r="M125" i="84"/>
  <c r="M141" i="84"/>
  <c r="M157" i="84"/>
  <c r="M173" i="84"/>
  <c r="M400" i="84"/>
  <c r="I522" i="84"/>
  <c r="H522" i="84"/>
  <c r="J522" i="84"/>
  <c r="F522" i="84"/>
  <c r="G522" i="84"/>
  <c r="M89" i="84"/>
  <c r="M105" i="84"/>
  <c r="M121" i="84"/>
  <c r="M137" i="84"/>
  <c r="M153" i="84"/>
  <c r="M169" i="84"/>
  <c r="M181" i="84"/>
  <c r="M189" i="84"/>
  <c r="M197" i="84"/>
  <c r="M205" i="84"/>
  <c r="M213" i="84"/>
  <c r="M221" i="84"/>
  <c r="M229" i="84"/>
  <c r="M237" i="84"/>
  <c r="M245" i="84"/>
  <c r="M253" i="84"/>
  <c r="M261" i="84"/>
  <c r="M269" i="84"/>
  <c r="M277" i="84"/>
  <c r="M285" i="84"/>
  <c r="M293" i="84"/>
  <c r="M301" i="84"/>
  <c r="M309" i="84"/>
  <c r="M317" i="84"/>
  <c r="M325" i="84"/>
  <c r="M333" i="84"/>
  <c r="M341" i="84"/>
  <c r="M349" i="84"/>
  <c r="M357" i="84"/>
  <c r="M365" i="84"/>
  <c r="M373" i="84"/>
  <c r="M381" i="84"/>
  <c r="M389" i="84"/>
  <c r="M397" i="84"/>
  <c r="M448" i="84"/>
  <c r="I526" i="84"/>
  <c r="H526" i="84"/>
  <c r="J526" i="84"/>
  <c r="F526" i="84"/>
  <c r="G526" i="84"/>
  <c r="M407" i="84"/>
  <c r="M423" i="84"/>
  <c r="M439" i="84"/>
  <c r="M455" i="84"/>
  <c r="G520" i="84"/>
  <c r="J520" i="84"/>
  <c r="F520" i="84"/>
  <c r="H520" i="84"/>
  <c r="I534" i="84"/>
  <c r="H534" i="84"/>
  <c r="J534" i="84"/>
  <c r="F534" i="84"/>
  <c r="F532" i="84"/>
  <c r="G534" i="84"/>
  <c r="M399" i="84"/>
  <c r="M415" i="84"/>
  <c r="M431" i="84"/>
  <c r="M447" i="84"/>
  <c r="J523" i="84"/>
  <c r="F523" i="84"/>
  <c r="I523" i="84"/>
  <c r="G523" i="84"/>
  <c r="J527" i="84"/>
  <c r="J531" i="84"/>
  <c r="F531" i="84"/>
  <c r="I531" i="84"/>
  <c r="G531" i="84"/>
  <c r="H523" i="84"/>
  <c r="G528" i="84"/>
  <c r="J528" i="84"/>
  <c r="F528" i="84"/>
  <c r="H528" i="84"/>
  <c r="K517" i="84"/>
  <c r="G524" i="84"/>
  <c r="J524" i="84"/>
  <c r="F524" i="84"/>
  <c r="H524" i="84"/>
  <c r="I528" i="84"/>
  <c r="I500" i="84"/>
  <c r="I501" i="84"/>
  <c r="I503" i="84"/>
  <c r="I504" i="84"/>
  <c r="K504" i="84"/>
  <c r="I505" i="84"/>
  <c r="K505" i="84"/>
  <c r="I507" i="84"/>
  <c r="I508" i="84"/>
  <c r="K508" i="84"/>
  <c r="I509" i="84"/>
  <c r="I510" i="84"/>
  <c r="I511" i="84"/>
  <c r="I512" i="84"/>
  <c r="K512" i="84"/>
  <c r="I513" i="84"/>
  <c r="I514" i="84"/>
  <c r="C521" i="84"/>
  <c r="C525" i="84"/>
  <c r="C529" i="84"/>
  <c r="C533" i="84"/>
  <c r="I13" i="81"/>
  <c r="F13" i="81"/>
  <c r="I12" i="81"/>
  <c r="I11" i="81"/>
  <c r="H501" i="82"/>
  <c r="C521" i="82"/>
  <c r="M138" i="82"/>
  <c r="M154" i="82"/>
  <c r="M172" i="82"/>
  <c r="M208" i="82"/>
  <c r="M213" i="82"/>
  <c r="M236" i="82"/>
  <c r="M272" i="82"/>
  <c r="M277" i="82"/>
  <c r="M300" i="82"/>
  <c r="M336" i="82"/>
  <c r="M341" i="82"/>
  <c r="M364" i="82"/>
  <c r="M403" i="82"/>
  <c r="M419" i="82"/>
  <c r="M439" i="82"/>
  <c r="I501" i="82"/>
  <c r="J501" i="82"/>
  <c r="I526" i="82"/>
  <c r="H526" i="82"/>
  <c r="J526" i="82"/>
  <c r="F526" i="82"/>
  <c r="G526" i="82"/>
  <c r="H500" i="82"/>
  <c r="C520" i="82"/>
  <c r="J500" i="82"/>
  <c r="I530" i="82"/>
  <c r="H530" i="82"/>
  <c r="J530" i="82"/>
  <c r="F530" i="82"/>
  <c r="M130" i="82"/>
  <c r="M146" i="82"/>
  <c r="M162" i="82"/>
  <c r="M176" i="82"/>
  <c r="M181" i="82"/>
  <c r="M204" i="82"/>
  <c r="M240" i="82"/>
  <c r="M245" i="82"/>
  <c r="M268" i="82"/>
  <c r="M304" i="82"/>
  <c r="M309" i="82"/>
  <c r="M332" i="82"/>
  <c r="M368" i="82"/>
  <c r="M373" i="82"/>
  <c r="M396" i="82"/>
  <c r="M432" i="82"/>
  <c r="I500" i="82"/>
  <c r="M164" i="82"/>
  <c r="M180" i="82"/>
  <c r="M196" i="82"/>
  <c r="M212" i="82"/>
  <c r="M228" i="82"/>
  <c r="M244" i="82"/>
  <c r="M260" i="82"/>
  <c r="M276" i="82"/>
  <c r="M292" i="82"/>
  <c r="M308" i="82"/>
  <c r="M324" i="82"/>
  <c r="M340" i="82"/>
  <c r="M356" i="82"/>
  <c r="M372" i="82"/>
  <c r="M388" i="82"/>
  <c r="M423" i="82"/>
  <c r="M428" i="82"/>
  <c r="M447" i="82"/>
  <c r="M455" i="82"/>
  <c r="M463" i="82"/>
  <c r="M471" i="82"/>
  <c r="M479" i="82"/>
  <c r="M487" i="82"/>
  <c r="M495" i="82"/>
  <c r="C522" i="82"/>
  <c r="G528" i="82"/>
  <c r="J528" i="82"/>
  <c r="F528" i="82"/>
  <c r="H528" i="82"/>
  <c r="I528" i="82"/>
  <c r="I534" i="82"/>
  <c r="H534" i="82"/>
  <c r="J534" i="82"/>
  <c r="F534" i="82"/>
  <c r="G534" i="82"/>
  <c r="G532" i="82"/>
  <c r="J532" i="82"/>
  <c r="F532" i="82"/>
  <c r="H532" i="82"/>
  <c r="M411" i="82"/>
  <c r="M427" i="82"/>
  <c r="K517" i="82"/>
  <c r="G524" i="82"/>
  <c r="J524" i="82"/>
  <c r="F524" i="82"/>
  <c r="H524" i="82"/>
  <c r="I503" i="82"/>
  <c r="I504" i="82"/>
  <c r="I505" i="82"/>
  <c r="I507" i="82"/>
  <c r="I508" i="82"/>
  <c r="I509" i="82"/>
  <c r="I510" i="82"/>
  <c r="I511" i="82"/>
  <c r="I512" i="82"/>
  <c r="I513" i="82"/>
  <c r="I514" i="82"/>
  <c r="C525" i="82"/>
  <c r="C529" i="82"/>
  <c r="C533" i="82"/>
  <c r="C523" i="82"/>
  <c r="C527" i="82"/>
  <c r="C531" i="82"/>
  <c r="H503" i="82"/>
  <c r="H504" i="82"/>
  <c r="H505" i="82"/>
  <c r="H507" i="82"/>
  <c r="H508" i="82"/>
  <c r="H509" i="82"/>
  <c r="H510" i="82"/>
  <c r="H511" i="82"/>
  <c r="H512" i="82"/>
  <c r="H513" i="82"/>
  <c r="H514" i="82"/>
  <c r="H508" i="80"/>
  <c r="J508" i="80"/>
  <c r="C528" i="80"/>
  <c r="I508" i="80"/>
  <c r="C530" i="80"/>
  <c r="H510" i="80"/>
  <c r="J510" i="80"/>
  <c r="I510" i="80"/>
  <c r="H525" i="80"/>
  <c r="G525" i="80"/>
  <c r="J525" i="80"/>
  <c r="I525" i="80"/>
  <c r="F525" i="80"/>
  <c r="H529" i="80"/>
  <c r="F529" i="80"/>
  <c r="J529" i="80"/>
  <c r="I529" i="80"/>
  <c r="G529" i="80"/>
  <c r="M6" i="80"/>
  <c r="M45" i="80"/>
  <c r="M70" i="80"/>
  <c r="M109" i="80"/>
  <c r="M134" i="80"/>
  <c r="M173" i="80"/>
  <c r="M198" i="80"/>
  <c r="M242" i="80"/>
  <c r="M251" i="80"/>
  <c r="M306" i="80"/>
  <c r="M315" i="80"/>
  <c r="G524" i="80"/>
  <c r="I524" i="80"/>
  <c r="J524" i="80"/>
  <c r="F524" i="80"/>
  <c r="M5" i="80"/>
  <c r="M21" i="80"/>
  <c r="M37" i="80"/>
  <c r="M53" i="80"/>
  <c r="M69" i="80"/>
  <c r="M85" i="80"/>
  <c r="M101" i="80"/>
  <c r="M117" i="80"/>
  <c r="M133" i="80"/>
  <c r="M149" i="80"/>
  <c r="M165" i="80"/>
  <c r="M181" i="80"/>
  <c r="M197" i="80"/>
  <c r="H512" i="80"/>
  <c r="J512" i="80"/>
  <c r="I512" i="80"/>
  <c r="C532" i="80"/>
  <c r="K517" i="80"/>
  <c r="M17" i="80"/>
  <c r="M33" i="80"/>
  <c r="M49" i="80"/>
  <c r="M65" i="80"/>
  <c r="M81" i="80"/>
  <c r="M97" i="80"/>
  <c r="M113" i="80"/>
  <c r="M129" i="80"/>
  <c r="M145" i="80"/>
  <c r="M161" i="80"/>
  <c r="M177" i="80"/>
  <c r="M193" i="80"/>
  <c r="M209" i="80"/>
  <c r="M225" i="80"/>
  <c r="M381" i="80"/>
  <c r="M386" i="80"/>
  <c r="C526" i="80"/>
  <c r="H521" i="80"/>
  <c r="I521" i="80"/>
  <c r="J521" i="80"/>
  <c r="G521" i="80"/>
  <c r="F521" i="80"/>
  <c r="H500" i="80"/>
  <c r="C520" i="80"/>
  <c r="J500" i="80"/>
  <c r="C534" i="80"/>
  <c r="H514" i="80"/>
  <c r="M230" i="80"/>
  <c r="M246" i="80"/>
  <c r="M262" i="80"/>
  <c r="M278" i="80"/>
  <c r="M294" i="80"/>
  <c r="M310" i="80"/>
  <c r="M329" i="80"/>
  <c r="M365" i="80"/>
  <c r="M370" i="80"/>
  <c r="M393" i="80"/>
  <c r="M423" i="80"/>
  <c r="C522" i="80"/>
  <c r="H504" i="80"/>
  <c r="J504" i="80"/>
  <c r="I514" i="80"/>
  <c r="J527" i="80"/>
  <c r="F527" i="80"/>
  <c r="I527" i="80"/>
  <c r="J531" i="80"/>
  <c r="F531" i="80"/>
  <c r="H531" i="80"/>
  <c r="M337" i="80"/>
  <c r="M353" i="80"/>
  <c r="M369" i="80"/>
  <c r="M385" i="80"/>
  <c r="M414" i="80"/>
  <c r="M419" i="80"/>
  <c r="M442" i="80"/>
  <c r="M478" i="80"/>
  <c r="M483" i="80"/>
  <c r="M402" i="80"/>
  <c r="M418" i="80"/>
  <c r="M434" i="80"/>
  <c r="M450" i="80"/>
  <c r="M466" i="80"/>
  <c r="M482" i="80"/>
  <c r="M498" i="80"/>
  <c r="H501" i="80"/>
  <c r="J501" i="80"/>
  <c r="H503" i="80"/>
  <c r="J503" i="80"/>
  <c r="H505" i="80"/>
  <c r="J505" i="80"/>
  <c r="H507" i="80"/>
  <c r="J507" i="80"/>
  <c r="H509" i="80"/>
  <c r="J509" i="80"/>
  <c r="H511" i="80"/>
  <c r="J511" i="80"/>
  <c r="K511" i="80"/>
  <c r="H513" i="80"/>
  <c r="J513" i="80"/>
  <c r="C523" i="80"/>
  <c r="C533" i="80"/>
  <c r="I13" i="97"/>
  <c r="F13" i="97"/>
  <c r="I12" i="97"/>
  <c r="I11" i="87"/>
  <c r="I11" i="97"/>
  <c r="K510" i="88"/>
  <c r="K510" i="90"/>
  <c r="K509" i="90"/>
  <c r="K508" i="90"/>
  <c r="K501" i="90"/>
  <c r="K503" i="90"/>
  <c r="K504" i="92"/>
  <c r="K511" i="98"/>
  <c r="K503" i="98"/>
  <c r="K511" i="84"/>
  <c r="K503" i="84"/>
  <c r="K508" i="92"/>
  <c r="J515" i="86"/>
  <c r="H515" i="94"/>
  <c r="K508" i="80"/>
  <c r="K514" i="90"/>
  <c r="K512" i="86"/>
  <c r="K507" i="86"/>
  <c r="K507" i="84"/>
  <c r="I515" i="92"/>
  <c r="K529" i="92"/>
  <c r="K521" i="86"/>
  <c r="J515" i="82"/>
  <c r="M511" i="82"/>
  <c r="M514" i="96"/>
  <c r="M509" i="90"/>
  <c r="M513" i="92"/>
  <c r="M513" i="82"/>
  <c r="H515" i="84"/>
  <c r="J515" i="84"/>
  <c r="M509" i="82"/>
  <c r="M514" i="90"/>
  <c r="I515" i="80"/>
  <c r="M513" i="90"/>
  <c r="H515" i="86"/>
  <c r="M505" i="80"/>
  <c r="K505" i="80"/>
  <c r="M508" i="90"/>
  <c r="K505" i="98"/>
  <c r="M505" i="82"/>
  <c r="M514" i="92"/>
  <c r="M501" i="80"/>
  <c r="M514" i="82"/>
  <c r="M510" i="82"/>
  <c r="M512" i="90"/>
  <c r="M512" i="92"/>
  <c r="M506" i="82"/>
  <c r="M507" i="82"/>
  <c r="M511" i="90"/>
  <c r="M502" i="96"/>
  <c r="M509" i="96"/>
  <c r="K526" i="98"/>
  <c r="M514" i="98"/>
  <c r="K514" i="98"/>
  <c r="M505" i="98"/>
  <c r="M504" i="98"/>
  <c r="K531" i="98"/>
  <c r="K510" i="98"/>
  <c r="H515" i="98"/>
  <c r="I515" i="96"/>
  <c r="M504" i="96"/>
  <c r="M507" i="96"/>
  <c r="M510" i="96"/>
  <c r="K504" i="96"/>
  <c r="M512" i="96"/>
  <c r="H526" i="96"/>
  <c r="I526" i="96"/>
  <c r="M501" i="96"/>
  <c r="M506" i="96"/>
  <c r="M513" i="96"/>
  <c r="M503" i="96"/>
  <c r="M508" i="96"/>
  <c r="F526" i="96"/>
  <c r="M511" i="96"/>
  <c r="M509" i="94"/>
  <c r="M512" i="94"/>
  <c r="K507" i="94"/>
  <c r="F527" i="94"/>
  <c r="K526" i="94"/>
  <c r="J527" i="94"/>
  <c r="M504" i="94"/>
  <c r="K511" i="94"/>
  <c r="K503" i="94"/>
  <c r="K528" i="94"/>
  <c r="M510" i="92"/>
  <c r="M509" i="92"/>
  <c r="M500" i="92"/>
  <c r="K512" i="92"/>
  <c r="M503" i="92"/>
  <c r="K503" i="92"/>
  <c r="M508" i="92"/>
  <c r="K501" i="92"/>
  <c r="K513" i="92"/>
  <c r="K510" i="92"/>
  <c r="K509" i="92"/>
  <c r="H515" i="92"/>
  <c r="K505" i="92"/>
  <c r="K513" i="90"/>
  <c r="I515" i="90"/>
  <c r="M510" i="90"/>
  <c r="M502" i="90"/>
  <c r="K512" i="90"/>
  <c r="H515" i="90"/>
  <c r="M510" i="88"/>
  <c r="H515" i="88"/>
  <c r="M509" i="88"/>
  <c r="M512" i="88"/>
  <c r="M514" i="88"/>
  <c r="M500" i="88"/>
  <c r="M505" i="88"/>
  <c r="M501" i="88"/>
  <c r="J532" i="86"/>
  <c r="F532" i="86"/>
  <c r="K513" i="86"/>
  <c r="K531" i="86"/>
  <c r="I532" i="86"/>
  <c r="K500" i="86"/>
  <c r="I527" i="86"/>
  <c r="H527" i="86"/>
  <c r="J520" i="86"/>
  <c r="I520" i="86"/>
  <c r="F520" i="86"/>
  <c r="K510" i="86"/>
  <c r="K525" i="86"/>
  <c r="M505" i="86"/>
  <c r="M513" i="86"/>
  <c r="K508" i="86"/>
  <c r="K504" i="86"/>
  <c r="J524" i="86"/>
  <c r="F524" i="86"/>
  <c r="H532" i="86"/>
  <c r="H524" i="86"/>
  <c r="I524" i="86"/>
  <c r="M514" i="86"/>
  <c r="F528" i="86"/>
  <c r="J528" i="86"/>
  <c r="I528" i="86"/>
  <c r="G533" i="86"/>
  <c r="F533" i="86"/>
  <c r="K533" i="86"/>
  <c r="K510" i="84"/>
  <c r="G527" i="84"/>
  <c r="J532" i="84"/>
  <c r="M504" i="84"/>
  <c r="I527" i="84"/>
  <c r="G532" i="84"/>
  <c r="K514" i="84"/>
  <c r="K513" i="84"/>
  <c r="K509" i="84"/>
  <c r="K501" i="84"/>
  <c r="I532" i="84"/>
  <c r="F527" i="84"/>
  <c r="K514" i="82"/>
  <c r="K510" i="82"/>
  <c r="K513" i="82"/>
  <c r="K509" i="82"/>
  <c r="K505" i="82"/>
  <c r="M503" i="82"/>
  <c r="K512" i="82"/>
  <c r="K508" i="82"/>
  <c r="K504" i="82"/>
  <c r="K532" i="82"/>
  <c r="M502" i="82"/>
  <c r="K511" i="82"/>
  <c r="K507" i="82"/>
  <c r="K503" i="82"/>
  <c r="K534" i="82"/>
  <c r="M513" i="80"/>
  <c r="K509" i="80"/>
  <c r="K503" i="80"/>
  <c r="K504" i="80"/>
  <c r="M509" i="80"/>
  <c r="H527" i="80"/>
  <c r="G527" i="80"/>
  <c r="M514" i="80"/>
  <c r="K507" i="80"/>
  <c r="M511" i="80"/>
  <c r="M508" i="80"/>
  <c r="K529" i="80"/>
  <c r="I531" i="80"/>
  <c r="G531" i="80"/>
  <c r="K531" i="80"/>
  <c r="F12" i="81"/>
  <c r="F12" i="87"/>
  <c r="I12" i="95"/>
  <c r="F12" i="83"/>
  <c r="F12" i="85"/>
  <c r="F12" i="97"/>
  <c r="H521" i="98"/>
  <c r="G521" i="98"/>
  <c r="I521" i="98"/>
  <c r="J521" i="98"/>
  <c r="F521" i="98"/>
  <c r="K532" i="98"/>
  <c r="K530" i="98"/>
  <c r="M501" i="98"/>
  <c r="M502" i="98"/>
  <c r="M507" i="98"/>
  <c r="M508" i="98"/>
  <c r="H533" i="98"/>
  <c r="G533" i="98"/>
  <c r="I533" i="98"/>
  <c r="F533" i="98"/>
  <c r="J533" i="98"/>
  <c r="M506" i="98"/>
  <c r="M511" i="98"/>
  <c r="M512" i="98"/>
  <c r="F11" i="97"/>
  <c r="I78" i="97"/>
  <c r="H529" i="98"/>
  <c r="G529" i="98"/>
  <c r="I529" i="98"/>
  <c r="J529" i="98"/>
  <c r="F529" i="98"/>
  <c r="K528" i="98"/>
  <c r="K527" i="98"/>
  <c r="M509" i="98"/>
  <c r="M510" i="98"/>
  <c r="M500" i="98"/>
  <c r="K522" i="98"/>
  <c r="H525" i="98"/>
  <c r="G525" i="98"/>
  <c r="G535" i="98"/>
  <c r="I525" i="98"/>
  <c r="J525" i="98"/>
  <c r="J535" i="98"/>
  <c r="F525" i="98"/>
  <c r="I515" i="98"/>
  <c r="K524" i="98"/>
  <c r="K523" i="98"/>
  <c r="K534" i="98"/>
  <c r="K520" i="98"/>
  <c r="K500" i="98"/>
  <c r="M513" i="98"/>
  <c r="M503" i="98"/>
  <c r="G528" i="96"/>
  <c r="I528" i="96"/>
  <c r="H528" i="96"/>
  <c r="J528" i="96"/>
  <c r="F528" i="96"/>
  <c r="H529" i="96"/>
  <c r="J529" i="96"/>
  <c r="F529" i="96"/>
  <c r="I529" i="96"/>
  <c r="G529" i="96"/>
  <c r="K527" i="96"/>
  <c r="M505" i="96"/>
  <c r="G520" i="96"/>
  <c r="I520" i="96"/>
  <c r="H520" i="96"/>
  <c r="F520" i="96"/>
  <c r="J520" i="96"/>
  <c r="G524" i="96"/>
  <c r="I524" i="96"/>
  <c r="H524" i="96"/>
  <c r="F524" i="96"/>
  <c r="J524" i="96"/>
  <c r="K513" i="96"/>
  <c r="K511" i="96"/>
  <c r="K509" i="96"/>
  <c r="K507" i="96"/>
  <c r="H525" i="96"/>
  <c r="J525" i="96"/>
  <c r="F525" i="96"/>
  <c r="I525" i="96"/>
  <c r="G525" i="96"/>
  <c r="K531" i="96"/>
  <c r="J515" i="96"/>
  <c r="H515" i="96"/>
  <c r="K501" i="96"/>
  <c r="K523" i="96"/>
  <c r="M500" i="96"/>
  <c r="F11" i="95"/>
  <c r="I78" i="95"/>
  <c r="G532" i="96"/>
  <c r="I532" i="96"/>
  <c r="H532" i="96"/>
  <c r="J532" i="96"/>
  <c r="F532" i="96"/>
  <c r="K514" i="96"/>
  <c r="K512" i="96"/>
  <c r="K510" i="96"/>
  <c r="K508" i="96"/>
  <c r="H533" i="96"/>
  <c r="J533" i="96"/>
  <c r="F533" i="96"/>
  <c r="I533" i="96"/>
  <c r="G533" i="96"/>
  <c r="K534" i="96"/>
  <c r="K530" i="96"/>
  <c r="K522" i="96"/>
  <c r="K500" i="96"/>
  <c r="H521" i="96"/>
  <c r="J521" i="96"/>
  <c r="F521" i="96"/>
  <c r="I521" i="96"/>
  <c r="G521" i="96"/>
  <c r="H533" i="94"/>
  <c r="G533" i="94"/>
  <c r="I533" i="94"/>
  <c r="F533" i="94"/>
  <c r="J533" i="94"/>
  <c r="K531" i="94"/>
  <c r="K532" i="94"/>
  <c r="K530" i="94"/>
  <c r="I11" i="93"/>
  <c r="I12" i="93"/>
  <c r="I13" i="93"/>
  <c r="F13" i="93"/>
  <c r="M505" i="94"/>
  <c r="M510" i="94"/>
  <c r="M500" i="94"/>
  <c r="M514" i="94"/>
  <c r="M503" i="94"/>
  <c r="H525" i="94"/>
  <c r="G525" i="94"/>
  <c r="I525" i="94"/>
  <c r="J525" i="94"/>
  <c r="F525" i="94"/>
  <c r="I515" i="94"/>
  <c r="K524" i="94"/>
  <c r="K523" i="94"/>
  <c r="K522" i="94"/>
  <c r="M502" i="94"/>
  <c r="M513" i="94"/>
  <c r="M507" i="94"/>
  <c r="M508" i="94"/>
  <c r="H529" i="94"/>
  <c r="G529" i="94"/>
  <c r="I529" i="94"/>
  <c r="J529" i="94"/>
  <c r="F529" i="94"/>
  <c r="H521" i="94"/>
  <c r="G521" i="94"/>
  <c r="I521" i="94"/>
  <c r="J521" i="94"/>
  <c r="F521" i="94"/>
  <c r="K534" i="94"/>
  <c r="K520" i="94"/>
  <c r="K500" i="94"/>
  <c r="M501" i="94"/>
  <c r="M506" i="94"/>
  <c r="M511" i="94"/>
  <c r="M511" i="92"/>
  <c r="I530" i="92"/>
  <c r="H530" i="92"/>
  <c r="J530" i="92"/>
  <c r="G530" i="92"/>
  <c r="F530" i="92"/>
  <c r="J523" i="92"/>
  <c r="F523" i="92"/>
  <c r="I523" i="92"/>
  <c r="H523" i="92"/>
  <c r="G523" i="92"/>
  <c r="K500" i="92"/>
  <c r="H521" i="92"/>
  <c r="G521" i="92"/>
  <c r="J521" i="92"/>
  <c r="I521" i="92"/>
  <c r="F521" i="92"/>
  <c r="M506" i="92"/>
  <c r="G532" i="92"/>
  <c r="J532" i="92"/>
  <c r="F532" i="92"/>
  <c r="I532" i="92"/>
  <c r="H532" i="92"/>
  <c r="I526" i="92"/>
  <c r="H526" i="92"/>
  <c r="G526" i="92"/>
  <c r="F526" i="92"/>
  <c r="J526" i="92"/>
  <c r="I522" i="92"/>
  <c r="H522" i="92"/>
  <c r="J522" i="92"/>
  <c r="F522" i="92"/>
  <c r="G522" i="92"/>
  <c r="M505" i="92"/>
  <c r="K520" i="92"/>
  <c r="G524" i="92"/>
  <c r="J524" i="92"/>
  <c r="F524" i="92"/>
  <c r="H524" i="92"/>
  <c r="I524" i="92"/>
  <c r="I534" i="92"/>
  <c r="H534" i="92"/>
  <c r="G534" i="92"/>
  <c r="F534" i="92"/>
  <c r="J534" i="92"/>
  <c r="J531" i="92"/>
  <c r="F531" i="92"/>
  <c r="I531" i="92"/>
  <c r="G531" i="92"/>
  <c r="H531" i="92"/>
  <c r="J515" i="92"/>
  <c r="K528" i="92"/>
  <c r="K533" i="92"/>
  <c r="H525" i="92"/>
  <c r="G525" i="92"/>
  <c r="F525" i="92"/>
  <c r="J525" i="92"/>
  <c r="I525" i="92"/>
  <c r="I12" i="91"/>
  <c r="I13" i="91"/>
  <c r="F13" i="91"/>
  <c r="I11" i="91"/>
  <c r="K507" i="92"/>
  <c r="J527" i="92"/>
  <c r="F527" i="92"/>
  <c r="I527" i="92"/>
  <c r="H527" i="92"/>
  <c r="G527" i="92"/>
  <c r="M502" i="92"/>
  <c r="M501" i="92"/>
  <c r="M504" i="92"/>
  <c r="M507" i="92"/>
  <c r="H529" i="90"/>
  <c r="G529" i="90"/>
  <c r="I529" i="90"/>
  <c r="F529" i="90"/>
  <c r="J529" i="90"/>
  <c r="I526" i="90"/>
  <c r="H526" i="90"/>
  <c r="J526" i="90"/>
  <c r="F526" i="90"/>
  <c r="G526" i="90"/>
  <c r="I522" i="90"/>
  <c r="H522" i="90"/>
  <c r="J522" i="90"/>
  <c r="F522" i="90"/>
  <c r="G522" i="90"/>
  <c r="G520" i="90"/>
  <c r="J520" i="90"/>
  <c r="F520" i="90"/>
  <c r="H520" i="90"/>
  <c r="I520" i="90"/>
  <c r="K505" i="90"/>
  <c r="H521" i="90"/>
  <c r="G521" i="90"/>
  <c r="I521" i="90"/>
  <c r="J521" i="90"/>
  <c r="F521" i="90"/>
  <c r="M503" i="90"/>
  <c r="M504" i="90"/>
  <c r="J531" i="90"/>
  <c r="F531" i="90"/>
  <c r="I531" i="90"/>
  <c r="G531" i="90"/>
  <c r="H531" i="90"/>
  <c r="J515" i="90"/>
  <c r="M507" i="90"/>
  <c r="M505" i="90"/>
  <c r="M506" i="90"/>
  <c r="G524" i="90"/>
  <c r="J524" i="90"/>
  <c r="F524" i="90"/>
  <c r="H524" i="90"/>
  <c r="I524" i="90"/>
  <c r="H533" i="90"/>
  <c r="G533" i="90"/>
  <c r="I533" i="90"/>
  <c r="F533" i="90"/>
  <c r="J533" i="90"/>
  <c r="G528" i="90"/>
  <c r="J528" i="90"/>
  <c r="F528" i="90"/>
  <c r="H528" i="90"/>
  <c r="I528" i="90"/>
  <c r="M501" i="90"/>
  <c r="H525" i="90"/>
  <c r="G525" i="90"/>
  <c r="I525" i="90"/>
  <c r="J525" i="90"/>
  <c r="F525" i="90"/>
  <c r="J523" i="90"/>
  <c r="F523" i="90"/>
  <c r="I523" i="90"/>
  <c r="G523" i="90"/>
  <c r="H523" i="90"/>
  <c r="M500" i="90"/>
  <c r="I530" i="90"/>
  <c r="H530" i="90"/>
  <c r="J530" i="90"/>
  <c r="F530" i="90"/>
  <c r="G530" i="90"/>
  <c r="K534" i="90"/>
  <c r="K532" i="90"/>
  <c r="K507" i="90"/>
  <c r="K500" i="90"/>
  <c r="J527" i="90"/>
  <c r="F527" i="90"/>
  <c r="I527" i="90"/>
  <c r="G527" i="90"/>
  <c r="H527" i="90"/>
  <c r="I12" i="89"/>
  <c r="I13" i="89"/>
  <c r="F13" i="89"/>
  <c r="I11" i="89"/>
  <c r="J515" i="88"/>
  <c r="I534" i="88"/>
  <c r="G534" i="88"/>
  <c r="H534" i="88"/>
  <c r="J534" i="88"/>
  <c r="F534" i="88"/>
  <c r="K511" i="88"/>
  <c r="K503" i="88"/>
  <c r="K509" i="88"/>
  <c r="M508" i="88"/>
  <c r="G528" i="88"/>
  <c r="I528" i="88"/>
  <c r="J528" i="88"/>
  <c r="F528" i="88"/>
  <c r="H528" i="88"/>
  <c r="I522" i="88"/>
  <c r="G522" i="88"/>
  <c r="H522" i="88"/>
  <c r="J522" i="88"/>
  <c r="F522" i="88"/>
  <c r="M507" i="88"/>
  <c r="H525" i="88"/>
  <c r="J525" i="88"/>
  <c r="F525" i="88"/>
  <c r="G525" i="88"/>
  <c r="I525" i="88"/>
  <c r="I515" i="88"/>
  <c r="K514" i="88"/>
  <c r="M506" i="88"/>
  <c r="I526" i="88"/>
  <c r="G526" i="88"/>
  <c r="H526" i="88"/>
  <c r="F526" i="88"/>
  <c r="J526" i="88"/>
  <c r="M511" i="88"/>
  <c r="K507" i="88"/>
  <c r="M503" i="88"/>
  <c r="M513" i="88"/>
  <c r="K501" i="88"/>
  <c r="K505" i="88"/>
  <c r="K512" i="88"/>
  <c r="K504" i="88"/>
  <c r="G520" i="88"/>
  <c r="I520" i="88"/>
  <c r="J520" i="88"/>
  <c r="F520" i="88"/>
  <c r="H520" i="88"/>
  <c r="M502" i="88"/>
  <c r="H521" i="88"/>
  <c r="J521" i="88"/>
  <c r="F521" i="88"/>
  <c r="G521" i="88"/>
  <c r="I521" i="88"/>
  <c r="F11" i="87"/>
  <c r="I78" i="87"/>
  <c r="G532" i="88"/>
  <c r="I532" i="88"/>
  <c r="F532" i="88"/>
  <c r="J532" i="88"/>
  <c r="H532" i="88"/>
  <c r="K508" i="88"/>
  <c r="M504" i="88"/>
  <c r="G524" i="88"/>
  <c r="I524" i="88"/>
  <c r="F524" i="88"/>
  <c r="J524" i="88"/>
  <c r="H524" i="88"/>
  <c r="K500" i="88"/>
  <c r="I530" i="88"/>
  <c r="G530" i="88"/>
  <c r="H530" i="88"/>
  <c r="J530" i="88"/>
  <c r="F530" i="88"/>
  <c r="J531" i="88"/>
  <c r="F531" i="88"/>
  <c r="H531" i="88"/>
  <c r="I531" i="88"/>
  <c r="G531" i="88"/>
  <c r="J527" i="88"/>
  <c r="F527" i="88"/>
  <c r="H527" i="88"/>
  <c r="I527" i="88"/>
  <c r="G527" i="88"/>
  <c r="J523" i="88"/>
  <c r="F523" i="88"/>
  <c r="H523" i="88"/>
  <c r="I523" i="88"/>
  <c r="G523" i="88"/>
  <c r="H533" i="88"/>
  <c r="J533" i="88"/>
  <c r="F533" i="88"/>
  <c r="G533" i="88"/>
  <c r="I533" i="88"/>
  <c r="K513" i="88"/>
  <c r="H529" i="88"/>
  <c r="J529" i="88"/>
  <c r="F529" i="88"/>
  <c r="G529" i="88"/>
  <c r="I529" i="88"/>
  <c r="K529" i="86"/>
  <c r="K530" i="86"/>
  <c r="K523" i="86"/>
  <c r="K534" i="86"/>
  <c r="M508" i="86"/>
  <c r="M506" i="86"/>
  <c r="M510" i="86"/>
  <c r="M503" i="86"/>
  <c r="M504" i="86"/>
  <c r="K526" i="86"/>
  <c r="K522" i="86"/>
  <c r="M502" i="86"/>
  <c r="M512" i="86"/>
  <c r="M507" i="86"/>
  <c r="M509" i="86"/>
  <c r="F11" i="85"/>
  <c r="I78" i="85"/>
  <c r="G535" i="86"/>
  <c r="I515" i="86"/>
  <c r="M500" i="86"/>
  <c r="M501" i="86"/>
  <c r="M511" i="86"/>
  <c r="I515" i="84"/>
  <c r="K523" i="84"/>
  <c r="K526" i="84"/>
  <c r="M510" i="84"/>
  <c r="M501" i="84"/>
  <c r="M503" i="84"/>
  <c r="M508" i="84"/>
  <c r="H525" i="84"/>
  <c r="G525" i="84"/>
  <c r="I525" i="84"/>
  <c r="J525" i="84"/>
  <c r="F525" i="84"/>
  <c r="H521" i="84"/>
  <c r="G521" i="84"/>
  <c r="I521" i="84"/>
  <c r="J521" i="84"/>
  <c r="F521" i="84"/>
  <c r="K534" i="84"/>
  <c r="K500" i="84"/>
  <c r="M500" i="84"/>
  <c r="M505" i="84"/>
  <c r="M507" i="84"/>
  <c r="M512" i="84"/>
  <c r="I78" i="83"/>
  <c r="F11" i="83"/>
  <c r="K531" i="84"/>
  <c r="K520" i="84"/>
  <c r="K530" i="84"/>
  <c r="M502" i="84"/>
  <c r="M509" i="84"/>
  <c r="M511" i="84"/>
  <c r="M514" i="84"/>
  <c r="H533" i="84"/>
  <c r="G533" i="84"/>
  <c r="I533" i="84"/>
  <c r="F533" i="84"/>
  <c r="J533" i="84"/>
  <c r="H529" i="84"/>
  <c r="G529" i="84"/>
  <c r="I529" i="84"/>
  <c r="J529" i="84"/>
  <c r="F529" i="84"/>
  <c r="K524" i="84"/>
  <c r="K528" i="84"/>
  <c r="K527" i="84"/>
  <c r="K522" i="84"/>
  <c r="M506" i="84"/>
  <c r="M513" i="84"/>
  <c r="J531" i="82"/>
  <c r="F531" i="82"/>
  <c r="I531" i="82"/>
  <c r="G531" i="82"/>
  <c r="H531" i="82"/>
  <c r="H529" i="82"/>
  <c r="G529" i="82"/>
  <c r="I529" i="82"/>
  <c r="J529" i="82"/>
  <c r="F529" i="82"/>
  <c r="M512" i="82"/>
  <c r="I515" i="82"/>
  <c r="K501" i="82"/>
  <c r="M501" i="82"/>
  <c r="H525" i="82"/>
  <c r="G525" i="82"/>
  <c r="I525" i="82"/>
  <c r="F525" i="82"/>
  <c r="J525" i="82"/>
  <c r="H515" i="82"/>
  <c r="K526" i="82"/>
  <c r="H521" i="82"/>
  <c r="G521" i="82"/>
  <c r="I521" i="82"/>
  <c r="J521" i="82"/>
  <c r="F521" i="82"/>
  <c r="K528" i="82"/>
  <c r="I522" i="82"/>
  <c r="H522" i="82"/>
  <c r="J522" i="82"/>
  <c r="F522" i="82"/>
  <c r="G522" i="82"/>
  <c r="M508" i="82"/>
  <c r="G520" i="82"/>
  <c r="J520" i="82"/>
  <c r="F520" i="82"/>
  <c r="H520" i="82"/>
  <c r="I520" i="82"/>
  <c r="M500" i="82"/>
  <c r="I78" i="81"/>
  <c r="F11" i="81"/>
  <c r="J527" i="82"/>
  <c r="F527" i="82"/>
  <c r="I527" i="82"/>
  <c r="G527" i="82"/>
  <c r="H527" i="82"/>
  <c r="J523" i="82"/>
  <c r="F523" i="82"/>
  <c r="I523" i="82"/>
  <c r="G523" i="82"/>
  <c r="H523" i="82"/>
  <c r="H533" i="82"/>
  <c r="G533" i="82"/>
  <c r="I533" i="82"/>
  <c r="F533" i="82"/>
  <c r="J533" i="82"/>
  <c r="K524" i="82"/>
  <c r="K530" i="82"/>
  <c r="K500" i="82"/>
  <c r="K515" i="82"/>
  <c r="M504" i="82"/>
  <c r="K513" i="80"/>
  <c r="M503" i="80"/>
  <c r="K500" i="80"/>
  <c r="K514" i="80"/>
  <c r="I534" i="80"/>
  <c r="H534" i="80"/>
  <c r="J534" i="80"/>
  <c r="G534" i="80"/>
  <c r="F534" i="80"/>
  <c r="G520" i="80"/>
  <c r="J520" i="80"/>
  <c r="I520" i="80"/>
  <c r="F520" i="80"/>
  <c r="H520" i="80"/>
  <c r="M506" i="80"/>
  <c r="K512" i="80"/>
  <c r="H515" i="80"/>
  <c r="I526" i="80"/>
  <c r="F526" i="80"/>
  <c r="J526" i="80"/>
  <c r="H526" i="80"/>
  <c r="G526" i="80"/>
  <c r="G532" i="80"/>
  <c r="F532" i="80"/>
  <c r="J532" i="80"/>
  <c r="H532" i="80"/>
  <c r="I532" i="80"/>
  <c r="M510" i="80"/>
  <c r="H533" i="80"/>
  <c r="J533" i="80"/>
  <c r="I533" i="80"/>
  <c r="G533" i="80"/>
  <c r="F533" i="80"/>
  <c r="J523" i="80"/>
  <c r="F523" i="80"/>
  <c r="I523" i="80"/>
  <c r="H523" i="80"/>
  <c r="G523" i="80"/>
  <c r="M507" i="80"/>
  <c r="K501" i="80"/>
  <c r="M504" i="80"/>
  <c r="M502" i="80"/>
  <c r="J515" i="80"/>
  <c r="M500" i="80"/>
  <c r="M512" i="80"/>
  <c r="K510" i="80"/>
  <c r="I530" i="80"/>
  <c r="J530" i="80"/>
  <c r="H530" i="80"/>
  <c r="G530" i="80"/>
  <c r="F530" i="80"/>
  <c r="I522" i="80"/>
  <c r="G522" i="80"/>
  <c r="J522" i="80"/>
  <c r="H522" i="80"/>
  <c r="F522" i="80"/>
  <c r="K521" i="80"/>
  <c r="K524" i="80"/>
  <c r="K525" i="80"/>
  <c r="I13" i="79"/>
  <c r="F13" i="79"/>
  <c r="I12" i="79"/>
  <c r="I11" i="79"/>
  <c r="G528" i="80"/>
  <c r="H528" i="80"/>
  <c r="J528" i="80"/>
  <c r="F528" i="80"/>
  <c r="I528" i="80"/>
  <c r="E4" i="76"/>
  <c r="E5" i="76"/>
  <c r="E6" i="76"/>
  <c r="E7" i="76"/>
  <c r="E8" i="76"/>
  <c r="E9" i="76"/>
  <c r="E10" i="76"/>
  <c r="E11" i="76"/>
  <c r="E12" i="76"/>
  <c r="E13" i="76"/>
  <c r="E14" i="76"/>
  <c r="E15" i="76"/>
  <c r="E16" i="76"/>
  <c r="E17" i="76"/>
  <c r="E18" i="76"/>
  <c r="E19" i="76"/>
  <c r="E20" i="76"/>
  <c r="E21" i="76"/>
  <c r="E22" i="76"/>
  <c r="E23" i="76"/>
  <c r="E24" i="76"/>
  <c r="E25" i="76"/>
  <c r="E26" i="76"/>
  <c r="E27" i="76"/>
  <c r="E28" i="76"/>
  <c r="E29" i="76"/>
  <c r="E30" i="76"/>
  <c r="E31" i="76"/>
  <c r="E32" i="76"/>
  <c r="E33" i="76"/>
  <c r="E34" i="76"/>
  <c r="E35" i="76"/>
  <c r="E36" i="76"/>
  <c r="E37" i="76"/>
  <c r="E38" i="76"/>
  <c r="E39" i="76"/>
  <c r="E40" i="76"/>
  <c r="E41" i="76"/>
  <c r="E42" i="76"/>
  <c r="E43" i="76"/>
  <c r="E44" i="76"/>
  <c r="E45" i="76"/>
  <c r="E46" i="76"/>
  <c r="E47" i="76"/>
  <c r="E48" i="76"/>
  <c r="E49" i="76"/>
  <c r="E50" i="76"/>
  <c r="E51" i="76"/>
  <c r="E52" i="76"/>
  <c r="E53" i="76"/>
  <c r="E54" i="76"/>
  <c r="E55" i="76"/>
  <c r="E56" i="76"/>
  <c r="E57" i="76"/>
  <c r="E58" i="76"/>
  <c r="E59" i="76"/>
  <c r="E60" i="76"/>
  <c r="E61" i="76"/>
  <c r="E62" i="76"/>
  <c r="E63" i="76"/>
  <c r="E64" i="76"/>
  <c r="E65" i="76"/>
  <c r="E66" i="76"/>
  <c r="E67" i="76"/>
  <c r="E68" i="76"/>
  <c r="E69" i="76"/>
  <c r="E70" i="76"/>
  <c r="E71" i="76"/>
  <c r="E72" i="76"/>
  <c r="E73" i="76"/>
  <c r="E74" i="76"/>
  <c r="E75" i="76"/>
  <c r="E76" i="76"/>
  <c r="E77" i="76"/>
  <c r="E78" i="76"/>
  <c r="E79" i="76"/>
  <c r="E80" i="76"/>
  <c r="E81" i="76"/>
  <c r="E82" i="76"/>
  <c r="E83" i="76"/>
  <c r="E84" i="76"/>
  <c r="E85" i="76"/>
  <c r="E86" i="76"/>
  <c r="E87" i="76"/>
  <c r="E88" i="76"/>
  <c r="E89" i="76"/>
  <c r="E90" i="76"/>
  <c r="E91" i="76"/>
  <c r="E92" i="76"/>
  <c r="E93" i="76"/>
  <c r="E94" i="76"/>
  <c r="E95" i="76"/>
  <c r="E96" i="76"/>
  <c r="E97" i="76"/>
  <c r="E98" i="76"/>
  <c r="E99" i="76"/>
  <c r="E100" i="76"/>
  <c r="E101" i="76"/>
  <c r="E102" i="76"/>
  <c r="E3" i="76"/>
  <c r="K524" i="86"/>
  <c r="K533" i="84"/>
  <c r="K532" i="84"/>
  <c r="K528" i="86"/>
  <c r="J535" i="86"/>
  <c r="K526" i="96"/>
  <c r="K522" i="92"/>
  <c r="K532" i="86"/>
  <c r="K527" i="80"/>
  <c r="K527" i="86"/>
  <c r="I535" i="86"/>
  <c r="H535" i="86"/>
  <c r="G535" i="94"/>
  <c r="K521" i="96"/>
  <c r="H535" i="98"/>
  <c r="K521" i="92"/>
  <c r="J535" i="84"/>
  <c r="I535" i="94"/>
  <c r="K525" i="98"/>
  <c r="J535" i="94"/>
  <c r="F535" i="94"/>
  <c r="M515" i="92"/>
  <c r="M515" i="96"/>
  <c r="K515" i="86"/>
  <c r="K529" i="98"/>
  <c r="K528" i="96"/>
  <c r="K527" i="94"/>
  <c r="H535" i="94"/>
  <c r="G535" i="92"/>
  <c r="K531" i="92"/>
  <c r="I535" i="92"/>
  <c r="K527" i="92"/>
  <c r="K530" i="92"/>
  <c r="J535" i="92"/>
  <c r="H535" i="92"/>
  <c r="K530" i="90"/>
  <c r="K523" i="90"/>
  <c r="M515" i="90"/>
  <c r="M515" i="88"/>
  <c r="K525" i="88"/>
  <c r="K522" i="88"/>
  <c r="K533" i="88"/>
  <c r="F535" i="86"/>
  <c r="K520" i="86"/>
  <c r="F535" i="84"/>
  <c r="H535" i="84"/>
  <c r="K515" i="84"/>
  <c r="G535" i="84"/>
  <c r="K530" i="80"/>
  <c r="K523" i="80"/>
  <c r="F12" i="79"/>
  <c r="F14" i="81"/>
  <c r="F12" i="95"/>
  <c r="F14" i="95"/>
  <c r="F14" i="85"/>
  <c r="F12" i="89"/>
  <c r="F12" i="91"/>
  <c r="F14" i="83"/>
  <c r="F14" i="87"/>
  <c r="F12" i="93"/>
  <c r="F14" i="97"/>
  <c r="M515" i="98"/>
  <c r="K515" i="98"/>
  <c r="K533" i="98"/>
  <c r="F535" i="98"/>
  <c r="I535" i="98"/>
  <c r="K521" i="98"/>
  <c r="K520" i="96"/>
  <c r="F535" i="96"/>
  <c r="K529" i="96"/>
  <c r="K532" i="96"/>
  <c r="H535" i="96"/>
  <c r="K533" i="96"/>
  <c r="K525" i="96"/>
  <c r="K524" i="96"/>
  <c r="I535" i="96"/>
  <c r="K515" i="96"/>
  <c r="J535" i="96"/>
  <c r="G535" i="96"/>
  <c r="K529" i="94"/>
  <c r="I78" i="93"/>
  <c r="F11" i="93"/>
  <c r="K533" i="94"/>
  <c r="K525" i="94"/>
  <c r="M515" i="94"/>
  <c r="K515" i="94"/>
  <c r="K521" i="94"/>
  <c r="K525" i="92"/>
  <c r="K534" i="92"/>
  <c r="K532" i="92"/>
  <c r="F535" i="92"/>
  <c r="I78" i="91"/>
  <c r="F11" i="91"/>
  <c r="K524" i="92"/>
  <c r="K526" i="92"/>
  <c r="K515" i="92"/>
  <c r="K523" i="92"/>
  <c r="H535" i="90"/>
  <c r="F11" i="89"/>
  <c r="I78" i="89"/>
  <c r="K527" i="90"/>
  <c r="K524" i="90"/>
  <c r="K531" i="90"/>
  <c r="K521" i="90"/>
  <c r="K520" i="90"/>
  <c r="F535" i="90"/>
  <c r="K522" i="90"/>
  <c r="K525" i="90"/>
  <c r="J535" i="90"/>
  <c r="K526" i="90"/>
  <c r="K515" i="90"/>
  <c r="K528" i="90"/>
  <c r="K533" i="90"/>
  <c r="I535" i="90"/>
  <c r="G535" i="90"/>
  <c r="K529" i="90"/>
  <c r="K531" i="88"/>
  <c r="K524" i="88"/>
  <c r="J535" i="88"/>
  <c r="K526" i="88"/>
  <c r="K534" i="88"/>
  <c r="K515" i="88"/>
  <c r="I535" i="88"/>
  <c r="K529" i="88"/>
  <c r="K523" i="88"/>
  <c r="K521" i="88"/>
  <c r="H535" i="88"/>
  <c r="G535" i="88"/>
  <c r="K527" i="88"/>
  <c r="K530" i="88"/>
  <c r="K532" i="88"/>
  <c r="K520" i="88"/>
  <c r="F535" i="88"/>
  <c r="K528" i="88"/>
  <c r="M515" i="86"/>
  <c r="I535" i="84"/>
  <c r="K529" i="84"/>
  <c r="M515" i="84"/>
  <c r="K521" i="84"/>
  <c r="K525" i="84"/>
  <c r="K523" i="82"/>
  <c r="K520" i="82"/>
  <c r="F535" i="82"/>
  <c r="K521" i="82"/>
  <c r="K527" i="82"/>
  <c r="M515" i="82"/>
  <c r="J535" i="82"/>
  <c r="K522" i="82"/>
  <c r="K525" i="82"/>
  <c r="G535" i="82"/>
  <c r="K533" i="82"/>
  <c r="I535" i="82"/>
  <c r="H535" i="82"/>
  <c r="K529" i="82"/>
  <c r="K531" i="82"/>
  <c r="I78" i="79"/>
  <c r="F11" i="79"/>
  <c r="M515" i="80"/>
  <c r="J535" i="80"/>
  <c r="K515" i="80"/>
  <c r="H535" i="80"/>
  <c r="G535" i="80"/>
  <c r="K528" i="80"/>
  <c r="K532" i="80"/>
  <c r="K520" i="80"/>
  <c r="F535" i="80"/>
  <c r="K534" i="80"/>
  <c r="K522" i="80"/>
  <c r="K533" i="80"/>
  <c r="K526" i="80"/>
  <c r="I535" i="80"/>
  <c r="K535" i="86"/>
  <c r="K535" i="98"/>
  <c r="K535" i="94"/>
  <c r="K535" i="92"/>
  <c r="K535" i="84"/>
  <c r="F14" i="79"/>
  <c r="F14" i="89"/>
  <c r="F14" i="93"/>
  <c r="F14" i="91"/>
  <c r="K535" i="96"/>
  <c r="K535" i="90"/>
  <c r="K535" i="88"/>
  <c r="K535" i="82"/>
  <c r="K535" i="80"/>
  <c r="C532" i="21"/>
  <c r="C528" i="21"/>
  <c r="C524" i="21"/>
  <c r="C520" i="21"/>
  <c r="C534" i="21"/>
  <c r="C533" i="21"/>
  <c r="C531" i="21"/>
  <c r="C530" i="21"/>
  <c r="C529" i="21"/>
  <c r="C527" i="21"/>
  <c r="C526" i="21"/>
  <c r="C525" i="21"/>
  <c r="C523" i="21"/>
  <c r="C522" i="21"/>
  <c r="C521" i="21"/>
  <c r="C534" i="22"/>
  <c r="C530" i="22"/>
  <c r="C526" i="22"/>
  <c r="C522" i="22"/>
  <c r="C533" i="22"/>
  <c r="C532" i="22"/>
  <c r="C531" i="22"/>
  <c r="C529" i="22"/>
  <c r="C528" i="22"/>
  <c r="C527" i="22"/>
  <c r="C525" i="22"/>
  <c r="C524" i="22"/>
  <c r="C523" i="22"/>
  <c r="C521" i="22"/>
  <c r="C520" i="22"/>
  <c r="C532" i="23"/>
  <c r="C528" i="23"/>
  <c r="C524" i="23"/>
  <c r="C520" i="23"/>
  <c r="C534" i="23"/>
  <c r="C533" i="23"/>
  <c r="C531" i="23"/>
  <c r="C530" i="23"/>
  <c r="C529" i="23"/>
  <c r="C527" i="23"/>
  <c r="C526" i="23"/>
  <c r="C525" i="23"/>
  <c r="C523" i="23"/>
  <c r="C522" i="23"/>
  <c r="C521" i="23"/>
  <c r="C534" i="24"/>
  <c r="C530" i="24"/>
  <c r="C526" i="24"/>
  <c r="C522" i="24"/>
  <c r="C533" i="24"/>
  <c r="C532" i="24"/>
  <c r="C531" i="24"/>
  <c r="C529" i="24"/>
  <c r="C528" i="24"/>
  <c r="C527" i="24"/>
  <c r="C525" i="24"/>
  <c r="C524" i="24"/>
  <c r="C523" i="24"/>
  <c r="C521" i="24"/>
  <c r="C520" i="24"/>
  <c r="C532" i="25"/>
  <c r="C528" i="25"/>
  <c r="C524" i="25"/>
  <c r="C520" i="25"/>
  <c r="C534" i="25"/>
  <c r="C533" i="25"/>
  <c r="C531" i="25"/>
  <c r="C530" i="25"/>
  <c r="C529" i="25"/>
  <c r="C527" i="25"/>
  <c r="C526" i="25"/>
  <c r="C525" i="25"/>
  <c r="C523" i="25"/>
  <c r="C522" i="25"/>
  <c r="C521" i="25"/>
  <c r="C534" i="27"/>
  <c r="C530" i="27"/>
  <c r="C526" i="27"/>
  <c r="C522" i="27"/>
  <c r="C533" i="27"/>
  <c r="C532" i="27"/>
  <c r="C531" i="27"/>
  <c r="C529" i="27"/>
  <c r="C528" i="27"/>
  <c r="C527" i="27"/>
  <c r="C525" i="27"/>
  <c r="C524" i="27"/>
  <c r="C523" i="27"/>
  <c r="C521" i="27"/>
  <c r="C520" i="27"/>
  <c r="C532" i="29"/>
  <c r="C528" i="29"/>
  <c r="C524" i="29"/>
  <c r="C520" i="29"/>
  <c r="C534" i="29"/>
  <c r="C533" i="29"/>
  <c r="C531" i="29"/>
  <c r="C530" i="29"/>
  <c r="C529" i="29"/>
  <c r="C527" i="29"/>
  <c r="C526" i="29"/>
  <c r="C525" i="29"/>
  <c r="C523" i="29"/>
  <c r="C522" i="29"/>
  <c r="C521" i="29"/>
  <c r="C534" i="31"/>
  <c r="C530" i="31"/>
  <c r="C526" i="31"/>
  <c r="C522" i="31"/>
  <c r="C533" i="31"/>
  <c r="C532" i="31"/>
  <c r="C531" i="31"/>
  <c r="C529" i="31"/>
  <c r="C528" i="31"/>
  <c r="C527" i="31"/>
  <c r="C525" i="31"/>
  <c r="C524" i="31"/>
  <c r="C523" i="31"/>
  <c r="C521" i="31"/>
  <c r="C520" i="31"/>
  <c r="C532" i="33"/>
  <c r="C528" i="33"/>
  <c r="C524" i="33"/>
  <c r="C520" i="33"/>
  <c r="C534" i="33"/>
  <c r="C533" i="33"/>
  <c r="C531" i="33"/>
  <c r="C530" i="33"/>
  <c r="C529" i="33"/>
  <c r="C527" i="33"/>
  <c r="C526" i="33"/>
  <c r="C525" i="33"/>
  <c r="C523" i="33"/>
  <c r="C522" i="33"/>
  <c r="C521" i="33"/>
  <c r="C534" i="35"/>
  <c r="C530" i="35"/>
  <c r="C526" i="35"/>
  <c r="C522" i="35"/>
  <c r="C533" i="35"/>
  <c r="C532" i="35"/>
  <c r="C531" i="35"/>
  <c r="C529" i="35"/>
  <c r="C528" i="35"/>
  <c r="C527" i="35"/>
  <c r="C525" i="35"/>
  <c r="C524" i="35"/>
  <c r="C523" i="35"/>
  <c r="C521" i="35"/>
  <c r="C520" i="35"/>
  <c r="C532" i="37"/>
  <c r="C528" i="37"/>
  <c r="C524" i="37"/>
  <c r="C520" i="37"/>
  <c r="C534" i="37"/>
  <c r="C533" i="37"/>
  <c r="C531" i="37"/>
  <c r="C530" i="37"/>
  <c r="C529" i="37"/>
  <c r="C527" i="37"/>
  <c r="C526" i="37"/>
  <c r="C525" i="37"/>
  <c r="C523" i="37"/>
  <c r="C522" i="37"/>
  <c r="C521" i="37"/>
  <c r="C534" i="39"/>
  <c r="C530" i="39"/>
  <c r="C526" i="39"/>
  <c r="C522" i="39"/>
  <c r="C533" i="39"/>
  <c r="C532" i="39"/>
  <c r="C531" i="39"/>
  <c r="C529" i="39"/>
  <c r="C528" i="39"/>
  <c r="C527" i="39"/>
  <c r="C525" i="39"/>
  <c r="C524" i="39"/>
  <c r="C523" i="39"/>
  <c r="C521" i="39"/>
  <c r="C520" i="39"/>
  <c r="C532" i="41"/>
  <c r="C528" i="41"/>
  <c r="C524" i="41"/>
  <c r="C520" i="41"/>
  <c r="C534" i="41"/>
  <c r="C533" i="41"/>
  <c r="C531" i="41"/>
  <c r="C530" i="41"/>
  <c r="C529" i="41"/>
  <c r="C527" i="41"/>
  <c r="C526" i="41"/>
  <c r="C525" i="41"/>
  <c r="C523" i="41"/>
  <c r="C522" i="41"/>
  <c r="C521" i="41"/>
  <c r="C534" i="43"/>
  <c r="C530" i="43"/>
  <c r="C526" i="43"/>
  <c r="C522" i="43"/>
  <c r="C533" i="43"/>
  <c r="C532" i="43"/>
  <c r="C531" i="43"/>
  <c r="C529" i="43"/>
  <c r="C528" i="43"/>
  <c r="C527" i="43"/>
  <c r="C525" i="43"/>
  <c r="C524" i="43"/>
  <c r="C523" i="43"/>
  <c r="C521" i="43"/>
  <c r="C520" i="43"/>
  <c r="C532" i="45"/>
  <c r="C528" i="45"/>
  <c r="C524" i="45"/>
  <c r="C520" i="45"/>
  <c r="C534" i="45"/>
  <c r="C533" i="45"/>
  <c r="C531" i="45"/>
  <c r="C530" i="45"/>
  <c r="C529" i="45"/>
  <c r="C527" i="45"/>
  <c r="C526" i="45"/>
  <c r="C525" i="45"/>
  <c r="C523" i="45"/>
  <c r="C522" i="45"/>
  <c r="C521" i="45"/>
  <c r="C534" i="47"/>
  <c r="C530" i="47"/>
  <c r="C526" i="47"/>
  <c r="C522" i="47"/>
  <c r="C533" i="47"/>
  <c r="C532" i="47"/>
  <c r="C531" i="47"/>
  <c r="C529" i="47"/>
  <c r="C528" i="47"/>
  <c r="C527" i="47"/>
  <c r="C525" i="47"/>
  <c r="C524" i="47"/>
  <c r="C523" i="47"/>
  <c r="C521" i="47"/>
  <c r="C520" i="47"/>
  <c r="C532" i="49"/>
  <c r="C528" i="49"/>
  <c r="C524" i="49"/>
  <c r="C520" i="49"/>
  <c r="C534" i="49"/>
  <c r="C533" i="49"/>
  <c r="C531" i="49"/>
  <c r="C530" i="49"/>
  <c r="C529" i="49"/>
  <c r="C527" i="49"/>
  <c r="C526" i="49"/>
  <c r="C525" i="49"/>
  <c r="C523" i="49"/>
  <c r="C522" i="49"/>
  <c r="C521" i="49"/>
  <c r="C534" i="51"/>
  <c r="C530" i="51"/>
  <c r="C526" i="51"/>
  <c r="C522" i="51"/>
  <c r="C533" i="51"/>
  <c r="C532" i="51"/>
  <c r="C531" i="51"/>
  <c r="C529" i="51"/>
  <c r="C528" i="51"/>
  <c r="C527" i="51"/>
  <c r="C525" i="51"/>
  <c r="C524" i="51"/>
  <c r="C523" i="51"/>
  <c r="C521" i="51"/>
  <c r="C520" i="51"/>
  <c r="C532" i="53"/>
  <c r="C528" i="53"/>
  <c r="C524" i="53"/>
  <c r="C520" i="53"/>
  <c r="C534" i="53"/>
  <c r="C533" i="53"/>
  <c r="C531" i="53"/>
  <c r="C530" i="53"/>
  <c r="C529" i="53"/>
  <c r="C527" i="53"/>
  <c r="C526" i="53"/>
  <c r="C525" i="53"/>
  <c r="C523" i="53"/>
  <c r="C522" i="53"/>
  <c r="C521" i="53"/>
  <c r="C534" i="55"/>
  <c r="C530" i="55"/>
  <c r="C526" i="55"/>
  <c r="C522" i="55"/>
  <c r="C533" i="55"/>
  <c r="C532" i="55"/>
  <c r="C531" i="55"/>
  <c r="C529" i="55"/>
  <c r="C528" i="55"/>
  <c r="C527" i="55"/>
  <c r="C525" i="55"/>
  <c r="C524" i="55"/>
  <c r="C523" i="55"/>
  <c r="C521" i="55"/>
  <c r="C520" i="55"/>
  <c r="C532" i="57"/>
  <c r="C528" i="57"/>
  <c r="C524" i="57"/>
  <c r="C520" i="57"/>
  <c r="C534" i="57"/>
  <c r="C533" i="57"/>
  <c r="C531" i="57"/>
  <c r="C530" i="57"/>
  <c r="C529" i="57"/>
  <c r="C527" i="57"/>
  <c r="C526" i="57"/>
  <c r="C525" i="57"/>
  <c r="C523" i="57"/>
  <c r="C522" i="57"/>
  <c r="C521" i="57"/>
  <c r="C528" i="59"/>
  <c r="C523" i="59"/>
  <c r="C534" i="59"/>
  <c r="C533" i="59"/>
  <c r="C532" i="59"/>
  <c r="C531" i="59"/>
  <c r="C530" i="59"/>
  <c r="C529" i="59"/>
  <c r="C527" i="59"/>
  <c r="C526" i="59"/>
  <c r="C525" i="59"/>
  <c r="C524" i="59"/>
  <c r="C522" i="59"/>
  <c r="C521" i="59"/>
  <c r="C520" i="59"/>
  <c r="C533" i="61"/>
  <c r="C529" i="61"/>
  <c r="C525" i="61"/>
  <c r="C521" i="61"/>
  <c r="C534" i="61"/>
  <c r="C532" i="61"/>
  <c r="C531" i="61"/>
  <c r="C530" i="61"/>
  <c r="C528" i="61"/>
  <c r="C527" i="61"/>
  <c r="C526" i="61"/>
  <c r="C524" i="61"/>
  <c r="C523" i="61"/>
  <c r="C522" i="61"/>
  <c r="C520" i="61"/>
  <c r="C531" i="63"/>
  <c r="C527" i="63"/>
  <c r="C523" i="63"/>
  <c r="C534" i="63"/>
  <c r="C533" i="63"/>
  <c r="C532" i="63"/>
  <c r="C530" i="63"/>
  <c r="C529" i="63"/>
  <c r="C528" i="63"/>
  <c r="C526" i="63"/>
  <c r="C525" i="63"/>
  <c r="C524" i="63"/>
  <c r="C522" i="63"/>
  <c r="C521" i="63"/>
  <c r="C520" i="63"/>
  <c r="C533" i="65"/>
  <c r="C529" i="65"/>
  <c r="C525" i="65"/>
  <c r="C521" i="65"/>
  <c r="C534" i="65"/>
  <c r="C532" i="65"/>
  <c r="C531" i="65"/>
  <c r="C530" i="65"/>
  <c r="C528" i="65"/>
  <c r="C527" i="65"/>
  <c r="C526" i="65"/>
  <c r="C524" i="65"/>
  <c r="C523" i="65"/>
  <c r="C522" i="65"/>
  <c r="C520" i="65"/>
  <c r="C531" i="67"/>
  <c r="C527" i="67"/>
  <c r="C523" i="67"/>
  <c r="C534" i="67"/>
  <c r="C533" i="67"/>
  <c r="C532" i="67"/>
  <c r="C530" i="67"/>
  <c r="C529" i="67"/>
  <c r="C528" i="67"/>
  <c r="C526" i="67"/>
  <c r="C525" i="67"/>
  <c r="C524" i="67"/>
  <c r="C522" i="67"/>
  <c r="C521" i="67"/>
  <c r="C520" i="67"/>
  <c r="C533" i="69"/>
  <c r="C529" i="69"/>
  <c r="C525" i="69"/>
  <c r="C521" i="69"/>
  <c r="C534" i="69"/>
  <c r="C532" i="69"/>
  <c r="C531" i="69"/>
  <c r="C530" i="69"/>
  <c r="C528" i="69"/>
  <c r="C527" i="69"/>
  <c r="C526" i="69"/>
  <c r="C524" i="69"/>
  <c r="C523" i="69"/>
  <c r="C522" i="69"/>
  <c r="C520" i="69"/>
  <c r="C531" i="71"/>
  <c r="C527" i="71"/>
  <c r="C523" i="71"/>
  <c r="C534" i="71"/>
  <c r="C533" i="71"/>
  <c r="C532" i="71"/>
  <c r="C530" i="71"/>
  <c r="C529" i="71"/>
  <c r="C528" i="71"/>
  <c r="C526" i="71"/>
  <c r="C525" i="71"/>
  <c r="C524" i="71"/>
  <c r="C522" i="71"/>
  <c r="C521" i="71"/>
  <c r="C520" i="71"/>
  <c r="C533" i="20"/>
  <c r="C531" i="20"/>
  <c r="C529" i="20"/>
  <c r="C527" i="20"/>
  <c r="C525" i="20"/>
  <c r="C523" i="20"/>
  <c r="C521" i="20"/>
  <c r="C534" i="20"/>
  <c r="C532" i="20"/>
  <c r="C530" i="20"/>
  <c r="C528" i="20"/>
  <c r="C526" i="20"/>
  <c r="C524" i="20"/>
  <c r="C522" i="20"/>
  <c r="C520" i="20"/>
  <c r="I62" i="4"/>
  <c r="I63" i="4"/>
  <c r="I64" i="4"/>
  <c r="I65" i="4"/>
  <c r="I61" i="4"/>
  <c r="I60" i="4"/>
  <c r="G53" i="4"/>
  <c r="G54" i="4"/>
  <c r="G55" i="4"/>
  <c r="G56" i="4"/>
  <c r="G42" i="4"/>
  <c r="G43" i="4"/>
  <c r="A1" i="5"/>
  <c r="D1" i="5"/>
  <c r="D2" i="5"/>
  <c r="C530" i="5"/>
  <c r="C531" i="5"/>
  <c r="C534" i="5"/>
  <c r="C529" i="5"/>
  <c r="I66" i="4"/>
  <c r="A24" i="4"/>
  <c r="A23" i="4"/>
  <c r="D24" i="4"/>
  <c r="D23" i="4"/>
  <c r="H44" i="13"/>
  <c r="H41" i="1"/>
  <c r="G38" i="13"/>
  <c r="D36" i="13"/>
  <c r="K39" i="13"/>
  <c r="H44" i="1"/>
  <c r="E39" i="13"/>
  <c r="E42" i="13"/>
  <c r="B42" i="13"/>
  <c r="F36" i="13"/>
  <c r="K38" i="13"/>
  <c r="L39" i="13"/>
  <c r="G40" i="13"/>
  <c r="H36" i="1"/>
  <c r="H39" i="1"/>
  <c r="H42" i="1"/>
  <c r="C44" i="13"/>
  <c r="E41" i="13"/>
  <c r="H43" i="13"/>
  <c r="G43" i="13"/>
  <c r="F37" i="13"/>
  <c r="H37" i="1"/>
  <c r="K41" i="13"/>
  <c r="E44" i="13"/>
  <c r="F44" i="13"/>
  <c r="E43" i="13"/>
  <c r="F35" i="13"/>
  <c r="G37" i="13"/>
  <c r="H38" i="1"/>
  <c r="D37" i="13"/>
  <c r="B39" i="13"/>
  <c r="L43" i="13"/>
  <c r="G39" i="13"/>
  <c r="C40" i="13"/>
  <c r="H36" i="13"/>
  <c r="H35" i="13"/>
  <c r="L42" i="13"/>
  <c r="C43" i="13"/>
  <c r="B40" i="13"/>
  <c r="H35" i="1"/>
  <c r="L36" i="13"/>
  <c r="G36" i="13"/>
  <c r="B43" i="13"/>
  <c r="B37" i="13"/>
  <c r="B41" i="13"/>
  <c r="C38" i="13"/>
  <c r="K36" i="13"/>
  <c r="E36" i="13"/>
  <c r="F43" i="13"/>
  <c r="F42" i="13"/>
  <c r="H41" i="13"/>
  <c r="H37" i="13"/>
  <c r="L40" i="13"/>
  <c r="K42" i="13"/>
  <c r="F40" i="13"/>
  <c r="E35" i="13"/>
  <c r="E37" i="13"/>
  <c r="K40" i="13"/>
  <c r="L41" i="13"/>
  <c r="B44" i="13"/>
  <c r="D38" i="13"/>
  <c r="C39" i="13"/>
  <c r="F41" i="13"/>
  <c r="D43" i="13"/>
  <c r="B36" i="13"/>
  <c r="H40" i="13"/>
  <c r="E38" i="13"/>
  <c r="D40" i="13"/>
  <c r="F38" i="13"/>
  <c r="C37" i="13"/>
  <c r="D41" i="13"/>
  <c r="L35" i="13"/>
  <c r="D42" i="13"/>
  <c r="D44" i="13"/>
  <c r="B35" i="13"/>
  <c r="L38" i="13"/>
  <c r="H40" i="1"/>
  <c r="K43" i="13"/>
  <c r="K37" i="13"/>
  <c r="C36" i="13"/>
  <c r="B38" i="13"/>
  <c r="L44" i="13"/>
  <c r="D35" i="13"/>
  <c r="G41" i="13"/>
  <c r="C41" i="13"/>
  <c r="G44" i="13"/>
  <c r="H38" i="13"/>
  <c r="K44" i="13"/>
  <c r="G35" i="13"/>
  <c r="H42" i="13"/>
  <c r="H43" i="1"/>
  <c r="H39" i="13"/>
  <c r="K35" i="13"/>
  <c r="D39" i="13"/>
  <c r="L37" i="13"/>
  <c r="C35" i="13"/>
  <c r="C42" i="13"/>
  <c r="G42" i="13"/>
  <c r="E40" i="13"/>
  <c r="F39" i="13"/>
  <c r="A96" i="91"/>
  <c r="D96" i="91"/>
  <c r="A88" i="97"/>
  <c r="D88" i="97"/>
  <c r="A86" i="91"/>
  <c r="D86" i="91"/>
  <c r="A95" i="89"/>
  <c r="D95" i="89"/>
  <c r="A99" i="97"/>
  <c r="D99" i="97"/>
  <c r="A88" i="89"/>
  <c r="D88" i="89"/>
  <c r="A94" i="85"/>
  <c r="D94" i="85"/>
  <c r="A88" i="81"/>
  <c r="D88" i="81"/>
  <c r="A99" i="87"/>
  <c r="D99" i="87"/>
  <c r="I43" i="1"/>
  <c r="A85" i="95"/>
  <c r="D85" i="95"/>
  <c r="A94" i="93"/>
  <c r="D94" i="93"/>
  <c r="A97" i="85"/>
  <c r="D97" i="85"/>
  <c r="A91" i="85"/>
  <c r="D91" i="85"/>
  <c r="A87" i="91"/>
  <c r="D87" i="91"/>
  <c r="A99" i="83"/>
  <c r="D99" i="83"/>
  <c r="A98" i="93"/>
  <c r="D98" i="93"/>
  <c r="A99" i="89"/>
  <c r="D99" i="89"/>
  <c r="A91" i="89"/>
  <c r="D91" i="89"/>
  <c r="A93" i="97"/>
  <c r="D93" i="97"/>
  <c r="A87" i="95"/>
  <c r="D87" i="95"/>
  <c r="A88" i="91"/>
  <c r="D88" i="91"/>
  <c r="A98" i="87"/>
  <c r="D98" i="87"/>
  <c r="A87" i="83"/>
  <c r="D87" i="83"/>
  <c r="A96" i="83"/>
  <c r="D96" i="83"/>
  <c r="A93" i="89"/>
  <c r="D93" i="89"/>
  <c r="A85" i="91"/>
  <c r="D85" i="91"/>
  <c r="A90" i="81"/>
  <c r="D90" i="81"/>
  <c r="A96" i="95"/>
  <c r="D96" i="95"/>
  <c r="A97" i="95"/>
  <c r="D97" i="95"/>
  <c r="I40" i="1"/>
  <c r="A97" i="93"/>
  <c r="D97" i="93"/>
  <c r="A94" i="95"/>
  <c r="D94" i="95"/>
  <c r="A92" i="93"/>
  <c r="D92" i="93"/>
  <c r="A86" i="81"/>
  <c r="D86" i="81"/>
  <c r="A87" i="81"/>
  <c r="D87" i="81"/>
  <c r="A86" i="95"/>
  <c r="D86" i="95"/>
  <c r="A85" i="85"/>
  <c r="D85" i="85"/>
  <c r="A90" i="89"/>
  <c r="D90" i="89"/>
  <c r="A89" i="91"/>
  <c r="D89" i="91"/>
  <c r="A88" i="95"/>
  <c r="D88" i="95"/>
  <c r="A85" i="97"/>
  <c r="D85" i="97"/>
  <c r="A93" i="87"/>
  <c r="D93" i="87"/>
  <c r="A86" i="97"/>
  <c r="D86" i="97"/>
  <c r="A85" i="83"/>
  <c r="D85" i="83"/>
  <c r="A92" i="91"/>
  <c r="D92" i="91"/>
  <c r="A97" i="91"/>
  <c r="D97" i="91"/>
  <c r="A89" i="87"/>
  <c r="D89" i="87"/>
  <c r="A95" i="93"/>
  <c r="D95" i="93"/>
  <c r="A96" i="89"/>
  <c r="D96" i="89"/>
  <c r="A91" i="87"/>
  <c r="D91" i="87"/>
  <c r="A89" i="79"/>
  <c r="D89" i="79"/>
  <c r="A97" i="79"/>
  <c r="D97" i="79"/>
  <c r="A95" i="97"/>
  <c r="D95" i="97"/>
  <c r="A86" i="89"/>
  <c r="D86" i="89"/>
  <c r="A85" i="89"/>
  <c r="D85" i="89"/>
  <c r="A93" i="83"/>
  <c r="D93" i="83"/>
  <c r="A93" i="79"/>
  <c r="D93" i="79"/>
  <c r="A94" i="79"/>
  <c r="D94" i="79"/>
  <c r="A97" i="89"/>
  <c r="D97" i="89"/>
  <c r="A97" i="81"/>
  <c r="D97" i="81"/>
  <c r="A96" i="97"/>
  <c r="D96" i="97"/>
  <c r="A89" i="93"/>
  <c r="D89" i="93"/>
  <c r="A87" i="93"/>
  <c r="D87" i="93"/>
  <c r="A90" i="87"/>
  <c r="D90" i="87"/>
  <c r="A99" i="79"/>
  <c r="D99" i="79"/>
  <c r="A92" i="85"/>
  <c r="D92" i="85"/>
  <c r="A87" i="89"/>
  <c r="D87" i="89"/>
  <c r="A90" i="85"/>
  <c r="D90" i="85"/>
  <c r="A98" i="91"/>
  <c r="D98" i="91"/>
  <c r="A93" i="85"/>
  <c r="D93" i="85"/>
  <c r="A92" i="81"/>
  <c r="D92" i="81"/>
  <c r="A91" i="97"/>
  <c r="D91" i="97"/>
  <c r="A94" i="97"/>
  <c r="D94" i="97"/>
  <c r="A85" i="87"/>
  <c r="D85" i="87"/>
  <c r="A95" i="91"/>
  <c r="D95" i="91"/>
  <c r="A88" i="93"/>
  <c r="D88" i="93"/>
  <c r="A88" i="85"/>
  <c r="D88" i="85"/>
  <c r="A91" i="95"/>
  <c r="D91" i="95"/>
  <c r="A87" i="79"/>
  <c r="D87" i="79"/>
  <c r="A87" i="85"/>
  <c r="D87" i="85"/>
  <c r="A96" i="93"/>
  <c r="D96" i="93"/>
  <c r="A93" i="91"/>
  <c r="D93" i="91"/>
  <c r="A99" i="81"/>
  <c r="D99" i="81"/>
  <c r="A92" i="83"/>
  <c r="D92" i="83"/>
  <c r="A93" i="93"/>
  <c r="D93" i="93"/>
  <c r="A91" i="91"/>
  <c r="D91" i="91"/>
  <c r="A90" i="83"/>
  <c r="D90" i="83"/>
  <c r="A86" i="87"/>
  <c r="D86" i="87"/>
  <c r="A99" i="85"/>
  <c r="D99" i="85"/>
  <c r="A94" i="81"/>
  <c r="D94" i="81"/>
  <c r="A98" i="81"/>
  <c r="D98" i="81"/>
  <c r="A96" i="85"/>
  <c r="D96" i="85"/>
  <c r="A86" i="85"/>
  <c r="D86" i="85"/>
  <c r="A86" i="93"/>
  <c r="D86" i="93"/>
  <c r="A94" i="91"/>
  <c r="D94" i="91"/>
  <c r="A90" i="95"/>
  <c r="D90" i="95"/>
  <c r="I35" i="1"/>
  <c r="A87" i="97"/>
  <c r="D87" i="97"/>
  <c r="A99" i="93"/>
  <c r="D99" i="93"/>
  <c r="A94" i="83"/>
  <c r="D94" i="83"/>
  <c r="A89" i="97"/>
  <c r="D89" i="97"/>
  <c r="A95" i="95"/>
  <c r="D95" i="95"/>
  <c r="A98" i="83"/>
  <c r="D98" i="83"/>
  <c r="A92" i="89"/>
  <c r="D92" i="89"/>
  <c r="A98" i="85"/>
  <c r="D98" i="85"/>
  <c r="A88" i="83"/>
  <c r="D88" i="83"/>
  <c r="A95" i="81"/>
  <c r="D95" i="81"/>
  <c r="A89" i="89"/>
  <c r="D89" i="89"/>
  <c r="A92" i="97"/>
  <c r="D92" i="97"/>
  <c r="A88" i="79"/>
  <c r="D88" i="79"/>
  <c r="A86" i="79"/>
  <c r="D86" i="79"/>
  <c r="A98" i="95"/>
  <c r="D98" i="95"/>
  <c r="A97" i="97"/>
  <c r="D97" i="97"/>
  <c r="I38" i="1"/>
  <c r="A89" i="81"/>
  <c r="D89" i="81"/>
  <c r="A97" i="87"/>
  <c r="D97" i="87"/>
  <c r="A85" i="81"/>
  <c r="D85" i="81"/>
  <c r="A96" i="79"/>
  <c r="D96" i="79"/>
  <c r="A95" i="79"/>
  <c r="D95" i="79"/>
  <c r="A88" i="87"/>
  <c r="D88" i="87"/>
  <c r="A95" i="85"/>
  <c r="D95" i="85"/>
  <c r="A89" i="95"/>
  <c r="D89" i="95"/>
  <c r="A93" i="95"/>
  <c r="D93" i="95"/>
  <c r="A92" i="79"/>
  <c r="D92" i="79"/>
  <c r="A98" i="97"/>
  <c r="D98" i="97"/>
  <c r="A90" i="79"/>
  <c r="D90" i="79"/>
  <c r="A91" i="83"/>
  <c r="D91" i="83"/>
  <c r="A89" i="85"/>
  <c r="D89" i="85"/>
  <c r="A95" i="87"/>
  <c r="D95" i="87"/>
  <c r="A90" i="91"/>
  <c r="D90" i="91"/>
  <c r="I37" i="1"/>
  <c r="A91" i="81"/>
  <c r="D91" i="81"/>
  <c r="A96" i="87"/>
  <c r="D96" i="87"/>
  <c r="A98" i="89"/>
  <c r="D98" i="89"/>
  <c r="A89" i="83"/>
  <c r="D89" i="83"/>
  <c r="A93" i="81"/>
  <c r="D93" i="81"/>
  <c r="A87" i="87"/>
  <c r="D87" i="87"/>
  <c r="A99" i="95"/>
  <c r="D99" i="95"/>
  <c r="A97" i="83"/>
  <c r="D97" i="83"/>
  <c r="A98" i="79"/>
  <c r="D98" i="79"/>
  <c r="A92" i="95"/>
  <c r="D92" i="95"/>
  <c r="I42" i="1"/>
  <c r="A86" i="83"/>
  <c r="D86" i="83"/>
  <c r="I39" i="1"/>
  <c r="I36" i="1"/>
  <c r="A85" i="79"/>
  <c r="D85" i="79"/>
  <c r="A91" i="93"/>
  <c r="D91" i="93"/>
  <c r="A95" i="83"/>
  <c r="D95" i="83"/>
  <c r="A91" i="79"/>
  <c r="D91" i="79"/>
  <c r="A90" i="93"/>
  <c r="D90" i="93"/>
  <c r="A92" i="87"/>
  <c r="D92" i="87"/>
  <c r="I44" i="1"/>
  <c r="A94" i="87"/>
  <c r="D94" i="87"/>
  <c r="A94" i="89"/>
  <c r="D94" i="89"/>
  <c r="A90" i="97"/>
  <c r="D90" i="97"/>
  <c r="A96" i="81"/>
  <c r="D96" i="81"/>
  <c r="A85" i="93"/>
  <c r="D85" i="93"/>
  <c r="A99" i="91"/>
  <c r="D99" i="91"/>
  <c r="I41" i="1"/>
  <c r="D100" i="85"/>
  <c r="D19" i="85"/>
  <c r="D100" i="83"/>
  <c r="D19" i="83"/>
  <c r="D100" i="95"/>
  <c r="G19" i="95"/>
  <c r="D100" i="81"/>
  <c r="D19" i="81"/>
  <c r="D100" i="89"/>
  <c r="G19" i="89"/>
  <c r="D100" i="87"/>
  <c r="D19" i="87"/>
  <c r="D100" i="97"/>
  <c r="D19" i="97"/>
  <c r="D100" i="91"/>
  <c r="G19" i="91"/>
  <c r="D100" i="79"/>
  <c r="G19" i="79"/>
  <c r="D100" i="93"/>
  <c r="D19" i="93"/>
  <c r="D19" i="89"/>
  <c r="G19" i="85"/>
  <c r="D19" i="79"/>
  <c r="A1" i="71"/>
  <c r="A1" i="69"/>
  <c r="A1" i="67"/>
  <c r="A1" i="65"/>
  <c r="A1" i="63"/>
  <c r="A1" i="61"/>
  <c r="A1" i="59"/>
  <c r="A1" i="57"/>
  <c r="A1" i="55"/>
  <c r="A1" i="53"/>
  <c r="A1" i="51"/>
  <c r="A1" i="49"/>
  <c r="A1" i="47"/>
  <c r="A1" i="45"/>
  <c r="A1" i="43"/>
  <c r="A1" i="41"/>
  <c r="A1" i="39"/>
  <c r="A1" i="37"/>
  <c r="A1" i="35"/>
  <c r="A1" i="33"/>
  <c r="A1" i="31"/>
  <c r="A1" i="29"/>
  <c r="A1" i="27"/>
  <c r="A1" i="25"/>
  <c r="A1" i="24"/>
  <c r="A1" i="23"/>
  <c r="A1" i="22"/>
  <c r="A1" i="21"/>
  <c r="A1" i="20"/>
  <c r="G19" i="83"/>
  <c r="G19" i="87"/>
  <c r="D19" i="91"/>
  <c r="D19" i="95"/>
  <c r="G19" i="93"/>
  <c r="G19" i="81"/>
  <c r="G19" i="97"/>
  <c r="D2" i="23"/>
  <c r="D1" i="23"/>
  <c r="D2" i="29"/>
  <c r="D1" i="29"/>
  <c r="D2" i="37"/>
  <c r="D1" i="37"/>
  <c r="D2" i="45"/>
  <c r="D1" i="45"/>
  <c r="D2" i="53"/>
  <c r="D1" i="53"/>
  <c r="D2" i="61"/>
  <c r="D1" i="61"/>
  <c r="D2" i="69"/>
  <c r="D1" i="69"/>
  <c r="D2" i="39"/>
  <c r="D1" i="39"/>
  <c r="D2" i="55"/>
  <c r="D1" i="55"/>
  <c r="D2" i="63"/>
  <c r="D1" i="63"/>
  <c r="D2" i="71"/>
  <c r="D1" i="71"/>
  <c r="D2" i="24"/>
  <c r="D1" i="24"/>
  <c r="D2" i="25"/>
  <c r="D1" i="25"/>
  <c r="D2" i="41"/>
  <c r="D1" i="41"/>
  <c r="D2" i="49"/>
  <c r="D1" i="49"/>
  <c r="D2" i="57"/>
  <c r="D1" i="57"/>
  <c r="D2" i="65"/>
  <c r="D1" i="65"/>
  <c r="D2" i="31"/>
  <c r="D1" i="31"/>
  <c r="D2" i="47"/>
  <c r="D1" i="47"/>
  <c r="D1" i="21"/>
  <c r="D2" i="21"/>
  <c r="D2" i="33"/>
  <c r="D1" i="33"/>
  <c r="D2" i="22"/>
  <c r="D1" i="22"/>
  <c r="D2" i="27"/>
  <c r="D1" i="27"/>
  <c r="D2" i="35"/>
  <c r="D1" i="35"/>
  <c r="D2" i="43"/>
  <c r="D1" i="43"/>
  <c r="D2" i="51"/>
  <c r="D1" i="51"/>
  <c r="D2" i="59"/>
  <c r="D1" i="59"/>
  <c r="D2" i="67"/>
  <c r="D1" i="67"/>
  <c r="D2" i="20"/>
  <c r="D1" i="20"/>
  <c r="F81" i="70"/>
  <c r="F81" i="68"/>
  <c r="F81" i="66"/>
  <c r="F81" i="64"/>
  <c r="F81" i="62"/>
  <c r="F81" i="60"/>
  <c r="F81" i="58"/>
  <c r="F81" i="56"/>
  <c r="F81" i="54"/>
  <c r="F81" i="52"/>
  <c r="F81" i="50"/>
  <c r="F81" i="48"/>
  <c r="F81" i="46"/>
  <c r="F81" i="44"/>
  <c r="F81" i="42"/>
  <c r="F81" i="40"/>
  <c r="F81" i="38"/>
  <c r="F81" i="36"/>
  <c r="F81" i="34"/>
  <c r="F81" i="32"/>
  <c r="C527" i="5"/>
  <c r="C528" i="5"/>
  <c r="B4" i="14"/>
  <c r="B4" i="15"/>
  <c r="B4" i="16"/>
  <c r="B4" i="17"/>
  <c r="B4" i="18"/>
  <c r="B4" i="19"/>
  <c r="B4" i="26"/>
  <c r="B4" i="28"/>
  <c r="B4" i="30"/>
  <c r="B4" i="32"/>
  <c r="K4" i="20"/>
  <c r="K5" i="20"/>
  <c r="K6" i="20"/>
  <c r="K7" i="20"/>
  <c r="K8" i="20"/>
  <c r="E9" i="14"/>
  <c r="E9" i="15"/>
  <c r="E9" i="16"/>
  <c r="E9" i="17"/>
  <c r="E9" i="18"/>
  <c r="E9" i="19"/>
  <c r="E9" i="26"/>
  <c r="E9" i="28"/>
  <c r="E9" i="30"/>
  <c r="E9" i="32"/>
  <c r="E9" i="34"/>
  <c r="E9" i="36"/>
  <c r="E9" i="38"/>
  <c r="E9" i="40"/>
  <c r="E9" i="42"/>
  <c r="E9" i="44"/>
  <c r="E9" i="46"/>
  <c r="E9" i="48"/>
  <c r="E9" i="50"/>
  <c r="E9" i="52"/>
  <c r="E9" i="54"/>
  <c r="E9" i="56"/>
  <c r="E9" i="58"/>
  <c r="E9" i="60"/>
  <c r="E9" i="62"/>
  <c r="E9" i="64"/>
  <c r="E9" i="66"/>
  <c r="E9" i="68"/>
  <c r="E9" i="70"/>
  <c r="H507" i="20"/>
  <c r="I507" i="20"/>
  <c r="J507" i="20"/>
  <c r="H508" i="20"/>
  <c r="I508" i="20"/>
  <c r="J508" i="20"/>
  <c r="H509" i="20"/>
  <c r="I509" i="20"/>
  <c r="J509" i="20"/>
  <c r="H510" i="20"/>
  <c r="I510" i="20"/>
  <c r="J510" i="20"/>
  <c r="H511" i="20"/>
  <c r="I511" i="20"/>
  <c r="J511" i="20"/>
  <c r="H513" i="20"/>
  <c r="I513" i="20"/>
  <c r="J513" i="20"/>
  <c r="H514" i="20"/>
  <c r="I514" i="20"/>
  <c r="J514" i="20"/>
  <c r="H507" i="21"/>
  <c r="I507" i="21"/>
  <c r="J507" i="21"/>
  <c r="H508" i="21"/>
  <c r="I508" i="21"/>
  <c r="J508" i="21"/>
  <c r="H509" i="21"/>
  <c r="I509" i="21"/>
  <c r="J509" i="21"/>
  <c r="H510" i="21"/>
  <c r="I510" i="21"/>
  <c r="J510" i="21"/>
  <c r="H511" i="21"/>
  <c r="I511" i="21"/>
  <c r="J511" i="21"/>
  <c r="H513" i="21"/>
  <c r="I513" i="21"/>
  <c r="J513" i="21"/>
  <c r="H514" i="21"/>
  <c r="I514" i="21"/>
  <c r="J514" i="21"/>
  <c r="H507" i="22"/>
  <c r="I507" i="22"/>
  <c r="J507" i="22"/>
  <c r="H508" i="22"/>
  <c r="I508" i="22"/>
  <c r="J508" i="22"/>
  <c r="H509" i="22"/>
  <c r="I509" i="22"/>
  <c r="J509" i="22"/>
  <c r="H510" i="22"/>
  <c r="I510" i="22"/>
  <c r="J510" i="22"/>
  <c r="H511" i="22"/>
  <c r="I511" i="22"/>
  <c r="J511" i="22"/>
  <c r="H513" i="22"/>
  <c r="I513" i="22"/>
  <c r="J513" i="22"/>
  <c r="H514" i="22"/>
  <c r="I514" i="22"/>
  <c r="J514" i="22"/>
  <c r="H507" i="23"/>
  <c r="I507" i="23"/>
  <c r="J507" i="23"/>
  <c r="H508" i="23"/>
  <c r="I508" i="23"/>
  <c r="J508" i="23"/>
  <c r="H509" i="23"/>
  <c r="I509" i="23"/>
  <c r="J509" i="23"/>
  <c r="H510" i="23"/>
  <c r="I510" i="23"/>
  <c r="J510" i="23"/>
  <c r="H511" i="23"/>
  <c r="I511" i="23"/>
  <c r="J511" i="23"/>
  <c r="H513" i="23"/>
  <c r="I513" i="23"/>
  <c r="J513" i="23"/>
  <c r="H514" i="23"/>
  <c r="I514" i="23"/>
  <c r="J514" i="23"/>
  <c r="H507" i="24"/>
  <c r="I507" i="24"/>
  <c r="J507" i="24"/>
  <c r="H508" i="24"/>
  <c r="I508" i="24"/>
  <c r="J508" i="24"/>
  <c r="H509" i="24"/>
  <c r="I509" i="24"/>
  <c r="J509" i="24"/>
  <c r="H510" i="24"/>
  <c r="I510" i="24"/>
  <c r="J510" i="24"/>
  <c r="H511" i="24"/>
  <c r="I511" i="24"/>
  <c r="J511" i="24"/>
  <c r="H513" i="24"/>
  <c r="I513" i="24"/>
  <c r="J513" i="24"/>
  <c r="H514" i="24"/>
  <c r="I514" i="24"/>
  <c r="J514" i="24"/>
  <c r="H507" i="25"/>
  <c r="I507" i="25"/>
  <c r="J507" i="25"/>
  <c r="H508" i="25"/>
  <c r="I508" i="25"/>
  <c r="J508" i="25"/>
  <c r="H509" i="25"/>
  <c r="I509" i="25"/>
  <c r="J509" i="25"/>
  <c r="H510" i="25"/>
  <c r="I510" i="25"/>
  <c r="J510" i="25"/>
  <c r="H511" i="25"/>
  <c r="I511" i="25"/>
  <c r="J511" i="25"/>
  <c r="H513" i="25"/>
  <c r="I513" i="25"/>
  <c r="J513" i="25"/>
  <c r="H514" i="25"/>
  <c r="I514" i="25"/>
  <c r="J514" i="25"/>
  <c r="H507" i="27"/>
  <c r="I507" i="27"/>
  <c r="J507" i="27"/>
  <c r="H508" i="27"/>
  <c r="I508" i="27"/>
  <c r="J508" i="27"/>
  <c r="H509" i="27"/>
  <c r="I509" i="27"/>
  <c r="J509" i="27"/>
  <c r="H510" i="27"/>
  <c r="I510" i="27"/>
  <c r="J510" i="27"/>
  <c r="H511" i="27"/>
  <c r="I511" i="27"/>
  <c r="J511" i="27"/>
  <c r="H512" i="27"/>
  <c r="I512" i="27"/>
  <c r="J512" i="27"/>
  <c r="H513" i="27"/>
  <c r="I513" i="27"/>
  <c r="J513" i="27"/>
  <c r="H514" i="27"/>
  <c r="I514" i="27"/>
  <c r="J514" i="27"/>
  <c r="H507" i="29"/>
  <c r="I507" i="29"/>
  <c r="J507" i="29"/>
  <c r="H508" i="29"/>
  <c r="I508" i="29"/>
  <c r="J508" i="29"/>
  <c r="H509" i="29"/>
  <c r="I509" i="29"/>
  <c r="J509" i="29"/>
  <c r="H510" i="29"/>
  <c r="I510" i="29"/>
  <c r="J510" i="29"/>
  <c r="H511" i="29"/>
  <c r="I511" i="29"/>
  <c r="J511" i="29"/>
  <c r="H512" i="29"/>
  <c r="I512" i="29"/>
  <c r="J512" i="29"/>
  <c r="H513" i="29"/>
  <c r="I513" i="29"/>
  <c r="J513" i="29"/>
  <c r="H514" i="29"/>
  <c r="I514" i="29"/>
  <c r="J514" i="29"/>
  <c r="H507" i="31"/>
  <c r="I507" i="31"/>
  <c r="J507" i="31"/>
  <c r="H508" i="31"/>
  <c r="I508" i="31"/>
  <c r="J508" i="31"/>
  <c r="H509" i="31"/>
  <c r="I509" i="31"/>
  <c r="J509" i="31"/>
  <c r="H510" i="31"/>
  <c r="I510" i="31"/>
  <c r="J510" i="31"/>
  <c r="H511" i="31"/>
  <c r="I511" i="31"/>
  <c r="J511" i="31"/>
  <c r="H512" i="31"/>
  <c r="I512" i="31"/>
  <c r="J512" i="31"/>
  <c r="H513" i="31"/>
  <c r="I513" i="31"/>
  <c r="J513" i="31"/>
  <c r="H514" i="31"/>
  <c r="I514" i="31"/>
  <c r="J514" i="31"/>
  <c r="H507" i="33"/>
  <c r="I507" i="33"/>
  <c r="J507" i="33"/>
  <c r="H508" i="33"/>
  <c r="I508" i="33"/>
  <c r="J508" i="33"/>
  <c r="H509" i="33"/>
  <c r="I509" i="33"/>
  <c r="J509" i="33"/>
  <c r="H510" i="33"/>
  <c r="I510" i="33"/>
  <c r="J510" i="33"/>
  <c r="H511" i="33"/>
  <c r="I511" i="33"/>
  <c r="J511" i="33"/>
  <c r="H512" i="33"/>
  <c r="I512" i="33"/>
  <c r="J512" i="33"/>
  <c r="H513" i="33"/>
  <c r="I513" i="33"/>
  <c r="J513" i="33"/>
  <c r="H514" i="33"/>
  <c r="I514" i="33"/>
  <c r="J514" i="33"/>
  <c r="H507" i="35"/>
  <c r="I507" i="35"/>
  <c r="J507" i="35"/>
  <c r="H508" i="35"/>
  <c r="I508" i="35"/>
  <c r="J508" i="35"/>
  <c r="H509" i="35"/>
  <c r="I509" i="35"/>
  <c r="J509" i="35"/>
  <c r="H510" i="35"/>
  <c r="I510" i="35"/>
  <c r="J510" i="35"/>
  <c r="H511" i="35"/>
  <c r="I511" i="35"/>
  <c r="J511" i="35"/>
  <c r="H512" i="35"/>
  <c r="I512" i="35"/>
  <c r="J512" i="35"/>
  <c r="H513" i="35"/>
  <c r="I513" i="35"/>
  <c r="J513" i="35"/>
  <c r="H514" i="35"/>
  <c r="I514" i="35"/>
  <c r="J514" i="35"/>
  <c r="H507" i="37"/>
  <c r="I507" i="37"/>
  <c r="J507" i="37"/>
  <c r="H508" i="37"/>
  <c r="I508" i="37"/>
  <c r="J508" i="37"/>
  <c r="H509" i="37"/>
  <c r="I509" i="37"/>
  <c r="J509" i="37"/>
  <c r="H510" i="37"/>
  <c r="I510" i="37"/>
  <c r="J510" i="37"/>
  <c r="H511" i="37"/>
  <c r="I511" i="37"/>
  <c r="J511" i="37"/>
  <c r="H512" i="37"/>
  <c r="I512" i="37"/>
  <c r="J512" i="37"/>
  <c r="H513" i="37"/>
  <c r="I513" i="37"/>
  <c r="J513" i="37"/>
  <c r="H514" i="37"/>
  <c r="I514" i="37"/>
  <c r="J514" i="37"/>
  <c r="H507" i="39"/>
  <c r="I507" i="39"/>
  <c r="J507" i="39"/>
  <c r="H508" i="39"/>
  <c r="I508" i="39"/>
  <c r="J508" i="39"/>
  <c r="H509" i="39"/>
  <c r="I509" i="39"/>
  <c r="J509" i="39"/>
  <c r="H510" i="39"/>
  <c r="I510" i="39"/>
  <c r="J510" i="39"/>
  <c r="H511" i="39"/>
  <c r="I511" i="39"/>
  <c r="J511" i="39"/>
  <c r="H512" i="39"/>
  <c r="I512" i="39"/>
  <c r="J512" i="39"/>
  <c r="H513" i="39"/>
  <c r="I513" i="39"/>
  <c r="J513" i="39"/>
  <c r="H514" i="39"/>
  <c r="I514" i="39"/>
  <c r="J514" i="39"/>
  <c r="H507" i="41"/>
  <c r="I507" i="41"/>
  <c r="J507" i="41"/>
  <c r="H508" i="41"/>
  <c r="I508" i="41"/>
  <c r="J508" i="41"/>
  <c r="H509" i="41"/>
  <c r="I509" i="41"/>
  <c r="J509" i="41"/>
  <c r="H510" i="41"/>
  <c r="I510" i="41"/>
  <c r="J510" i="41"/>
  <c r="H511" i="41"/>
  <c r="I511" i="41"/>
  <c r="J511" i="41"/>
  <c r="H512" i="41"/>
  <c r="I512" i="41"/>
  <c r="J512" i="41"/>
  <c r="H513" i="41"/>
  <c r="I513" i="41"/>
  <c r="J513" i="41"/>
  <c r="H514" i="41"/>
  <c r="I514" i="41"/>
  <c r="J514" i="41"/>
  <c r="H507" i="43"/>
  <c r="I507" i="43"/>
  <c r="J507" i="43"/>
  <c r="H508" i="43"/>
  <c r="I508" i="43"/>
  <c r="J508" i="43"/>
  <c r="H509" i="43"/>
  <c r="I509" i="43"/>
  <c r="J509" i="43"/>
  <c r="H510" i="43"/>
  <c r="I510" i="43"/>
  <c r="J510" i="43"/>
  <c r="H511" i="43"/>
  <c r="I511" i="43"/>
  <c r="J511" i="43"/>
  <c r="H512" i="43"/>
  <c r="I512" i="43"/>
  <c r="J512" i="43"/>
  <c r="H513" i="43"/>
  <c r="I513" i="43"/>
  <c r="J513" i="43"/>
  <c r="H514" i="43"/>
  <c r="I514" i="43"/>
  <c r="J514" i="43"/>
  <c r="H507" i="45"/>
  <c r="I507" i="45"/>
  <c r="J507" i="45"/>
  <c r="H508" i="45"/>
  <c r="I508" i="45"/>
  <c r="J508" i="45"/>
  <c r="H509" i="45"/>
  <c r="I509" i="45"/>
  <c r="J509" i="45"/>
  <c r="H510" i="45"/>
  <c r="I510" i="45"/>
  <c r="J510" i="45"/>
  <c r="H511" i="45"/>
  <c r="I511" i="45"/>
  <c r="J511" i="45"/>
  <c r="H512" i="45"/>
  <c r="I512" i="45"/>
  <c r="J512" i="45"/>
  <c r="H513" i="45"/>
  <c r="I513" i="45"/>
  <c r="J513" i="45"/>
  <c r="H514" i="45"/>
  <c r="I514" i="45"/>
  <c r="J514" i="45"/>
  <c r="H507" i="47"/>
  <c r="I507" i="47"/>
  <c r="J507" i="47"/>
  <c r="H508" i="47"/>
  <c r="I508" i="47"/>
  <c r="J508" i="47"/>
  <c r="H509" i="47"/>
  <c r="I509" i="47"/>
  <c r="J509" i="47"/>
  <c r="H510" i="47"/>
  <c r="I510" i="47"/>
  <c r="J510" i="47"/>
  <c r="H511" i="47"/>
  <c r="I511" i="47"/>
  <c r="J511" i="47"/>
  <c r="H512" i="47"/>
  <c r="I512" i="47"/>
  <c r="J512" i="47"/>
  <c r="H513" i="47"/>
  <c r="I513" i="47"/>
  <c r="J513" i="47"/>
  <c r="H514" i="47"/>
  <c r="I514" i="47"/>
  <c r="J514" i="47"/>
  <c r="H507" i="49"/>
  <c r="I507" i="49"/>
  <c r="J507" i="49"/>
  <c r="H508" i="49"/>
  <c r="I508" i="49"/>
  <c r="J508" i="49"/>
  <c r="H509" i="49"/>
  <c r="I509" i="49"/>
  <c r="J509" i="49"/>
  <c r="H510" i="49"/>
  <c r="I510" i="49"/>
  <c r="J510" i="49"/>
  <c r="H511" i="49"/>
  <c r="I511" i="49"/>
  <c r="J511" i="49"/>
  <c r="H512" i="49"/>
  <c r="I512" i="49"/>
  <c r="J512" i="49"/>
  <c r="H513" i="49"/>
  <c r="I513" i="49"/>
  <c r="J513" i="49"/>
  <c r="H514" i="49"/>
  <c r="I514" i="49"/>
  <c r="J514" i="49"/>
  <c r="H507" i="51"/>
  <c r="I507" i="51"/>
  <c r="J507" i="51"/>
  <c r="H508" i="51"/>
  <c r="I508" i="51"/>
  <c r="J508" i="51"/>
  <c r="H509" i="51"/>
  <c r="I509" i="51"/>
  <c r="J509" i="51"/>
  <c r="H510" i="51"/>
  <c r="I510" i="51"/>
  <c r="J510" i="51"/>
  <c r="H511" i="51"/>
  <c r="I511" i="51"/>
  <c r="J511" i="51"/>
  <c r="H512" i="51"/>
  <c r="I512" i="51"/>
  <c r="J512" i="51"/>
  <c r="H513" i="51"/>
  <c r="I513" i="51"/>
  <c r="J513" i="51"/>
  <c r="H514" i="51"/>
  <c r="I514" i="51"/>
  <c r="J514" i="51"/>
  <c r="H507" i="53"/>
  <c r="I507" i="53"/>
  <c r="J507" i="53"/>
  <c r="H508" i="53"/>
  <c r="I508" i="53"/>
  <c r="J508" i="53"/>
  <c r="H509" i="53"/>
  <c r="I509" i="53"/>
  <c r="J509" i="53"/>
  <c r="H510" i="53"/>
  <c r="I510" i="53"/>
  <c r="J510" i="53"/>
  <c r="H511" i="53"/>
  <c r="I511" i="53"/>
  <c r="J511" i="53"/>
  <c r="H512" i="53"/>
  <c r="I512" i="53"/>
  <c r="J512" i="53"/>
  <c r="H513" i="53"/>
  <c r="I513" i="53"/>
  <c r="J513" i="53"/>
  <c r="H514" i="53"/>
  <c r="I514" i="53"/>
  <c r="J514" i="53"/>
  <c r="H507" i="55"/>
  <c r="I507" i="55"/>
  <c r="J507" i="55"/>
  <c r="H508" i="55"/>
  <c r="I508" i="55"/>
  <c r="J508" i="55"/>
  <c r="H509" i="55"/>
  <c r="I509" i="55"/>
  <c r="J509" i="55"/>
  <c r="H510" i="55"/>
  <c r="I510" i="55"/>
  <c r="J510" i="55"/>
  <c r="H511" i="55"/>
  <c r="I511" i="55"/>
  <c r="J511" i="55"/>
  <c r="H512" i="55"/>
  <c r="I512" i="55"/>
  <c r="J512" i="55"/>
  <c r="H513" i="55"/>
  <c r="I513" i="55"/>
  <c r="J513" i="55"/>
  <c r="H514" i="55"/>
  <c r="I514" i="55"/>
  <c r="J514" i="55"/>
  <c r="H507" i="57"/>
  <c r="I507" i="57"/>
  <c r="J507" i="57"/>
  <c r="H508" i="57"/>
  <c r="I508" i="57"/>
  <c r="J508" i="57"/>
  <c r="H509" i="57"/>
  <c r="I509" i="57"/>
  <c r="J509" i="57"/>
  <c r="H510" i="57"/>
  <c r="I510" i="57"/>
  <c r="J510" i="57"/>
  <c r="H511" i="57"/>
  <c r="I511" i="57"/>
  <c r="J511" i="57"/>
  <c r="H512" i="57"/>
  <c r="I512" i="57"/>
  <c r="J512" i="57"/>
  <c r="H513" i="57"/>
  <c r="I513" i="57"/>
  <c r="J513" i="57"/>
  <c r="H514" i="57"/>
  <c r="I514" i="57"/>
  <c r="J514" i="57"/>
  <c r="H507" i="59"/>
  <c r="I507" i="59"/>
  <c r="J507" i="59"/>
  <c r="H508" i="59"/>
  <c r="I508" i="59"/>
  <c r="J508" i="59"/>
  <c r="H509" i="59"/>
  <c r="I509" i="59"/>
  <c r="J509" i="59"/>
  <c r="H510" i="59"/>
  <c r="I510" i="59"/>
  <c r="J510" i="59"/>
  <c r="H511" i="59"/>
  <c r="I511" i="59"/>
  <c r="J511" i="59"/>
  <c r="H512" i="59"/>
  <c r="I512" i="59"/>
  <c r="J512" i="59"/>
  <c r="H513" i="59"/>
  <c r="I513" i="59"/>
  <c r="J513" i="59"/>
  <c r="H514" i="59"/>
  <c r="I514" i="59"/>
  <c r="J514" i="59"/>
  <c r="H507" i="61"/>
  <c r="I507" i="61"/>
  <c r="J507" i="61"/>
  <c r="H508" i="61"/>
  <c r="I508" i="61"/>
  <c r="J508" i="61"/>
  <c r="H509" i="61"/>
  <c r="I509" i="61"/>
  <c r="J509" i="61"/>
  <c r="H510" i="61"/>
  <c r="I510" i="61"/>
  <c r="J510" i="61"/>
  <c r="H511" i="61"/>
  <c r="I511" i="61"/>
  <c r="J511" i="61"/>
  <c r="H512" i="61"/>
  <c r="I512" i="61"/>
  <c r="J512" i="61"/>
  <c r="H513" i="61"/>
  <c r="I513" i="61"/>
  <c r="J513" i="61"/>
  <c r="H514" i="61"/>
  <c r="I514" i="61"/>
  <c r="J514" i="61"/>
  <c r="H507" i="63"/>
  <c r="I507" i="63"/>
  <c r="J507" i="63"/>
  <c r="H508" i="63"/>
  <c r="I508" i="63"/>
  <c r="J508" i="63"/>
  <c r="H509" i="63"/>
  <c r="I509" i="63"/>
  <c r="J509" i="63"/>
  <c r="H510" i="63"/>
  <c r="I510" i="63"/>
  <c r="J510" i="63"/>
  <c r="H511" i="63"/>
  <c r="I511" i="63"/>
  <c r="J511" i="63"/>
  <c r="H512" i="63"/>
  <c r="I512" i="63"/>
  <c r="J512" i="63"/>
  <c r="H513" i="63"/>
  <c r="I513" i="63"/>
  <c r="J513" i="63"/>
  <c r="H514" i="63"/>
  <c r="I514" i="63"/>
  <c r="J514" i="63"/>
  <c r="H507" i="65"/>
  <c r="I507" i="65"/>
  <c r="J507" i="65"/>
  <c r="H508" i="65"/>
  <c r="I508" i="65"/>
  <c r="J508" i="65"/>
  <c r="H509" i="65"/>
  <c r="I509" i="65"/>
  <c r="J509" i="65"/>
  <c r="H510" i="65"/>
  <c r="I510" i="65"/>
  <c r="J510" i="65"/>
  <c r="H511" i="65"/>
  <c r="I511" i="65"/>
  <c r="J511" i="65"/>
  <c r="H512" i="65"/>
  <c r="I512" i="65"/>
  <c r="J512" i="65"/>
  <c r="H513" i="65"/>
  <c r="I513" i="65"/>
  <c r="J513" i="65"/>
  <c r="H514" i="65"/>
  <c r="I514" i="65"/>
  <c r="J514" i="65"/>
  <c r="H507" i="67"/>
  <c r="I507" i="67"/>
  <c r="J507" i="67"/>
  <c r="H508" i="67"/>
  <c r="I508" i="67"/>
  <c r="J508" i="67"/>
  <c r="H509" i="67"/>
  <c r="I509" i="67"/>
  <c r="J509" i="67"/>
  <c r="H510" i="67"/>
  <c r="I510" i="67"/>
  <c r="J510" i="67"/>
  <c r="H511" i="67"/>
  <c r="I511" i="67"/>
  <c r="J511" i="67"/>
  <c r="H512" i="67"/>
  <c r="I512" i="67"/>
  <c r="J512" i="67"/>
  <c r="H513" i="67"/>
  <c r="I513" i="67"/>
  <c r="J513" i="67"/>
  <c r="H514" i="67"/>
  <c r="I514" i="67"/>
  <c r="J514" i="67"/>
  <c r="A93" i="4"/>
  <c r="D93" i="4"/>
  <c r="A94" i="4"/>
  <c r="A95" i="4"/>
  <c r="D95" i="4"/>
  <c r="A96" i="4"/>
  <c r="D96" i="4"/>
  <c r="A97" i="4"/>
  <c r="D97" i="4"/>
  <c r="A98" i="4"/>
  <c r="D98" i="4"/>
  <c r="A99" i="4"/>
  <c r="D99" i="4"/>
  <c r="K14" i="14"/>
  <c r="A93" i="14"/>
  <c r="M4" i="20"/>
  <c r="M5" i="20"/>
  <c r="M6" i="20"/>
  <c r="M7" i="20"/>
  <c r="K9" i="20"/>
  <c r="K10" i="20"/>
  <c r="K11" i="20"/>
  <c r="K12" i="20"/>
  <c r="K13" i="20"/>
  <c r="K14" i="20"/>
  <c r="K15" i="20"/>
  <c r="K16" i="20"/>
  <c r="K17" i="20"/>
  <c r="M17" i="20"/>
  <c r="K18" i="20"/>
  <c r="K19" i="20"/>
  <c r="K20" i="20"/>
  <c r="K21" i="20"/>
  <c r="K22" i="20"/>
  <c r="M22" i="20"/>
  <c r="K23" i="20"/>
  <c r="M23" i="20"/>
  <c r="K24" i="20"/>
  <c r="K25" i="20"/>
  <c r="M25" i="20"/>
  <c r="K26" i="20"/>
  <c r="M26" i="20"/>
  <c r="K27" i="20"/>
  <c r="K28" i="20"/>
  <c r="M28" i="20"/>
  <c r="K29" i="20"/>
  <c r="M29" i="20"/>
  <c r="K30" i="20"/>
  <c r="M30" i="20"/>
  <c r="K31" i="20"/>
  <c r="M31" i="20"/>
  <c r="K32" i="20"/>
  <c r="M32" i="20"/>
  <c r="K33" i="20"/>
  <c r="M33" i="20"/>
  <c r="K34" i="20"/>
  <c r="M34" i="20"/>
  <c r="K35" i="20"/>
  <c r="M35" i="20"/>
  <c r="K36" i="20"/>
  <c r="M36" i="20"/>
  <c r="K37" i="20"/>
  <c r="M37" i="20"/>
  <c r="K38" i="20"/>
  <c r="M38" i="20"/>
  <c r="K39" i="20"/>
  <c r="M39" i="20"/>
  <c r="K40" i="20"/>
  <c r="M40" i="20"/>
  <c r="K41" i="20"/>
  <c r="M41" i="20"/>
  <c r="K42" i="20"/>
  <c r="M42" i="20"/>
  <c r="K43" i="20"/>
  <c r="M43" i="20"/>
  <c r="K44" i="20"/>
  <c r="M44" i="20"/>
  <c r="K45" i="20"/>
  <c r="M45" i="20"/>
  <c r="K46" i="20"/>
  <c r="M46" i="20"/>
  <c r="K47" i="20"/>
  <c r="M47" i="20"/>
  <c r="K48" i="20"/>
  <c r="M48" i="20"/>
  <c r="K49" i="20"/>
  <c r="M49" i="20"/>
  <c r="K50" i="20"/>
  <c r="M50" i="20"/>
  <c r="K51" i="20"/>
  <c r="M51" i="20"/>
  <c r="K52" i="20"/>
  <c r="M52" i="20"/>
  <c r="K53" i="20"/>
  <c r="M53" i="20"/>
  <c r="K54" i="20"/>
  <c r="M54" i="20"/>
  <c r="K55" i="20"/>
  <c r="M55" i="20"/>
  <c r="K56" i="20"/>
  <c r="M56" i="20"/>
  <c r="K57" i="20"/>
  <c r="M57" i="20"/>
  <c r="K58" i="20"/>
  <c r="M58" i="20"/>
  <c r="K59" i="20"/>
  <c r="M59" i="20"/>
  <c r="K60" i="20"/>
  <c r="K61" i="20"/>
  <c r="M61" i="20"/>
  <c r="K62" i="20"/>
  <c r="M62" i="20"/>
  <c r="K63" i="20"/>
  <c r="M63" i="20"/>
  <c r="K64" i="20"/>
  <c r="M64" i="20"/>
  <c r="K65" i="20"/>
  <c r="M65" i="20"/>
  <c r="K66" i="20"/>
  <c r="K67" i="20"/>
  <c r="M67" i="20"/>
  <c r="K68" i="20"/>
  <c r="M68" i="20"/>
  <c r="K69" i="20"/>
  <c r="M69" i="20"/>
  <c r="K70" i="20"/>
  <c r="M70" i="20"/>
  <c r="K71" i="20"/>
  <c r="M71" i="20"/>
  <c r="K72" i="20"/>
  <c r="M72" i="20"/>
  <c r="K73" i="20"/>
  <c r="M73" i="20"/>
  <c r="K74" i="20"/>
  <c r="K75" i="20"/>
  <c r="M75" i="20"/>
  <c r="K76" i="20"/>
  <c r="M76" i="20"/>
  <c r="K77" i="20"/>
  <c r="M77" i="20"/>
  <c r="K78" i="20"/>
  <c r="M78" i="20"/>
  <c r="K79" i="20"/>
  <c r="M79" i="20"/>
  <c r="K80" i="20"/>
  <c r="M80" i="20"/>
  <c r="K81" i="20"/>
  <c r="M81" i="20"/>
  <c r="K82" i="20"/>
  <c r="M82" i="20"/>
  <c r="K83" i="20"/>
  <c r="K84" i="20"/>
  <c r="M84" i="20"/>
  <c r="K85" i="20"/>
  <c r="M85" i="20"/>
  <c r="K86" i="20"/>
  <c r="M86" i="20"/>
  <c r="K87" i="20"/>
  <c r="M87" i="20"/>
  <c r="K88" i="20"/>
  <c r="M88" i="20"/>
  <c r="K89" i="20"/>
  <c r="K90" i="20"/>
  <c r="M90" i="20"/>
  <c r="K91" i="20"/>
  <c r="M91" i="20"/>
  <c r="K92" i="20"/>
  <c r="M92" i="20"/>
  <c r="K93" i="20"/>
  <c r="M93" i="20"/>
  <c r="K94" i="20"/>
  <c r="M94" i="20"/>
  <c r="K95" i="20"/>
  <c r="M95" i="20"/>
  <c r="K96" i="20"/>
  <c r="M96" i="20"/>
  <c r="K97" i="20"/>
  <c r="M97" i="20"/>
  <c r="K98" i="20"/>
  <c r="M98" i="20"/>
  <c r="K99" i="20"/>
  <c r="M99" i="20"/>
  <c r="K100" i="20"/>
  <c r="M100" i="20"/>
  <c r="K101" i="20"/>
  <c r="M101" i="20"/>
  <c r="K102" i="20"/>
  <c r="M102" i="20"/>
  <c r="K103" i="20"/>
  <c r="M103" i="20"/>
  <c r="K104" i="20"/>
  <c r="M104" i="20"/>
  <c r="K105" i="20"/>
  <c r="M105" i="20"/>
  <c r="K106" i="20"/>
  <c r="M106" i="20"/>
  <c r="K107" i="20"/>
  <c r="M107" i="20"/>
  <c r="K109" i="20"/>
  <c r="M109" i="20"/>
  <c r="K111" i="20"/>
  <c r="M111" i="20"/>
  <c r="K112" i="20"/>
  <c r="M112" i="20"/>
  <c r="K113" i="20"/>
  <c r="K114" i="20"/>
  <c r="K115" i="20"/>
  <c r="M115" i="20"/>
  <c r="K116" i="20"/>
  <c r="M116" i="20"/>
  <c r="K117" i="20"/>
  <c r="M117" i="20"/>
  <c r="K118" i="20"/>
  <c r="M118" i="20"/>
  <c r="K119" i="20"/>
  <c r="M119" i="20"/>
  <c r="K120" i="20"/>
  <c r="M120" i="20"/>
  <c r="K122" i="20"/>
  <c r="M122" i="20"/>
  <c r="K123" i="20"/>
  <c r="M123" i="20"/>
  <c r="K124" i="20"/>
  <c r="M124" i="20"/>
  <c r="K125" i="20"/>
  <c r="M125" i="20"/>
  <c r="K126" i="20"/>
  <c r="M126" i="20"/>
  <c r="K127" i="20"/>
  <c r="M127" i="20"/>
  <c r="K128" i="20"/>
  <c r="M128" i="20"/>
  <c r="K129" i="20"/>
  <c r="M129" i="20"/>
  <c r="K130" i="20"/>
  <c r="M130" i="20"/>
  <c r="K131" i="20"/>
  <c r="M131" i="20"/>
  <c r="K132" i="20"/>
  <c r="M132" i="20"/>
  <c r="K133" i="20"/>
  <c r="M133" i="20"/>
  <c r="K134" i="20"/>
  <c r="M134" i="20"/>
  <c r="K135" i="20"/>
  <c r="M135" i="20"/>
  <c r="K136" i="20"/>
  <c r="M136" i="20"/>
  <c r="K137" i="20"/>
  <c r="K138" i="20"/>
  <c r="M138" i="20"/>
  <c r="K139" i="20"/>
  <c r="M139" i="20"/>
  <c r="K140" i="20"/>
  <c r="M140" i="20"/>
  <c r="K141" i="20"/>
  <c r="M141" i="20"/>
  <c r="K142" i="20"/>
  <c r="M142" i="20"/>
  <c r="K143" i="20"/>
  <c r="M143" i="20"/>
  <c r="K144" i="20"/>
  <c r="M144" i="20"/>
  <c r="K145" i="20"/>
  <c r="M145" i="20"/>
  <c r="K146" i="20"/>
  <c r="M146" i="20"/>
  <c r="K147" i="20"/>
  <c r="M147" i="20"/>
  <c r="K148" i="20"/>
  <c r="K149" i="20"/>
  <c r="M149" i="20"/>
  <c r="K150" i="20"/>
  <c r="M150" i="20"/>
  <c r="K151" i="20"/>
  <c r="M151" i="20"/>
  <c r="K152" i="20"/>
  <c r="M152" i="20"/>
  <c r="K153" i="20"/>
  <c r="K154" i="20"/>
  <c r="M154" i="20"/>
  <c r="K155" i="20"/>
  <c r="M155" i="20"/>
  <c r="K156" i="20"/>
  <c r="M156" i="20"/>
  <c r="K157" i="20"/>
  <c r="M157" i="20"/>
  <c r="K158" i="20"/>
  <c r="M158" i="20"/>
  <c r="K159" i="20"/>
  <c r="M159" i="20"/>
  <c r="K160" i="20"/>
  <c r="M160" i="20"/>
  <c r="K161" i="20"/>
  <c r="M161" i="20"/>
  <c r="K162" i="20"/>
  <c r="M162" i="20"/>
  <c r="K163" i="20"/>
  <c r="M163" i="20"/>
  <c r="K164" i="20"/>
  <c r="M164" i="20"/>
  <c r="K165" i="20"/>
  <c r="M165" i="20"/>
  <c r="K166" i="20"/>
  <c r="M166" i="20"/>
  <c r="K167" i="20"/>
  <c r="M167" i="20"/>
  <c r="K168" i="20"/>
  <c r="M168" i="20"/>
  <c r="K169" i="20"/>
  <c r="M169" i="20"/>
  <c r="K170" i="20"/>
  <c r="M170" i="20"/>
  <c r="K171" i="20"/>
  <c r="M171" i="20"/>
  <c r="K172" i="20"/>
  <c r="M172" i="20"/>
  <c r="K173" i="20"/>
  <c r="M173" i="20"/>
  <c r="K174" i="20"/>
  <c r="M174" i="20"/>
  <c r="K175" i="20"/>
  <c r="M175" i="20"/>
  <c r="K176" i="20"/>
  <c r="M176" i="20"/>
  <c r="K177" i="20"/>
  <c r="M177" i="20"/>
  <c r="K179" i="20"/>
  <c r="M179" i="20"/>
  <c r="K181" i="20"/>
  <c r="M181" i="20"/>
  <c r="K182" i="20"/>
  <c r="M182" i="20"/>
  <c r="K183" i="20"/>
  <c r="M183" i="20"/>
  <c r="K184" i="20"/>
  <c r="M184" i="20"/>
  <c r="K185" i="20"/>
  <c r="M185" i="20"/>
  <c r="K186" i="20"/>
  <c r="M186" i="20"/>
  <c r="K187" i="20"/>
  <c r="M187" i="20"/>
  <c r="K188" i="20"/>
  <c r="M188" i="20"/>
  <c r="K189" i="20"/>
  <c r="M189" i="20"/>
  <c r="K190" i="20"/>
  <c r="M190" i="20"/>
  <c r="K191" i="20"/>
  <c r="M191" i="20"/>
  <c r="K192" i="20"/>
  <c r="M192" i="20"/>
  <c r="K193" i="20"/>
  <c r="M193" i="20"/>
  <c r="K194" i="20"/>
  <c r="M194" i="20"/>
  <c r="K195" i="20"/>
  <c r="M195" i="20"/>
  <c r="K196" i="20"/>
  <c r="M196" i="20"/>
  <c r="K197" i="20"/>
  <c r="M197" i="20"/>
  <c r="K198" i="20"/>
  <c r="M198" i="20"/>
  <c r="K199" i="20"/>
  <c r="M199" i="20"/>
  <c r="K200" i="20"/>
  <c r="M200" i="20"/>
  <c r="K201" i="20"/>
  <c r="M201" i="20"/>
  <c r="K202" i="20"/>
  <c r="M202" i="20"/>
  <c r="K203" i="20"/>
  <c r="M203" i="20"/>
  <c r="K204" i="20"/>
  <c r="M204" i="20"/>
  <c r="K205" i="20"/>
  <c r="M205" i="20"/>
  <c r="K206" i="20"/>
  <c r="M206" i="20"/>
  <c r="K207" i="20"/>
  <c r="M207" i="20"/>
  <c r="K208" i="20"/>
  <c r="M208" i="20"/>
  <c r="K209" i="20"/>
  <c r="M209" i="20"/>
  <c r="K210" i="20"/>
  <c r="M210" i="20"/>
  <c r="K211" i="20"/>
  <c r="M211" i="20"/>
  <c r="K212" i="20"/>
  <c r="M212" i="20"/>
  <c r="K213" i="20"/>
  <c r="M213" i="20"/>
  <c r="K214" i="20"/>
  <c r="M214" i="20"/>
  <c r="K215" i="20"/>
  <c r="M215" i="20"/>
  <c r="K216" i="20"/>
  <c r="M216" i="20"/>
  <c r="K217" i="20"/>
  <c r="M217" i="20"/>
  <c r="K218" i="20"/>
  <c r="M218" i="20"/>
  <c r="K219" i="20"/>
  <c r="M219" i="20"/>
  <c r="K220" i="20"/>
  <c r="M220" i="20"/>
  <c r="K221" i="20"/>
  <c r="M221" i="20"/>
  <c r="K222" i="20"/>
  <c r="M222" i="20"/>
  <c r="K223" i="20"/>
  <c r="M223" i="20"/>
  <c r="K224" i="20"/>
  <c r="M224" i="20"/>
  <c r="K225" i="20"/>
  <c r="M225" i="20"/>
  <c r="K226" i="20"/>
  <c r="M226" i="20"/>
  <c r="K227" i="20"/>
  <c r="M227" i="20"/>
  <c r="K228" i="20"/>
  <c r="M228" i="20"/>
  <c r="K229" i="20"/>
  <c r="M229" i="20"/>
  <c r="K230" i="20"/>
  <c r="M230" i="20"/>
  <c r="K231" i="20"/>
  <c r="M231" i="20"/>
  <c r="K232" i="20"/>
  <c r="M232" i="20"/>
  <c r="K233" i="20"/>
  <c r="M233" i="20"/>
  <c r="K234" i="20"/>
  <c r="M234" i="20"/>
  <c r="K235" i="20"/>
  <c r="M235" i="20"/>
  <c r="K236" i="20"/>
  <c r="M236" i="20"/>
  <c r="K237" i="20"/>
  <c r="M237" i="20"/>
  <c r="K238" i="20"/>
  <c r="M238" i="20"/>
  <c r="K239" i="20"/>
  <c r="M239" i="20"/>
  <c r="K240" i="20"/>
  <c r="M240" i="20"/>
  <c r="K241" i="20"/>
  <c r="M241" i="20"/>
  <c r="K242" i="20"/>
  <c r="M242" i="20"/>
  <c r="K243" i="20"/>
  <c r="M243" i="20"/>
  <c r="K244" i="20"/>
  <c r="M244" i="20"/>
  <c r="K245" i="20"/>
  <c r="M245" i="20"/>
  <c r="K246" i="20"/>
  <c r="M246" i="20"/>
  <c r="K247" i="20"/>
  <c r="M247" i="20"/>
  <c r="K248" i="20"/>
  <c r="M248" i="20"/>
  <c r="K249" i="20"/>
  <c r="M249" i="20"/>
  <c r="K250" i="20"/>
  <c r="M250" i="20"/>
  <c r="K251" i="20"/>
  <c r="M251" i="20"/>
  <c r="K252" i="20"/>
  <c r="M252" i="20"/>
  <c r="K253" i="20"/>
  <c r="M253" i="20"/>
  <c r="K254" i="20"/>
  <c r="M254" i="20"/>
  <c r="K255" i="20"/>
  <c r="M255" i="20"/>
  <c r="K256" i="20"/>
  <c r="M256" i="20"/>
  <c r="K257" i="20"/>
  <c r="M257" i="20"/>
  <c r="K258" i="20"/>
  <c r="M258" i="20"/>
  <c r="K259" i="20"/>
  <c r="M259" i="20"/>
  <c r="K260" i="20"/>
  <c r="M260" i="20"/>
  <c r="K261" i="20"/>
  <c r="M261" i="20"/>
  <c r="K262" i="20"/>
  <c r="M262" i="20"/>
  <c r="K263" i="20"/>
  <c r="M263" i="20"/>
  <c r="K264" i="20"/>
  <c r="M264" i="20"/>
  <c r="K265" i="20"/>
  <c r="M265" i="20"/>
  <c r="K266" i="20"/>
  <c r="M266" i="20"/>
  <c r="K267" i="20"/>
  <c r="M267" i="20"/>
  <c r="K268" i="20"/>
  <c r="M268" i="20"/>
  <c r="K269" i="20"/>
  <c r="M269" i="20"/>
  <c r="K270" i="20"/>
  <c r="M270" i="20"/>
  <c r="K271" i="20"/>
  <c r="M271" i="20"/>
  <c r="K272" i="20"/>
  <c r="M272" i="20"/>
  <c r="K273" i="20"/>
  <c r="M273" i="20"/>
  <c r="K274" i="20"/>
  <c r="M274" i="20"/>
  <c r="K275" i="20"/>
  <c r="M275" i="20"/>
  <c r="K276" i="20"/>
  <c r="M276" i="20"/>
  <c r="K277" i="20"/>
  <c r="M277" i="20"/>
  <c r="K278" i="20"/>
  <c r="M278" i="20"/>
  <c r="K279" i="20"/>
  <c r="M279" i="20"/>
  <c r="K280" i="20"/>
  <c r="M280" i="20"/>
  <c r="K281" i="20"/>
  <c r="M281" i="20"/>
  <c r="K282" i="20"/>
  <c r="M282" i="20"/>
  <c r="K283" i="20"/>
  <c r="M283" i="20"/>
  <c r="K284" i="20"/>
  <c r="M284" i="20"/>
  <c r="K285" i="20"/>
  <c r="M285" i="20"/>
  <c r="K286" i="20"/>
  <c r="M286" i="20"/>
  <c r="K287" i="20"/>
  <c r="M287" i="20"/>
  <c r="K288" i="20"/>
  <c r="M288" i="20"/>
  <c r="K289" i="20"/>
  <c r="M289" i="20"/>
  <c r="K290" i="20"/>
  <c r="M290" i="20"/>
  <c r="K291" i="20"/>
  <c r="M291" i="20"/>
  <c r="K292" i="20"/>
  <c r="M292" i="20"/>
  <c r="K293" i="20"/>
  <c r="M293" i="20"/>
  <c r="K294" i="20"/>
  <c r="M294" i="20"/>
  <c r="K295" i="20"/>
  <c r="M295" i="20"/>
  <c r="K296" i="20"/>
  <c r="M296" i="20"/>
  <c r="K297" i="20"/>
  <c r="M297" i="20"/>
  <c r="K298" i="20"/>
  <c r="M298" i="20"/>
  <c r="K299" i="20"/>
  <c r="M299" i="20"/>
  <c r="K300" i="20"/>
  <c r="M300" i="20"/>
  <c r="K301" i="20"/>
  <c r="M301" i="20"/>
  <c r="K302" i="20"/>
  <c r="M302" i="20"/>
  <c r="K303" i="20"/>
  <c r="M303" i="20"/>
  <c r="K304" i="20"/>
  <c r="M304" i="20"/>
  <c r="K305" i="20"/>
  <c r="M305" i="20"/>
  <c r="K306" i="20"/>
  <c r="M306" i="20"/>
  <c r="K307" i="20"/>
  <c r="M307" i="20"/>
  <c r="K308" i="20"/>
  <c r="M308" i="20"/>
  <c r="K309" i="20"/>
  <c r="M309" i="20"/>
  <c r="K310" i="20"/>
  <c r="M310" i="20"/>
  <c r="K311" i="20"/>
  <c r="M311" i="20"/>
  <c r="K312" i="20"/>
  <c r="M312" i="20"/>
  <c r="K313" i="20"/>
  <c r="M313" i="20"/>
  <c r="K314" i="20"/>
  <c r="M314" i="20"/>
  <c r="K315" i="20"/>
  <c r="M315" i="20"/>
  <c r="K316" i="20"/>
  <c r="M316" i="20"/>
  <c r="K317" i="20"/>
  <c r="M317" i="20"/>
  <c r="K318" i="20"/>
  <c r="M318" i="20"/>
  <c r="K319" i="20"/>
  <c r="M319" i="20"/>
  <c r="K320" i="20"/>
  <c r="M320" i="20"/>
  <c r="K321" i="20"/>
  <c r="M321" i="20"/>
  <c r="K322" i="20"/>
  <c r="M322" i="20"/>
  <c r="K323" i="20"/>
  <c r="M323" i="20"/>
  <c r="K324" i="20"/>
  <c r="M324" i="20"/>
  <c r="K325" i="20"/>
  <c r="M325" i="20"/>
  <c r="K326" i="20"/>
  <c r="M326" i="20"/>
  <c r="K327" i="20"/>
  <c r="M327" i="20"/>
  <c r="K328" i="20"/>
  <c r="M328" i="20"/>
  <c r="K329" i="20"/>
  <c r="M329" i="20"/>
  <c r="K330" i="20"/>
  <c r="M330" i="20"/>
  <c r="K331" i="20"/>
  <c r="M331" i="20"/>
  <c r="K332" i="20"/>
  <c r="M332" i="20"/>
  <c r="K333" i="20"/>
  <c r="M333" i="20"/>
  <c r="K334" i="20"/>
  <c r="M334" i="20"/>
  <c r="K335" i="20"/>
  <c r="M335" i="20"/>
  <c r="K336" i="20"/>
  <c r="M336" i="20"/>
  <c r="K337" i="20"/>
  <c r="M337" i="20"/>
  <c r="K338" i="20"/>
  <c r="M338" i="20"/>
  <c r="K339" i="20"/>
  <c r="M339" i="20"/>
  <c r="K340" i="20"/>
  <c r="M340" i="20"/>
  <c r="K341" i="20"/>
  <c r="M341" i="20"/>
  <c r="K342" i="20"/>
  <c r="M342" i="20"/>
  <c r="K343" i="20"/>
  <c r="M343" i="20"/>
  <c r="K344" i="20"/>
  <c r="M344" i="20"/>
  <c r="K345" i="20"/>
  <c r="M345" i="20"/>
  <c r="K346" i="20"/>
  <c r="M346" i="20"/>
  <c r="K347" i="20"/>
  <c r="M347" i="20"/>
  <c r="K348" i="20"/>
  <c r="M348" i="20"/>
  <c r="K349" i="20"/>
  <c r="M349" i="20"/>
  <c r="K350" i="20"/>
  <c r="M350" i="20"/>
  <c r="K351" i="20"/>
  <c r="M351" i="20"/>
  <c r="K352" i="20"/>
  <c r="M352" i="20"/>
  <c r="K353" i="20"/>
  <c r="M353" i="20"/>
  <c r="K354" i="20"/>
  <c r="M354" i="20"/>
  <c r="K355" i="20"/>
  <c r="M355" i="20"/>
  <c r="K356" i="20"/>
  <c r="M356" i="20"/>
  <c r="K357" i="20"/>
  <c r="M357" i="20"/>
  <c r="K358" i="20"/>
  <c r="M358" i="20"/>
  <c r="K359" i="20"/>
  <c r="M359" i="20"/>
  <c r="K360" i="20"/>
  <c r="M360" i="20"/>
  <c r="K361" i="20"/>
  <c r="M361" i="20"/>
  <c r="K362" i="20"/>
  <c r="M362" i="20"/>
  <c r="K363" i="20"/>
  <c r="M363" i="20"/>
  <c r="K364" i="20"/>
  <c r="M364" i="20"/>
  <c r="K365" i="20"/>
  <c r="M365" i="20"/>
  <c r="K366" i="20"/>
  <c r="M366" i="20"/>
  <c r="K367" i="20"/>
  <c r="M367" i="20"/>
  <c r="K368" i="20"/>
  <c r="M368" i="20"/>
  <c r="K369" i="20"/>
  <c r="M369" i="20"/>
  <c r="K370" i="20"/>
  <c r="M370" i="20"/>
  <c r="K371" i="20"/>
  <c r="M371" i="20"/>
  <c r="K372" i="20"/>
  <c r="M372" i="20"/>
  <c r="K373" i="20"/>
  <c r="M373" i="20"/>
  <c r="K374" i="20"/>
  <c r="M374" i="20"/>
  <c r="K375" i="20"/>
  <c r="M375" i="20"/>
  <c r="K376" i="20"/>
  <c r="M376" i="20"/>
  <c r="K377" i="20"/>
  <c r="M377" i="20"/>
  <c r="K378" i="20"/>
  <c r="M378" i="20"/>
  <c r="K379" i="20"/>
  <c r="M379" i="20"/>
  <c r="K380" i="20"/>
  <c r="M380" i="20"/>
  <c r="K381" i="20"/>
  <c r="M381" i="20"/>
  <c r="K382" i="20"/>
  <c r="M382" i="20"/>
  <c r="K383" i="20"/>
  <c r="M383" i="20"/>
  <c r="K384" i="20"/>
  <c r="M384" i="20"/>
  <c r="K385" i="20"/>
  <c r="M385" i="20"/>
  <c r="K386" i="20"/>
  <c r="M386" i="20"/>
  <c r="K387" i="20"/>
  <c r="M387" i="20"/>
  <c r="K388" i="20"/>
  <c r="M388" i="20"/>
  <c r="K389" i="20"/>
  <c r="M389" i="20"/>
  <c r="K390" i="20"/>
  <c r="M390" i="20"/>
  <c r="K391" i="20"/>
  <c r="M391" i="20"/>
  <c r="K392" i="20"/>
  <c r="M392" i="20"/>
  <c r="K393" i="20"/>
  <c r="M393" i="20"/>
  <c r="K394" i="20"/>
  <c r="M394" i="20"/>
  <c r="K395" i="20"/>
  <c r="M395" i="20"/>
  <c r="K396" i="20"/>
  <c r="M396" i="20"/>
  <c r="K397" i="20"/>
  <c r="M397" i="20"/>
  <c r="K398" i="20"/>
  <c r="M398" i="20"/>
  <c r="K399" i="20"/>
  <c r="M399" i="20"/>
  <c r="K400" i="20"/>
  <c r="M400" i="20"/>
  <c r="K401" i="20"/>
  <c r="M401" i="20"/>
  <c r="K402" i="20"/>
  <c r="M402" i="20"/>
  <c r="K403" i="20"/>
  <c r="M403" i="20"/>
  <c r="K404" i="20"/>
  <c r="M404" i="20"/>
  <c r="K405" i="20"/>
  <c r="M405" i="20"/>
  <c r="K406" i="20"/>
  <c r="M406" i="20"/>
  <c r="K407" i="20"/>
  <c r="M407" i="20"/>
  <c r="K408" i="20"/>
  <c r="M408" i="20"/>
  <c r="K409" i="20"/>
  <c r="M409" i="20"/>
  <c r="K410" i="20"/>
  <c r="M410" i="20"/>
  <c r="K411" i="20"/>
  <c r="M411" i="20"/>
  <c r="K412" i="20"/>
  <c r="M412" i="20"/>
  <c r="K413" i="20"/>
  <c r="M413" i="20"/>
  <c r="K414" i="20"/>
  <c r="M414" i="20"/>
  <c r="K415" i="20"/>
  <c r="M415" i="20"/>
  <c r="K416" i="20"/>
  <c r="M416" i="20"/>
  <c r="K417" i="20"/>
  <c r="M417" i="20"/>
  <c r="K418" i="20"/>
  <c r="M418" i="20"/>
  <c r="K419" i="20"/>
  <c r="M419" i="20"/>
  <c r="K420" i="20"/>
  <c r="M420" i="20"/>
  <c r="K421" i="20"/>
  <c r="M421" i="20"/>
  <c r="K422" i="20"/>
  <c r="M422" i="20"/>
  <c r="K423" i="20"/>
  <c r="M423" i="20"/>
  <c r="K424" i="20"/>
  <c r="M424" i="20"/>
  <c r="K425" i="20"/>
  <c r="M425" i="20"/>
  <c r="K426" i="20"/>
  <c r="M426" i="20"/>
  <c r="K427" i="20"/>
  <c r="M427" i="20"/>
  <c r="K428" i="20"/>
  <c r="M428" i="20"/>
  <c r="K429" i="20"/>
  <c r="M429" i="20"/>
  <c r="K430" i="20"/>
  <c r="M430" i="20"/>
  <c r="K431" i="20"/>
  <c r="M431" i="20"/>
  <c r="K432" i="20"/>
  <c r="M432" i="20"/>
  <c r="K433" i="20"/>
  <c r="M433" i="20"/>
  <c r="K434" i="20"/>
  <c r="M434" i="20"/>
  <c r="K435" i="20"/>
  <c r="M435" i="20"/>
  <c r="K436" i="20"/>
  <c r="M436" i="20"/>
  <c r="K437" i="20"/>
  <c r="M437" i="20"/>
  <c r="K438" i="20"/>
  <c r="M438" i="20"/>
  <c r="K439" i="20"/>
  <c r="M439" i="20"/>
  <c r="K440" i="20"/>
  <c r="M440" i="20"/>
  <c r="K441" i="20"/>
  <c r="M441" i="20"/>
  <c r="K442" i="20"/>
  <c r="M442" i="20"/>
  <c r="K443" i="20"/>
  <c r="M443" i="20"/>
  <c r="K444" i="20"/>
  <c r="M444" i="20"/>
  <c r="K445" i="20"/>
  <c r="M445" i="20"/>
  <c r="K446" i="20"/>
  <c r="M446" i="20"/>
  <c r="K447" i="20"/>
  <c r="M447" i="20"/>
  <c r="K448" i="20"/>
  <c r="M448" i="20"/>
  <c r="K449" i="20"/>
  <c r="M449" i="20"/>
  <c r="K450" i="20"/>
  <c r="M450" i="20"/>
  <c r="K451" i="20"/>
  <c r="M451" i="20"/>
  <c r="K452" i="20"/>
  <c r="M452" i="20"/>
  <c r="K453" i="20"/>
  <c r="M453" i="20"/>
  <c r="K454" i="20"/>
  <c r="M454" i="20"/>
  <c r="K455" i="20"/>
  <c r="M455" i="20"/>
  <c r="K456" i="20"/>
  <c r="M456" i="20"/>
  <c r="K457" i="20"/>
  <c r="M457" i="20"/>
  <c r="K458" i="20"/>
  <c r="M458" i="20"/>
  <c r="K459" i="20"/>
  <c r="M459" i="20"/>
  <c r="K460" i="20"/>
  <c r="M460" i="20"/>
  <c r="K461" i="20"/>
  <c r="M461" i="20"/>
  <c r="K462" i="20"/>
  <c r="M462" i="20"/>
  <c r="K463" i="20"/>
  <c r="M463" i="20"/>
  <c r="K464" i="20"/>
  <c r="M464" i="20"/>
  <c r="K465" i="20"/>
  <c r="M465" i="20"/>
  <c r="K466" i="20"/>
  <c r="M466" i="20"/>
  <c r="K467" i="20"/>
  <c r="M467" i="20"/>
  <c r="K468" i="20"/>
  <c r="M468" i="20"/>
  <c r="K469" i="20"/>
  <c r="M469" i="20"/>
  <c r="K470" i="20"/>
  <c r="M470" i="20"/>
  <c r="K471" i="20"/>
  <c r="M471" i="20"/>
  <c r="K472" i="20"/>
  <c r="M472" i="20"/>
  <c r="K473" i="20"/>
  <c r="M473" i="20"/>
  <c r="K474" i="20"/>
  <c r="M474" i="20"/>
  <c r="K475" i="20"/>
  <c r="M475" i="20"/>
  <c r="K476" i="20"/>
  <c r="M476" i="20"/>
  <c r="K477" i="20"/>
  <c r="M477" i="20"/>
  <c r="K478" i="20"/>
  <c r="M478" i="20"/>
  <c r="K479" i="20"/>
  <c r="M479" i="20"/>
  <c r="K480" i="20"/>
  <c r="M480" i="20"/>
  <c r="K481" i="20"/>
  <c r="M481" i="20"/>
  <c r="K482" i="20"/>
  <c r="M482" i="20"/>
  <c r="K483" i="20"/>
  <c r="M483" i="20"/>
  <c r="K484" i="20"/>
  <c r="M484" i="20"/>
  <c r="K485" i="20"/>
  <c r="M485" i="20"/>
  <c r="K486" i="20"/>
  <c r="M486" i="20"/>
  <c r="K487" i="20"/>
  <c r="M487" i="20"/>
  <c r="K488" i="20"/>
  <c r="M488" i="20"/>
  <c r="K489" i="20"/>
  <c r="M489" i="20"/>
  <c r="K490" i="20"/>
  <c r="M490" i="20"/>
  <c r="K491" i="20"/>
  <c r="M491" i="20"/>
  <c r="K492" i="20"/>
  <c r="M492" i="20"/>
  <c r="K493" i="20"/>
  <c r="M493" i="20"/>
  <c r="K494" i="20"/>
  <c r="M494" i="20"/>
  <c r="K495" i="20"/>
  <c r="M495" i="20"/>
  <c r="K496" i="20"/>
  <c r="M496" i="20"/>
  <c r="K497" i="20"/>
  <c r="M497" i="20"/>
  <c r="K498" i="20"/>
  <c r="M498" i="20"/>
  <c r="D93" i="14"/>
  <c r="A94" i="14"/>
  <c r="A95" i="14"/>
  <c r="D95" i="14"/>
  <c r="A96" i="14"/>
  <c r="D96" i="14"/>
  <c r="A97" i="14"/>
  <c r="D97" i="14"/>
  <c r="A98" i="14"/>
  <c r="D98" i="14"/>
  <c r="A99" i="14"/>
  <c r="D99" i="14"/>
  <c r="A6" i="13"/>
  <c r="F28" i="12"/>
  <c r="F30" i="12"/>
  <c r="F31" i="12"/>
  <c r="F34" i="12"/>
  <c r="K4" i="21"/>
  <c r="K5" i="21"/>
  <c r="K6" i="21"/>
  <c r="K7" i="21"/>
  <c r="M7" i="21"/>
  <c r="K8" i="21"/>
  <c r="K4" i="22"/>
  <c r="K5" i="22"/>
  <c r="M5" i="22"/>
  <c r="K6" i="22"/>
  <c r="K7" i="22"/>
  <c r="K8" i="22"/>
  <c r="K4" i="23"/>
  <c r="K5" i="23"/>
  <c r="M5" i="23"/>
  <c r="K6" i="23"/>
  <c r="K7" i="23"/>
  <c r="M7" i="23"/>
  <c r="K8" i="23"/>
  <c r="K4" i="24"/>
  <c r="K5" i="24"/>
  <c r="K6" i="24"/>
  <c r="K7" i="24"/>
  <c r="M7" i="24"/>
  <c r="K8" i="24"/>
  <c r="K4" i="25"/>
  <c r="K5" i="25"/>
  <c r="M5" i="25"/>
  <c r="K6" i="25"/>
  <c r="K7" i="25"/>
  <c r="M7" i="25"/>
  <c r="K8" i="25"/>
  <c r="K4" i="27"/>
  <c r="K5" i="27"/>
  <c r="K6" i="27"/>
  <c r="K7" i="27"/>
  <c r="M7" i="27"/>
  <c r="K8" i="27"/>
  <c r="K4" i="29"/>
  <c r="K5" i="29"/>
  <c r="K6" i="29"/>
  <c r="K7" i="29"/>
  <c r="K8" i="29"/>
  <c r="K4" i="31"/>
  <c r="K5" i="31"/>
  <c r="M5" i="31"/>
  <c r="K6" i="31"/>
  <c r="K7" i="31"/>
  <c r="M7" i="31"/>
  <c r="K8" i="31"/>
  <c r="K4" i="33"/>
  <c r="K5" i="33"/>
  <c r="K6" i="33"/>
  <c r="K7" i="33"/>
  <c r="M7" i="33"/>
  <c r="K8" i="33"/>
  <c r="K4" i="35"/>
  <c r="K5" i="35"/>
  <c r="M5" i="35"/>
  <c r="K6" i="35"/>
  <c r="K7" i="35"/>
  <c r="M7" i="35"/>
  <c r="K8" i="35"/>
  <c r="K4" i="37"/>
  <c r="K5" i="37"/>
  <c r="K6" i="37"/>
  <c r="K7" i="37"/>
  <c r="M7" i="37"/>
  <c r="K8" i="37"/>
  <c r="K4" i="39"/>
  <c r="K5" i="39"/>
  <c r="M5" i="39"/>
  <c r="K6" i="39"/>
  <c r="K7" i="39"/>
  <c r="M7" i="39"/>
  <c r="K8" i="39"/>
  <c r="K4" i="41"/>
  <c r="K5" i="41"/>
  <c r="K6" i="41"/>
  <c r="K7" i="41"/>
  <c r="K8" i="41"/>
  <c r="K4" i="43"/>
  <c r="K5" i="43"/>
  <c r="M5" i="43"/>
  <c r="K6" i="43"/>
  <c r="K7" i="43"/>
  <c r="K8" i="43"/>
  <c r="K4" i="45"/>
  <c r="K5" i="45"/>
  <c r="K6" i="45"/>
  <c r="K7" i="45"/>
  <c r="K8" i="45"/>
  <c r="K4" i="47"/>
  <c r="K5" i="47"/>
  <c r="M5" i="47"/>
  <c r="K6" i="47"/>
  <c r="K7" i="47"/>
  <c r="M7" i="47"/>
  <c r="K8" i="47"/>
  <c r="K4" i="49"/>
  <c r="K5" i="49"/>
  <c r="K6" i="49"/>
  <c r="K7" i="49"/>
  <c r="K8" i="49"/>
  <c r="K4" i="51"/>
  <c r="K5" i="51"/>
  <c r="M5" i="51"/>
  <c r="K6" i="51"/>
  <c r="K7" i="51"/>
  <c r="K8" i="51"/>
  <c r="K4" i="53"/>
  <c r="K5" i="53"/>
  <c r="K6" i="53"/>
  <c r="K7" i="53"/>
  <c r="K8" i="53"/>
  <c r="K4" i="55"/>
  <c r="K5" i="55"/>
  <c r="M5" i="55"/>
  <c r="K6" i="55"/>
  <c r="K7" i="55"/>
  <c r="M7" i="55"/>
  <c r="K8" i="55"/>
  <c r="K4" i="57"/>
  <c r="K5" i="57"/>
  <c r="K6" i="57"/>
  <c r="K7" i="57"/>
  <c r="K8" i="57"/>
  <c r="K4" i="59"/>
  <c r="K5" i="59"/>
  <c r="M5" i="59"/>
  <c r="K6" i="59"/>
  <c r="K7" i="59"/>
  <c r="K8" i="59"/>
  <c r="K4" i="61"/>
  <c r="K5" i="61"/>
  <c r="K6" i="61"/>
  <c r="K7" i="61"/>
  <c r="K8" i="61"/>
  <c r="K4" i="63"/>
  <c r="K5" i="63"/>
  <c r="M5" i="63"/>
  <c r="K6" i="63"/>
  <c r="K7" i="63"/>
  <c r="M7" i="63"/>
  <c r="K8" i="63"/>
  <c r="K4" i="65"/>
  <c r="K5" i="65"/>
  <c r="K6" i="65"/>
  <c r="K7" i="65"/>
  <c r="K8" i="65"/>
  <c r="K4" i="67"/>
  <c r="K5" i="67"/>
  <c r="K6" i="67"/>
  <c r="K7" i="67"/>
  <c r="M7" i="67"/>
  <c r="K8" i="67"/>
  <c r="K4" i="69"/>
  <c r="K5" i="69"/>
  <c r="M5" i="69"/>
  <c r="K6" i="69"/>
  <c r="K7" i="69"/>
  <c r="M7" i="69"/>
  <c r="K8" i="69"/>
  <c r="K4" i="71"/>
  <c r="K5" i="71"/>
  <c r="K6" i="71"/>
  <c r="K7" i="71"/>
  <c r="M7" i="71"/>
  <c r="K8" i="71"/>
  <c r="H507" i="69"/>
  <c r="H508" i="69"/>
  <c r="H509" i="69"/>
  <c r="H510" i="69"/>
  <c r="H511" i="69"/>
  <c r="H512" i="69"/>
  <c r="H513" i="69"/>
  <c r="H514" i="69"/>
  <c r="I507" i="69"/>
  <c r="I508" i="69"/>
  <c r="I509" i="69"/>
  <c r="I510" i="69"/>
  <c r="I511" i="69"/>
  <c r="I512" i="69"/>
  <c r="I513" i="69"/>
  <c r="I514" i="69"/>
  <c r="J507" i="69"/>
  <c r="J508" i="69"/>
  <c r="J509" i="69"/>
  <c r="J510" i="69"/>
  <c r="J511" i="69"/>
  <c r="J512" i="69"/>
  <c r="J513" i="69"/>
  <c r="J514" i="69"/>
  <c r="H507" i="71"/>
  <c r="H508" i="71"/>
  <c r="H509" i="71"/>
  <c r="H510" i="71"/>
  <c r="H511" i="71"/>
  <c r="H512" i="71"/>
  <c r="H513" i="71"/>
  <c r="H514" i="71"/>
  <c r="I507" i="71"/>
  <c r="I508" i="71"/>
  <c r="I509" i="71"/>
  <c r="I510" i="71"/>
  <c r="I511" i="71"/>
  <c r="I512" i="71"/>
  <c r="I513" i="71"/>
  <c r="I514" i="71"/>
  <c r="J507" i="71"/>
  <c r="J508" i="71"/>
  <c r="J509" i="71"/>
  <c r="J510" i="71"/>
  <c r="J511" i="71"/>
  <c r="J512" i="71"/>
  <c r="J513" i="71"/>
  <c r="J514" i="71"/>
  <c r="K491" i="21"/>
  <c r="K492" i="21"/>
  <c r="K493" i="21"/>
  <c r="K494" i="21"/>
  <c r="K491" i="22"/>
  <c r="K492" i="22"/>
  <c r="M492" i="22"/>
  <c r="K493" i="22"/>
  <c r="K494" i="22"/>
  <c r="K491" i="23"/>
  <c r="K492" i="23"/>
  <c r="K493" i="23"/>
  <c r="K494" i="23"/>
  <c r="K491" i="24"/>
  <c r="K492" i="24"/>
  <c r="M492" i="24"/>
  <c r="K493" i="24"/>
  <c r="K494" i="24"/>
  <c r="K491" i="25"/>
  <c r="K492" i="25"/>
  <c r="M492" i="25"/>
  <c r="K493" i="25"/>
  <c r="K494" i="25"/>
  <c r="K491" i="27"/>
  <c r="K492" i="27"/>
  <c r="K493" i="27"/>
  <c r="K494" i="27"/>
  <c r="K491" i="29"/>
  <c r="K492" i="29"/>
  <c r="K493" i="29"/>
  <c r="K494" i="29"/>
  <c r="K491" i="31"/>
  <c r="K492" i="31"/>
  <c r="K493" i="31"/>
  <c r="K494" i="31"/>
  <c r="K491" i="33"/>
  <c r="K492" i="33"/>
  <c r="K493" i="33"/>
  <c r="K494" i="33"/>
  <c r="K491" i="35"/>
  <c r="K492" i="35"/>
  <c r="K493" i="35"/>
  <c r="K494" i="35"/>
  <c r="K491" i="37"/>
  <c r="K492" i="37"/>
  <c r="K493" i="37"/>
  <c r="K494" i="37"/>
  <c r="K491" i="39"/>
  <c r="K492" i="39"/>
  <c r="K493" i="39"/>
  <c r="K494" i="39"/>
  <c r="K491" i="41"/>
  <c r="K492" i="41"/>
  <c r="K493" i="41"/>
  <c r="K494" i="41"/>
  <c r="K491" i="43"/>
  <c r="K492" i="43"/>
  <c r="K493" i="43"/>
  <c r="K494" i="43"/>
  <c r="K491" i="45"/>
  <c r="K492" i="45"/>
  <c r="K493" i="45"/>
  <c r="K494" i="45"/>
  <c r="K491" i="47"/>
  <c r="K492" i="47"/>
  <c r="K493" i="47"/>
  <c r="K494" i="47"/>
  <c r="K491" i="49"/>
  <c r="K492" i="49"/>
  <c r="K493" i="49"/>
  <c r="K494" i="49"/>
  <c r="K491" i="51"/>
  <c r="K492" i="51"/>
  <c r="K493" i="51"/>
  <c r="K494" i="51"/>
  <c r="K491" i="53"/>
  <c r="K492" i="53"/>
  <c r="K493" i="53"/>
  <c r="K494" i="53"/>
  <c r="K491" i="55"/>
  <c r="K492" i="55"/>
  <c r="K493" i="55"/>
  <c r="K494" i="55"/>
  <c r="K491" i="57"/>
  <c r="K492" i="57"/>
  <c r="K493" i="57"/>
  <c r="K494" i="57"/>
  <c r="K491" i="59"/>
  <c r="K492" i="59"/>
  <c r="K493" i="59"/>
  <c r="K494" i="59"/>
  <c r="K491" i="61"/>
  <c r="K492" i="61"/>
  <c r="K493" i="61"/>
  <c r="K494" i="61"/>
  <c r="K491" i="63"/>
  <c r="K492" i="63"/>
  <c r="K493" i="63"/>
  <c r="K494" i="63"/>
  <c r="K491" i="65"/>
  <c r="K492" i="65"/>
  <c r="K493" i="65"/>
  <c r="K494" i="65"/>
  <c r="K491" i="67"/>
  <c r="K492" i="67"/>
  <c r="K493" i="67"/>
  <c r="K494" i="67"/>
  <c r="K491" i="69"/>
  <c r="K492" i="69"/>
  <c r="K493" i="69"/>
  <c r="K494" i="69"/>
  <c r="K491" i="71"/>
  <c r="K492" i="71"/>
  <c r="K493" i="71"/>
  <c r="K494" i="71"/>
  <c r="D2" i="14"/>
  <c r="D2" i="15"/>
  <c r="D2" i="16"/>
  <c r="D2" i="17"/>
  <c r="D2" i="18"/>
  <c r="D2" i="19"/>
  <c r="D2" i="26"/>
  <c r="D2" i="28"/>
  <c r="D2" i="30"/>
  <c r="D2" i="32"/>
  <c r="D2" i="34"/>
  <c r="D2" i="36"/>
  <c r="D2" i="38"/>
  <c r="D2" i="40"/>
  <c r="D2" i="42"/>
  <c r="D2" i="44"/>
  <c r="D2" i="46"/>
  <c r="D2" i="48"/>
  <c r="D2" i="50"/>
  <c r="D2" i="52"/>
  <c r="D2" i="54"/>
  <c r="D2" i="56"/>
  <c r="D2" i="58"/>
  <c r="D2" i="60"/>
  <c r="D2" i="62"/>
  <c r="D2" i="64"/>
  <c r="D2" i="66"/>
  <c r="D2" i="68"/>
  <c r="D2" i="70"/>
  <c r="D2" i="4"/>
  <c r="A37" i="4"/>
  <c r="A39" i="4"/>
  <c r="A41" i="4"/>
  <c r="F8" i="12"/>
  <c r="F9" i="12"/>
  <c r="F10" i="12"/>
  <c r="F11" i="12"/>
  <c r="F12" i="12"/>
  <c r="F14" i="12"/>
  <c r="F15" i="12"/>
  <c r="F17" i="12"/>
  <c r="F18" i="12"/>
  <c r="F19" i="12"/>
  <c r="F21" i="12"/>
  <c r="F22" i="12"/>
  <c r="F23" i="12"/>
  <c r="F26" i="12"/>
  <c r="C520" i="5"/>
  <c r="C524" i="5"/>
  <c r="C525" i="5"/>
  <c r="J34" i="12"/>
  <c r="H34" i="12"/>
  <c r="J33" i="12"/>
  <c r="H33" i="12"/>
  <c r="J31" i="12"/>
  <c r="H31" i="12"/>
  <c r="J29" i="12"/>
  <c r="H29" i="12"/>
  <c r="J28" i="12"/>
  <c r="H28" i="12"/>
  <c r="J26" i="12"/>
  <c r="H26" i="12"/>
  <c r="J25" i="12"/>
  <c r="H25" i="12"/>
  <c r="J24" i="12"/>
  <c r="H24" i="12"/>
  <c r="J23" i="12"/>
  <c r="H23" i="12"/>
  <c r="J22" i="12"/>
  <c r="H22" i="12"/>
  <c r="J21" i="12"/>
  <c r="H21" i="12"/>
  <c r="J19" i="12"/>
  <c r="H19" i="12"/>
  <c r="J18" i="12"/>
  <c r="H18" i="12"/>
  <c r="J17" i="12"/>
  <c r="H17" i="12"/>
  <c r="J15" i="12"/>
  <c r="H15" i="12"/>
  <c r="J14" i="12"/>
  <c r="H14" i="12"/>
  <c r="J12" i="12"/>
  <c r="H12" i="12"/>
  <c r="J11" i="12"/>
  <c r="H11" i="12"/>
  <c r="J10" i="12"/>
  <c r="H10" i="12"/>
  <c r="J9" i="12"/>
  <c r="H9" i="12"/>
  <c r="J8" i="12"/>
  <c r="H8" i="12"/>
  <c r="A26" i="13"/>
  <c r="A27" i="13"/>
  <c r="A28" i="13"/>
  <c r="A29" i="13"/>
  <c r="A30" i="13"/>
  <c r="A31" i="13"/>
  <c r="A32" i="13"/>
  <c r="A33" i="13"/>
  <c r="A34" i="13"/>
  <c r="A7" i="13"/>
  <c r="A8" i="13"/>
  <c r="A9" i="13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J517" i="71"/>
  <c r="I517" i="71"/>
  <c r="H517" i="71"/>
  <c r="G517" i="71"/>
  <c r="F517" i="71"/>
  <c r="J526" i="71"/>
  <c r="K498" i="71"/>
  <c r="K497" i="71"/>
  <c r="K496" i="71"/>
  <c r="K495" i="71"/>
  <c r="K490" i="71"/>
  <c r="K489" i="71"/>
  <c r="K488" i="71"/>
  <c r="K487" i="71"/>
  <c r="K486" i="71"/>
  <c r="K485" i="71"/>
  <c r="K484" i="71"/>
  <c r="K483" i="71"/>
  <c r="K482" i="71"/>
  <c r="K481" i="71"/>
  <c r="K480" i="71"/>
  <c r="K479" i="71"/>
  <c r="K478" i="71"/>
  <c r="K477" i="71"/>
  <c r="K476" i="71"/>
  <c r="K475" i="71"/>
  <c r="K474" i="71"/>
  <c r="K473" i="71"/>
  <c r="K472" i="71"/>
  <c r="K471" i="71"/>
  <c r="K470" i="71"/>
  <c r="K469" i="71"/>
  <c r="K468" i="71"/>
  <c r="K467" i="71"/>
  <c r="K466" i="71"/>
  <c r="K465" i="71"/>
  <c r="K464" i="71"/>
  <c r="K463" i="71"/>
  <c r="K462" i="71"/>
  <c r="K461" i="71"/>
  <c r="K460" i="71"/>
  <c r="K459" i="71"/>
  <c r="K458" i="71"/>
  <c r="K457" i="71"/>
  <c r="K456" i="71"/>
  <c r="K455" i="71"/>
  <c r="K454" i="71"/>
  <c r="K453" i="71"/>
  <c r="K452" i="71"/>
  <c r="K451" i="71"/>
  <c r="K450" i="71"/>
  <c r="K449" i="71"/>
  <c r="K448" i="71"/>
  <c r="K447" i="71"/>
  <c r="K446" i="71"/>
  <c r="K445" i="71"/>
  <c r="K444" i="71"/>
  <c r="K443" i="71"/>
  <c r="K442" i="71"/>
  <c r="K441" i="71"/>
  <c r="K440" i="71"/>
  <c r="K439" i="71"/>
  <c r="K438" i="71"/>
  <c r="K437" i="71"/>
  <c r="K436" i="71"/>
  <c r="K435" i="71"/>
  <c r="K434" i="71"/>
  <c r="K433" i="71"/>
  <c r="K432" i="71"/>
  <c r="K431" i="71"/>
  <c r="K430" i="71"/>
  <c r="K429" i="71"/>
  <c r="K428" i="71"/>
  <c r="K427" i="71"/>
  <c r="K426" i="71"/>
  <c r="K425" i="71"/>
  <c r="K424" i="71"/>
  <c r="K423" i="71"/>
  <c r="K422" i="71"/>
  <c r="K421" i="71"/>
  <c r="K420" i="71"/>
  <c r="K419" i="71"/>
  <c r="K418" i="71"/>
  <c r="K417" i="71"/>
  <c r="K416" i="71"/>
  <c r="K415" i="71"/>
  <c r="K414" i="71"/>
  <c r="K413" i="71"/>
  <c r="K412" i="71"/>
  <c r="K411" i="71"/>
  <c r="K410" i="71"/>
  <c r="K409" i="71"/>
  <c r="K408" i="71"/>
  <c r="K407" i="71"/>
  <c r="K406" i="71"/>
  <c r="K405" i="71"/>
  <c r="K404" i="71"/>
  <c r="K403" i="71"/>
  <c r="K402" i="71"/>
  <c r="K401" i="71"/>
  <c r="K400" i="71"/>
  <c r="K399" i="71"/>
  <c r="K398" i="71"/>
  <c r="K397" i="71"/>
  <c r="K396" i="71"/>
  <c r="K395" i="71"/>
  <c r="K394" i="71"/>
  <c r="K393" i="71"/>
  <c r="K392" i="71"/>
  <c r="K391" i="71"/>
  <c r="K390" i="71"/>
  <c r="K389" i="71"/>
  <c r="K388" i="71"/>
  <c r="K387" i="71"/>
  <c r="K386" i="71"/>
  <c r="K385" i="71"/>
  <c r="K384" i="71"/>
  <c r="K383" i="71"/>
  <c r="K382" i="71"/>
  <c r="K381" i="71"/>
  <c r="K380" i="71"/>
  <c r="K379" i="71"/>
  <c r="K378" i="71"/>
  <c r="K377" i="71"/>
  <c r="K376" i="71"/>
  <c r="K375" i="71"/>
  <c r="K374" i="71"/>
  <c r="K373" i="71"/>
  <c r="K372" i="71"/>
  <c r="K371" i="71"/>
  <c r="K370" i="71"/>
  <c r="K369" i="71"/>
  <c r="K368" i="71"/>
  <c r="K367" i="71"/>
  <c r="K366" i="71"/>
  <c r="K365" i="71"/>
  <c r="K364" i="71"/>
  <c r="K363" i="71"/>
  <c r="K362" i="71"/>
  <c r="K361" i="71"/>
  <c r="K360" i="71"/>
  <c r="K359" i="71"/>
  <c r="K358" i="71"/>
  <c r="K357" i="71"/>
  <c r="K356" i="71"/>
  <c r="K355" i="71"/>
  <c r="K354" i="71"/>
  <c r="K353" i="71"/>
  <c r="K352" i="71"/>
  <c r="K351" i="71"/>
  <c r="K350" i="71"/>
  <c r="K349" i="71"/>
  <c r="K348" i="71"/>
  <c r="K347" i="71"/>
  <c r="K346" i="71"/>
  <c r="K345" i="71"/>
  <c r="K344" i="71"/>
  <c r="K343" i="71"/>
  <c r="K342" i="71"/>
  <c r="K341" i="71"/>
  <c r="K340" i="71"/>
  <c r="K339" i="71"/>
  <c r="K338" i="71"/>
  <c r="K337" i="71"/>
  <c r="K336" i="71"/>
  <c r="K335" i="71"/>
  <c r="K334" i="71"/>
  <c r="K333" i="71"/>
  <c r="K332" i="71"/>
  <c r="K331" i="71"/>
  <c r="K330" i="71"/>
  <c r="K329" i="71"/>
  <c r="K328" i="71"/>
  <c r="K327" i="71"/>
  <c r="K326" i="71"/>
  <c r="K325" i="71"/>
  <c r="K324" i="71"/>
  <c r="K323" i="71"/>
  <c r="K322" i="71"/>
  <c r="K321" i="71"/>
  <c r="K320" i="71"/>
  <c r="K319" i="71"/>
  <c r="K318" i="71"/>
  <c r="K317" i="71"/>
  <c r="K316" i="71"/>
  <c r="K315" i="71"/>
  <c r="K314" i="71"/>
  <c r="K313" i="71"/>
  <c r="K312" i="71"/>
  <c r="K311" i="71"/>
  <c r="K310" i="71"/>
  <c r="K309" i="71"/>
  <c r="K308" i="71"/>
  <c r="K307" i="71"/>
  <c r="K306" i="71"/>
  <c r="K305" i="71"/>
  <c r="K304" i="71"/>
  <c r="K303" i="71"/>
  <c r="K302" i="71"/>
  <c r="K301" i="71"/>
  <c r="K300" i="71"/>
  <c r="K299" i="71"/>
  <c r="K298" i="71"/>
  <c r="K297" i="71"/>
  <c r="K296" i="71"/>
  <c r="K295" i="71"/>
  <c r="K294" i="71"/>
  <c r="K293" i="71"/>
  <c r="K292" i="71"/>
  <c r="K291" i="71"/>
  <c r="K290" i="71"/>
  <c r="K289" i="71"/>
  <c r="K288" i="71"/>
  <c r="K287" i="71"/>
  <c r="K286" i="71"/>
  <c r="K285" i="71"/>
  <c r="K284" i="71"/>
  <c r="K283" i="71"/>
  <c r="K282" i="71"/>
  <c r="K281" i="71"/>
  <c r="K280" i="71"/>
  <c r="K279" i="71"/>
  <c r="K278" i="71"/>
  <c r="K277" i="71"/>
  <c r="K276" i="71"/>
  <c r="K275" i="71"/>
  <c r="K274" i="71"/>
  <c r="K273" i="71"/>
  <c r="K272" i="71"/>
  <c r="K271" i="71"/>
  <c r="K270" i="71"/>
  <c r="K269" i="71"/>
  <c r="K268" i="71"/>
  <c r="K267" i="71"/>
  <c r="K266" i="71"/>
  <c r="K265" i="71"/>
  <c r="K264" i="71"/>
  <c r="K263" i="71"/>
  <c r="K262" i="71"/>
  <c r="K261" i="71"/>
  <c r="K260" i="71"/>
  <c r="K259" i="71"/>
  <c r="K258" i="71"/>
  <c r="K257" i="71"/>
  <c r="K256" i="71"/>
  <c r="K255" i="71"/>
  <c r="K254" i="71"/>
  <c r="K253" i="71"/>
  <c r="K252" i="71"/>
  <c r="K251" i="71"/>
  <c r="K250" i="71"/>
  <c r="K249" i="71"/>
  <c r="K248" i="71"/>
  <c r="K247" i="71"/>
  <c r="K246" i="71"/>
  <c r="K245" i="71"/>
  <c r="K244" i="71"/>
  <c r="K243" i="71"/>
  <c r="K242" i="71"/>
  <c r="K241" i="71"/>
  <c r="K240" i="71"/>
  <c r="K239" i="71"/>
  <c r="K238" i="71"/>
  <c r="K237" i="71"/>
  <c r="K236" i="71"/>
  <c r="K235" i="71"/>
  <c r="K234" i="71"/>
  <c r="K233" i="71"/>
  <c r="K232" i="71"/>
  <c r="K231" i="71"/>
  <c r="K230" i="71"/>
  <c r="K229" i="71"/>
  <c r="K228" i="71"/>
  <c r="K227" i="71"/>
  <c r="K226" i="71"/>
  <c r="K225" i="71"/>
  <c r="K224" i="71"/>
  <c r="K223" i="71"/>
  <c r="K222" i="71"/>
  <c r="K221" i="71"/>
  <c r="K220" i="71"/>
  <c r="K219" i="71"/>
  <c r="K218" i="71"/>
  <c r="K217" i="71"/>
  <c r="K216" i="71"/>
  <c r="K215" i="71"/>
  <c r="K214" i="71"/>
  <c r="K213" i="71"/>
  <c r="K212" i="71"/>
  <c r="K211" i="71"/>
  <c r="K210" i="71"/>
  <c r="K209" i="71"/>
  <c r="K208" i="71"/>
  <c r="K207" i="71"/>
  <c r="K206" i="71"/>
  <c r="K205" i="71"/>
  <c r="K204" i="71"/>
  <c r="K203" i="71"/>
  <c r="K202" i="71"/>
  <c r="K201" i="71"/>
  <c r="K200" i="71"/>
  <c r="K199" i="71"/>
  <c r="K198" i="71"/>
  <c r="K197" i="71"/>
  <c r="K196" i="71"/>
  <c r="K195" i="71"/>
  <c r="K194" i="71"/>
  <c r="K193" i="71"/>
  <c r="K192" i="71"/>
  <c r="K191" i="71"/>
  <c r="K190" i="71"/>
  <c r="K189" i="71"/>
  <c r="K188" i="71"/>
  <c r="K187" i="71"/>
  <c r="K186" i="71"/>
  <c r="K185" i="71"/>
  <c r="K184" i="71"/>
  <c r="K183" i="71"/>
  <c r="K182" i="71"/>
  <c r="K181" i="71"/>
  <c r="K180" i="71"/>
  <c r="K179" i="71"/>
  <c r="K178" i="71"/>
  <c r="K177" i="71"/>
  <c r="K176" i="71"/>
  <c r="K175" i="71"/>
  <c r="K174" i="71"/>
  <c r="K173" i="71"/>
  <c r="K172" i="71"/>
  <c r="K171" i="71"/>
  <c r="K170" i="71"/>
  <c r="K169" i="71"/>
  <c r="K168" i="71"/>
  <c r="K167" i="71"/>
  <c r="K166" i="71"/>
  <c r="K165" i="71"/>
  <c r="K164" i="71"/>
  <c r="K163" i="71"/>
  <c r="K162" i="71"/>
  <c r="K161" i="71"/>
  <c r="K160" i="71"/>
  <c r="K159" i="71"/>
  <c r="K158" i="71"/>
  <c r="K157" i="71"/>
  <c r="K156" i="71"/>
  <c r="K155" i="71"/>
  <c r="K154" i="71"/>
  <c r="K153" i="71"/>
  <c r="K152" i="71"/>
  <c r="K151" i="71"/>
  <c r="K150" i="71"/>
  <c r="K149" i="71"/>
  <c r="K148" i="71"/>
  <c r="K147" i="71"/>
  <c r="K146" i="71"/>
  <c r="K145" i="71"/>
  <c r="K144" i="71"/>
  <c r="K143" i="71"/>
  <c r="K142" i="71"/>
  <c r="K141" i="71"/>
  <c r="K140" i="71"/>
  <c r="K139" i="71"/>
  <c r="K138" i="71"/>
  <c r="K137" i="71"/>
  <c r="K136" i="71"/>
  <c r="K135" i="71"/>
  <c r="K134" i="71"/>
  <c r="K133" i="71"/>
  <c r="K132" i="71"/>
  <c r="K131" i="71"/>
  <c r="K130" i="71"/>
  <c r="K129" i="71"/>
  <c r="K128" i="71"/>
  <c r="K127" i="71"/>
  <c r="K126" i="71"/>
  <c r="K125" i="71"/>
  <c r="K124" i="71"/>
  <c r="K123" i="71"/>
  <c r="K122" i="71"/>
  <c r="K121" i="71"/>
  <c r="K120" i="71"/>
  <c r="K119" i="71"/>
  <c r="K118" i="71"/>
  <c r="K117" i="71"/>
  <c r="K116" i="71"/>
  <c r="K115" i="71"/>
  <c r="K114" i="71"/>
  <c r="K113" i="71"/>
  <c r="K112" i="71"/>
  <c r="K111" i="71"/>
  <c r="K110" i="71"/>
  <c r="K109" i="71"/>
  <c r="K108" i="71"/>
  <c r="K107" i="71"/>
  <c r="K106" i="71"/>
  <c r="K105" i="71"/>
  <c r="K104" i="71"/>
  <c r="K103" i="71"/>
  <c r="K102" i="71"/>
  <c r="K101" i="71"/>
  <c r="K100" i="71"/>
  <c r="K99" i="71"/>
  <c r="K98" i="71"/>
  <c r="K97" i="71"/>
  <c r="K96" i="71"/>
  <c r="K95" i="71"/>
  <c r="K94" i="71"/>
  <c r="K93" i="71"/>
  <c r="K92" i="71"/>
  <c r="K91" i="71"/>
  <c r="K90" i="71"/>
  <c r="K89" i="71"/>
  <c r="K88" i="71"/>
  <c r="K87" i="71"/>
  <c r="K86" i="71"/>
  <c r="K85" i="71"/>
  <c r="K84" i="71"/>
  <c r="K83" i="71"/>
  <c r="K82" i="71"/>
  <c r="K81" i="71"/>
  <c r="K80" i="71"/>
  <c r="K79" i="71"/>
  <c r="K78" i="71"/>
  <c r="K77" i="71"/>
  <c r="K76" i="71"/>
  <c r="K75" i="71"/>
  <c r="K74" i="71"/>
  <c r="K73" i="71"/>
  <c r="K72" i="71"/>
  <c r="K71" i="71"/>
  <c r="K70" i="71"/>
  <c r="K69" i="71"/>
  <c r="K68" i="71"/>
  <c r="K67" i="71"/>
  <c r="K66" i="71"/>
  <c r="K65" i="71"/>
  <c r="K64" i="71"/>
  <c r="K63" i="71"/>
  <c r="K62" i="71"/>
  <c r="K61" i="71"/>
  <c r="K60" i="71"/>
  <c r="K59" i="71"/>
  <c r="K58" i="71"/>
  <c r="K57" i="71"/>
  <c r="K56" i="71"/>
  <c r="K55" i="71"/>
  <c r="K54" i="71"/>
  <c r="K53" i="71"/>
  <c r="K52" i="71"/>
  <c r="K51" i="71"/>
  <c r="K50" i="71"/>
  <c r="K49" i="71"/>
  <c r="K48" i="71"/>
  <c r="K47" i="71"/>
  <c r="K46" i="71"/>
  <c r="K45" i="71"/>
  <c r="K44" i="71"/>
  <c r="K43" i="71"/>
  <c r="K42" i="71"/>
  <c r="K41" i="71"/>
  <c r="K40" i="71"/>
  <c r="K39" i="71"/>
  <c r="K38" i="71"/>
  <c r="K37" i="71"/>
  <c r="K36" i="71"/>
  <c r="K35" i="71"/>
  <c r="K34" i="71"/>
  <c r="K33" i="71"/>
  <c r="K32" i="71"/>
  <c r="K31" i="71"/>
  <c r="K30" i="71"/>
  <c r="K29" i="71"/>
  <c r="K28" i="71"/>
  <c r="K27" i="71"/>
  <c r="K26" i="71"/>
  <c r="K25" i="71"/>
  <c r="K24" i="71"/>
  <c r="K23" i="71"/>
  <c r="K22" i="71"/>
  <c r="K21" i="71"/>
  <c r="K20" i="71"/>
  <c r="K19" i="71"/>
  <c r="K18" i="71"/>
  <c r="K17" i="71"/>
  <c r="K16" i="71"/>
  <c r="K15" i="71"/>
  <c r="K14" i="71"/>
  <c r="K13" i="71"/>
  <c r="K12" i="71"/>
  <c r="K11" i="71"/>
  <c r="K10" i="71"/>
  <c r="K9" i="71"/>
  <c r="A81" i="70"/>
  <c r="E8" i="70"/>
  <c r="B6" i="70"/>
  <c r="B5" i="70"/>
  <c r="B4" i="70"/>
  <c r="J517" i="69"/>
  <c r="I517" i="69"/>
  <c r="H517" i="69"/>
  <c r="G517" i="69"/>
  <c r="F517" i="69"/>
  <c r="K517" i="69"/>
  <c r="K498" i="69"/>
  <c r="K497" i="69"/>
  <c r="K496" i="69"/>
  <c r="K495" i="69"/>
  <c r="K490" i="69"/>
  <c r="K489" i="69"/>
  <c r="K488" i="69"/>
  <c r="K487" i="69"/>
  <c r="K486" i="69"/>
  <c r="K485" i="69"/>
  <c r="K484" i="69"/>
  <c r="K483" i="69"/>
  <c r="K482" i="69"/>
  <c r="K481" i="69"/>
  <c r="K480" i="69"/>
  <c r="K479" i="69"/>
  <c r="K478" i="69"/>
  <c r="K477" i="69"/>
  <c r="K476" i="69"/>
  <c r="K475" i="69"/>
  <c r="K474" i="69"/>
  <c r="K473" i="69"/>
  <c r="K472" i="69"/>
  <c r="K471" i="69"/>
  <c r="K470" i="69"/>
  <c r="K469" i="69"/>
  <c r="K468" i="69"/>
  <c r="K467" i="69"/>
  <c r="K466" i="69"/>
  <c r="K465" i="69"/>
  <c r="K464" i="69"/>
  <c r="K463" i="69"/>
  <c r="K462" i="69"/>
  <c r="K461" i="69"/>
  <c r="K460" i="69"/>
  <c r="K459" i="69"/>
  <c r="K458" i="69"/>
  <c r="K457" i="69"/>
  <c r="K456" i="69"/>
  <c r="K455" i="69"/>
  <c r="K454" i="69"/>
  <c r="K453" i="69"/>
  <c r="K452" i="69"/>
  <c r="K451" i="69"/>
  <c r="K450" i="69"/>
  <c r="K449" i="69"/>
  <c r="K448" i="69"/>
  <c r="K447" i="69"/>
  <c r="K446" i="69"/>
  <c r="K445" i="69"/>
  <c r="K444" i="69"/>
  <c r="K443" i="69"/>
  <c r="K442" i="69"/>
  <c r="K441" i="69"/>
  <c r="K440" i="69"/>
  <c r="K439" i="69"/>
  <c r="K438" i="69"/>
  <c r="K437" i="69"/>
  <c r="K436" i="69"/>
  <c r="K435" i="69"/>
  <c r="K434" i="69"/>
  <c r="K433" i="69"/>
  <c r="K432" i="69"/>
  <c r="K431" i="69"/>
  <c r="K430" i="69"/>
  <c r="K429" i="69"/>
  <c r="K428" i="69"/>
  <c r="K427" i="69"/>
  <c r="K426" i="69"/>
  <c r="K425" i="69"/>
  <c r="K424" i="69"/>
  <c r="K423" i="69"/>
  <c r="K422" i="69"/>
  <c r="K421" i="69"/>
  <c r="K420" i="69"/>
  <c r="K419" i="69"/>
  <c r="K418" i="69"/>
  <c r="K417" i="69"/>
  <c r="K416" i="69"/>
  <c r="K415" i="69"/>
  <c r="K414" i="69"/>
  <c r="K413" i="69"/>
  <c r="K412" i="69"/>
  <c r="K411" i="69"/>
  <c r="K410" i="69"/>
  <c r="K409" i="69"/>
  <c r="K408" i="69"/>
  <c r="K407" i="69"/>
  <c r="K406" i="69"/>
  <c r="K405" i="69"/>
  <c r="K404" i="69"/>
  <c r="K403" i="69"/>
  <c r="K402" i="69"/>
  <c r="K401" i="69"/>
  <c r="K400" i="69"/>
  <c r="K399" i="69"/>
  <c r="K398" i="69"/>
  <c r="K397" i="69"/>
  <c r="K396" i="69"/>
  <c r="K395" i="69"/>
  <c r="K394" i="69"/>
  <c r="K393" i="69"/>
  <c r="K392" i="69"/>
  <c r="K391" i="69"/>
  <c r="K390" i="69"/>
  <c r="K389" i="69"/>
  <c r="K388" i="69"/>
  <c r="K387" i="69"/>
  <c r="K386" i="69"/>
  <c r="K385" i="69"/>
  <c r="K384" i="69"/>
  <c r="K383" i="69"/>
  <c r="K382" i="69"/>
  <c r="K381" i="69"/>
  <c r="K380" i="69"/>
  <c r="K379" i="69"/>
  <c r="K378" i="69"/>
  <c r="K377" i="69"/>
  <c r="K376" i="69"/>
  <c r="K375" i="69"/>
  <c r="K374" i="69"/>
  <c r="K373" i="69"/>
  <c r="K372" i="69"/>
  <c r="K371" i="69"/>
  <c r="K370" i="69"/>
  <c r="K369" i="69"/>
  <c r="K368" i="69"/>
  <c r="K367" i="69"/>
  <c r="K366" i="69"/>
  <c r="K365" i="69"/>
  <c r="K364" i="69"/>
  <c r="K363" i="69"/>
  <c r="K362" i="69"/>
  <c r="K361" i="69"/>
  <c r="K360" i="69"/>
  <c r="K359" i="69"/>
  <c r="K358" i="69"/>
  <c r="K357" i="69"/>
  <c r="K356" i="69"/>
  <c r="K355" i="69"/>
  <c r="K354" i="69"/>
  <c r="K353" i="69"/>
  <c r="K352" i="69"/>
  <c r="K351" i="69"/>
  <c r="K350" i="69"/>
  <c r="K349" i="69"/>
  <c r="K348" i="69"/>
  <c r="K347" i="69"/>
  <c r="K346" i="69"/>
  <c r="K345" i="69"/>
  <c r="K344" i="69"/>
  <c r="K343" i="69"/>
  <c r="K342" i="69"/>
  <c r="K341" i="69"/>
  <c r="K340" i="69"/>
  <c r="K339" i="69"/>
  <c r="K338" i="69"/>
  <c r="K337" i="69"/>
  <c r="K336" i="69"/>
  <c r="K335" i="69"/>
  <c r="K334" i="69"/>
  <c r="K333" i="69"/>
  <c r="K332" i="69"/>
  <c r="K331" i="69"/>
  <c r="K330" i="69"/>
  <c r="K329" i="69"/>
  <c r="K328" i="69"/>
  <c r="K327" i="69"/>
  <c r="K326" i="69"/>
  <c r="K325" i="69"/>
  <c r="K324" i="69"/>
  <c r="K323" i="69"/>
  <c r="K322" i="69"/>
  <c r="K321" i="69"/>
  <c r="K320" i="69"/>
  <c r="K319" i="69"/>
  <c r="K318" i="69"/>
  <c r="K317" i="69"/>
  <c r="K316" i="69"/>
  <c r="K315" i="69"/>
  <c r="K314" i="69"/>
  <c r="K313" i="69"/>
  <c r="K312" i="69"/>
  <c r="K311" i="69"/>
  <c r="K310" i="69"/>
  <c r="K309" i="69"/>
  <c r="K308" i="69"/>
  <c r="K307" i="69"/>
  <c r="K306" i="69"/>
  <c r="K305" i="69"/>
  <c r="K304" i="69"/>
  <c r="K303" i="69"/>
  <c r="K302" i="69"/>
  <c r="K301" i="69"/>
  <c r="K300" i="69"/>
  <c r="K299" i="69"/>
  <c r="K298" i="69"/>
  <c r="K297" i="69"/>
  <c r="K296" i="69"/>
  <c r="K295" i="69"/>
  <c r="K294" i="69"/>
  <c r="K293" i="69"/>
  <c r="K292" i="69"/>
  <c r="K291" i="69"/>
  <c r="K290" i="69"/>
  <c r="K289" i="69"/>
  <c r="K288" i="69"/>
  <c r="K287" i="69"/>
  <c r="K286" i="69"/>
  <c r="K285" i="69"/>
  <c r="K284" i="69"/>
  <c r="K283" i="69"/>
  <c r="K282" i="69"/>
  <c r="K281" i="69"/>
  <c r="K280" i="69"/>
  <c r="K279" i="69"/>
  <c r="K278" i="69"/>
  <c r="K277" i="69"/>
  <c r="K276" i="69"/>
  <c r="K275" i="69"/>
  <c r="K274" i="69"/>
  <c r="K273" i="69"/>
  <c r="K272" i="69"/>
  <c r="K271" i="69"/>
  <c r="K270" i="69"/>
  <c r="K269" i="69"/>
  <c r="K268" i="69"/>
  <c r="K267" i="69"/>
  <c r="K266" i="69"/>
  <c r="K265" i="69"/>
  <c r="K264" i="69"/>
  <c r="K263" i="69"/>
  <c r="K262" i="69"/>
  <c r="K261" i="69"/>
  <c r="K260" i="69"/>
  <c r="K259" i="69"/>
  <c r="K258" i="69"/>
  <c r="K257" i="69"/>
  <c r="K256" i="69"/>
  <c r="K255" i="69"/>
  <c r="K254" i="69"/>
  <c r="K253" i="69"/>
  <c r="K252" i="69"/>
  <c r="K251" i="69"/>
  <c r="K250" i="69"/>
  <c r="K249" i="69"/>
  <c r="K248" i="69"/>
  <c r="K247" i="69"/>
  <c r="K246" i="69"/>
  <c r="K245" i="69"/>
  <c r="K244" i="69"/>
  <c r="K243" i="69"/>
  <c r="K242" i="69"/>
  <c r="K241" i="69"/>
  <c r="K240" i="69"/>
  <c r="K239" i="69"/>
  <c r="K238" i="69"/>
  <c r="K237" i="69"/>
  <c r="K236" i="69"/>
  <c r="K235" i="69"/>
  <c r="K234" i="69"/>
  <c r="K233" i="69"/>
  <c r="K232" i="69"/>
  <c r="K231" i="69"/>
  <c r="K230" i="69"/>
  <c r="K229" i="69"/>
  <c r="K228" i="69"/>
  <c r="K227" i="69"/>
  <c r="K226" i="69"/>
  <c r="K225" i="69"/>
  <c r="K224" i="69"/>
  <c r="K223" i="69"/>
  <c r="K222" i="69"/>
  <c r="K221" i="69"/>
  <c r="K220" i="69"/>
  <c r="K219" i="69"/>
  <c r="K218" i="69"/>
  <c r="K217" i="69"/>
  <c r="K216" i="69"/>
  <c r="K215" i="69"/>
  <c r="K214" i="69"/>
  <c r="K213" i="69"/>
  <c r="K212" i="69"/>
  <c r="K211" i="69"/>
  <c r="K210" i="69"/>
  <c r="K209" i="69"/>
  <c r="K208" i="69"/>
  <c r="K207" i="69"/>
  <c r="K206" i="69"/>
  <c r="K205" i="69"/>
  <c r="K204" i="69"/>
  <c r="K203" i="69"/>
  <c r="K202" i="69"/>
  <c r="K201" i="69"/>
  <c r="K200" i="69"/>
  <c r="K199" i="69"/>
  <c r="K198" i="69"/>
  <c r="K197" i="69"/>
  <c r="K196" i="69"/>
  <c r="K195" i="69"/>
  <c r="K194" i="69"/>
  <c r="K193" i="69"/>
  <c r="K192" i="69"/>
  <c r="K191" i="69"/>
  <c r="K190" i="69"/>
  <c r="K189" i="69"/>
  <c r="K188" i="69"/>
  <c r="K187" i="69"/>
  <c r="K186" i="69"/>
  <c r="K185" i="69"/>
  <c r="K184" i="69"/>
  <c r="K183" i="69"/>
  <c r="K182" i="69"/>
  <c r="K181" i="69"/>
  <c r="K180" i="69"/>
  <c r="K179" i="69"/>
  <c r="K178" i="69"/>
  <c r="K177" i="69"/>
  <c r="K176" i="69"/>
  <c r="K175" i="69"/>
  <c r="K174" i="69"/>
  <c r="K173" i="69"/>
  <c r="K172" i="69"/>
  <c r="K171" i="69"/>
  <c r="K170" i="69"/>
  <c r="K169" i="69"/>
  <c r="K168" i="69"/>
  <c r="K167" i="69"/>
  <c r="K166" i="69"/>
  <c r="K165" i="69"/>
  <c r="K164" i="69"/>
  <c r="K163" i="69"/>
  <c r="K162" i="69"/>
  <c r="K161" i="69"/>
  <c r="K160" i="69"/>
  <c r="K159" i="69"/>
  <c r="K158" i="69"/>
  <c r="K157" i="69"/>
  <c r="K156" i="69"/>
  <c r="K155" i="69"/>
  <c r="K154" i="69"/>
  <c r="K153" i="69"/>
  <c r="K152" i="69"/>
  <c r="K151" i="69"/>
  <c r="K150" i="69"/>
  <c r="K149" i="69"/>
  <c r="K148" i="69"/>
  <c r="K147" i="69"/>
  <c r="K146" i="69"/>
  <c r="K145" i="69"/>
  <c r="K144" i="69"/>
  <c r="K143" i="69"/>
  <c r="K142" i="69"/>
  <c r="K141" i="69"/>
  <c r="K140" i="69"/>
  <c r="K139" i="69"/>
  <c r="K138" i="69"/>
  <c r="K137" i="69"/>
  <c r="K136" i="69"/>
  <c r="K135" i="69"/>
  <c r="K134" i="69"/>
  <c r="K133" i="69"/>
  <c r="K132" i="69"/>
  <c r="K131" i="69"/>
  <c r="K130" i="69"/>
  <c r="K129" i="69"/>
  <c r="K128" i="69"/>
  <c r="K127" i="69"/>
  <c r="K126" i="69"/>
  <c r="K125" i="69"/>
  <c r="K124" i="69"/>
  <c r="K123" i="69"/>
  <c r="K122" i="69"/>
  <c r="K121" i="69"/>
  <c r="K120" i="69"/>
  <c r="K119" i="69"/>
  <c r="K118" i="69"/>
  <c r="K117" i="69"/>
  <c r="K116" i="69"/>
  <c r="K115" i="69"/>
  <c r="K114" i="69"/>
  <c r="K113" i="69"/>
  <c r="K112" i="69"/>
  <c r="K111" i="69"/>
  <c r="K110" i="69"/>
  <c r="K109" i="69"/>
  <c r="K108" i="69"/>
  <c r="K107" i="69"/>
  <c r="K106" i="69"/>
  <c r="K105" i="69"/>
  <c r="K104" i="69"/>
  <c r="K103" i="69"/>
  <c r="K102" i="69"/>
  <c r="K101" i="69"/>
  <c r="K100" i="69"/>
  <c r="K99" i="69"/>
  <c r="K98" i="69"/>
  <c r="K97" i="69"/>
  <c r="K96" i="69"/>
  <c r="K95" i="69"/>
  <c r="K94" i="69"/>
  <c r="K93" i="69"/>
  <c r="K92" i="69"/>
  <c r="K91" i="69"/>
  <c r="K90" i="69"/>
  <c r="K89" i="69"/>
  <c r="K88" i="69"/>
  <c r="K87" i="69"/>
  <c r="K86" i="69"/>
  <c r="K85" i="69"/>
  <c r="K84" i="69"/>
  <c r="K83" i="69"/>
  <c r="K82" i="69"/>
  <c r="K81" i="69"/>
  <c r="K80" i="69"/>
  <c r="K79" i="69"/>
  <c r="K78" i="69"/>
  <c r="K77" i="69"/>
  <c r="K76" i="69"/>
  <c r="K75" i="69"/>
  <c r="K74" i="69"/>
  <c r="K73" i="69"/>
  <c r="K72" i="69"/>
  <c r="K71" i="69"/>
  <c r="K70" i="69"/>
  <c r="K69" i="69"/>
  <c r="K68" i="69"/>
  <c r="K67" i="69"/>
  <c r="K66" i="69"/>
  <c r="K65" i="69"/>
  <c r="K64" i="69"/>
  <c r="K63" i="69"/>
  <c r="K62" i="69"/>
  <c r="K61" i="69"/>
  <c r="K60" i="69"/>
  <c r="K59" i="69"/>
  <c r="K58" i="69"/>
  <c r="K57" i="69"/>
  <c r="K56" i="69"/>
  <c r="K55" i="69"/>
  <c r="K54" i="69"/>
  <c r="K53" i="69"/>
  <c r="K52" i="69"/>
  <c r="K51" i="69"/>
  <c r="K50" i="69"/>
  <c r="K49" i="69"/>
  <c r="K48" i="69"/>
  <c r="K47" i="69"/>
  <c r="K46" i="69"/>
  <c r="K45" i="69"/>
  <c r="K44" i="69"/>
  <c r="K43" i="69"/>
  <c r="K42" i="69"/>
  <c r="K41" i="69"/>
  <c r="K40" i="69"/>
  <c r="K39" i="69"/>
  <c r="K38" i="69"/>
  <c r="K37" i="69"/>
  <c r="K36" i="69"/>
  <c r="K35" i="69"/>
  <c r="K34" i="69"/>
  <c r="K33" i="69"/>
  <c r="K32" i="69"/>
  <c r="K31" i="69"/>
  <c r="K30" i="69"/>
  <c r="K29" i="69"/>
  <c r="K28" i="69"/>
  <c r="K27" i="69"/>
  <c r="K26" i="69"/>
  <c r="K25" i="69"/>
  <c r="K24" i="69"/>
  <c r="K23" i="69"/>
  <c r="K22" i="69"/>
  <c r="K21" i="69"/>
  <c r="K20" i="69"/>
  <c r="K19" i="69"/>
  <c r="K18" i="69"/>
  <c r="K17" i="69"/>
  <c r="K16" i="69"/>
  <c r="K15" i="69"/>
  <c r="K14" i="69"/>
  <c r="K13" i="69"/>
  <c r="K12" i="69"/>
  <c r="K11" i="69"/>
  <c r="K10" i="69"/>
  <c r="K9" i="69"/>
  <c r="A81" i="68"/>
  <c r="E8" i="68"/>
  <c r="B6" i="68"/>
  <c r="B5" i="68"/>
  <c r="B4" i="68"/>
  <c r="J517" i="67"/>
  <c r="I517" i="67"/>
  <c r="H517" i="67"/>
  <c r="G517" i="67"/>
  <c r="F517" i="67"/>
  <c r="H524" i="67"/>
  <c r="K498" i="67"/>
  <c r="K497" i="67"/>
  <c r="K496" i="67"/>
  <c r="K495" i="67"/>
  <c r="K490" i="67"/>
  <c r="K489" i="67"/>
  <c r="K488" i="67"/>
  <c r="K487" i="67"/>
  <c r="K486" i="67"/>
  <c r="K485" i="67"/>
  <c r="K484" i="67"/>
  <c r="K483" i="67"/>
  <c r="K482" i="67"/>
  <c r="K481" i="67"/>
  <c r="K480" i="67"/>
  <c r="K479" i="67"/>
  <c r="K478" i="67"/>
  <c r="K477" i="67"/>
  <c r="K476" i="67"/>
  <c r="K475" i="67"/>
  <c r="K474" i="67"/>
  <c r="K473" i="67"/>
  <c r="K472" i="67"/>
  <c r="K471" i="67"/>
  <c r="K470" i="67"/>
  <c r="K469" i="67"/>
  <c r="K468" i="67"/>
  <c r="K467" i="67"/>
  <c r="K466" i="67"/>
  <c r="K465" i="67"/>
  <c r="K464" i="67"/>
  <c r="K463" i="67"/>
  <c r="K462" i="67"/>
  <c r="K461" i="67"/>
  <c r="K460" i="67"/>
  <c r="K459" i="67"/>
  <c r="K458" i="67"/>
  <c r="K457" i="67"/>
  <c r="K456" i="67"/>
  <c r="K455" i="67"/>
  <c r="K454" i="67"/>
  <c r="K453" i="67"/>
  <c r="K452" i="67"/>
  <c r="K451" i="67"/>
  <c r="K450" i="67"/>
  <c r="K449" i="67"/>
  <c r="K448" i="67"/>
  <c r="K447" i="67"/>
  <c r="K446" i="67"/>
  <c r="K445" i="67"/>
  <c r="K444" i="67"/>
  <c r="K443" i="67"/>
  <c r="K442" i="67"/>
  <c r="K441" i="67"/>
  <c r="K440" i="67"/>
  <c r="K439" i="67"/>
  <c r="K438" i="67"/>
  <c r="K437" i="67"/>
  <c r="K436" i="67"/>
  <c r="K435" i="67"/>
  <c r="K434" i="67"/>
  <c r="K433" i="67"/>
  <c r="K432" i="67"/>
  <c r="K431" i="67"/>
  <c r="K430" i="67"/>
  <c r="K429" i="67"/>
  <c r="K428" i="67"/>
  <c r="K427" i="67"/>
  <c r="K426" i="67"/>
  <c r="K425" i="67"/>
  <c r="K424" i="67"/>
  <c r="K423" i="67"/>
  <c r="K422" i="67"/>
  <c r="K421" i="67"/>
  <c r="K420" i="67"/>
  <c r="K419" i="67"/>
  <c r="K418" i="67"/>
  <c r="K417" i="67"/>
  <c r="K416" i="67"/>
  <c r="K415" i="67"/>
  <c r="K414" i="67"/>
  <c r="K413" i="67"/>
  <c r="K412" i="67"/>
  <c r="K411" i="67"/>
  <c r="K410" i="67"/>
  <c r="K409" i="67"/>
  <c r="K408" i="67"/>
  <c r="K407" i="67"/>
  <c r="K406" i="67"/>
  <c r="K405" i="67"/>
  <c r="K404" i="67"/>
  <c r="K403" i="67"/>
  <c r="K402" i="67"/>
  <c r="K401" i="67"/>
  <c r="K400" i="67"/>
  <c r="K399" i="67"/>
  <c r="K398" i="67"/>
  <c r="K397" i="67"/>
  <c r="K396" i="67"/>
  <c r="K395" i="67"/>
  <c r="K394" i="67"/>
  <c r="K393" i="67"/>
  <c r="K392" i="67"/>
  <c r="K391" i="67"/>
  <c r="K390" i="67"/>
  <c r="K389" i="67"/>
  <c r="K388" i="67"/>
  <c r="K387" i="67"/>
  <c r="K386" i="67"/>
  <c r="K385" i="67"/>
  <c r="K384" i="67"/>
  <c r="K383" i="67"/>
  <c r="K382" i="67"/>
  <c r="K381" i="67"/>
  <c r="K380" i="67"/>
  <c r="K379" i="67"/>
  <c r="K378" i="67"/>
  <c r="K377" i="67"/>
  <c r="K376" i="67"/>
  <c r="K375" i="67"/>
  <c r="K374" i="67"/>
  <c r="K373" i="67"/>
  <c r="K372" i="67"/>
  <c r="K371" i="67"/>
  <c r="K370" i="67"/>
  <c r="K369" i="67"/>
  <c r="K368" i="67"/>
  <c r="K367" i="67"/>
  <c r="K366" i="67"/>
  <c r="K365" i="67"/>
  <c r="K364" i="67"/>
  <c r="K363" i="67"/>
  <c r="K362" i="67"/>
  <c r="K361" i="67"/>
  <c r="K360" i="67"/>
  <c r="K359" i="67"/>
  <c r="K358" i="67"/>
  <c r="K357" i="67"/>
  <c r="K356" i="67"/>
  <c r="K355" i="67"/>
  <c r="K354" i="67"/>
  <c r="K353" i="67"/>
  <c r="K352" i="67"/>
  <c r="K351" i="67"/>
  <c r="K350" i="67"/>
  <c r="K349" i="67"/>
  <c r="K348" i="67"/>
  <c r="K347" i="67"/>
  <c r="K346" i="67"/>
  <c r="K345" i="67"/>
  <c r="K344" i="67"/>
  <c r="K343" i="67"/>
  <c r="K342" i="67"/>
  <c r="K341" i="67"/>
  <c r="K340" i="67"/>
  <c r="K339" i="67"/>
  <c r="K338" i="67"/>
  <c r="K337" i="67"/>
  <c r="K336" i="67"/>
  <c r="K335" i="67"/>
  <c r="K334" i="67"/>
  <c r="K333" i="67"/>
  <c r="K332" i="67"/>
  <c r="K331" i="67"/>
  <c r="K330" i="67"/>
  <c r="K329" i="67"/>
  <c r="K328" i="67"/>
  <c r="K327" i="67"/>
  <c r="K326" i="67"/>
  <c r="K325" i="67"/>
  <c r="K324" i="67"/>
  <c r="K323" i="67"/>
  <c r="K322" i="67"/>
  <c r="K321" i="67"/>
  <c r="K320" i="67"/>
  <c r="K319" i="67"/>
  <c r="K318" i="67"/>
  <c r="K317" i="67"/>
  <c r="K316" i="67"/>
  <c r="K315" i="67"/>
  <c r="K314" i="67"/>
  <c r="K313" i="67"/>
  <c r="K312" i="67"/>
  <c r="K311" i="67"/>
  <c r="K310" i="67"/>
  <c r="K309" i="67"/>
  <c r="K308" i="67"/>
  <c r="K307" i="67"/>
  <c r="K306" i="67"/>
  <c r="K305" i="67"/>
  <c r="K304" i="67"/>
  <c r="K303" i="67"/>
  <c r="K302" i="67"/>
  <c r="K301" i="67"/>
  <c r="K300" i="67"/>
  <c r="K299" i="67"/>
  <c r="K298" i="67"/>
  <c r="K297" i="67"/>
  <c r="K296" i="67"/>
  <c r="K295" i="67"/>
  <c r="K294" i="67"/>
  <c r="K293" i="67"/>
  <c r="K292" i="67"/>
  <c r="K291" i="67"/>
  <c r="K290" i="67"/>
  <c r="K289" i="67"/>
  <c r="K288" i="67"/>
  <c r="K287" i="67"/>
  <c r="K286" i="67"/>
  <c r="K285" i="67"/>
  <c r="K284" i="67"/>
  <c r="K283" i="67"/>
  <c r="K282" i="67"/>
  <c r="K281" i="67"/>
  <c r="K280" i="67"/>
  <c r="K279" i="67"/>
  <c r="K278" i="67"/>
  <c r="K277" i="67"/>
  <c r="K276" i="67"/>
  <c r="K275" i="67"/>
  <c r="K274" i="67"/>
  <c r="K273" i="67"/>
  <c r="K272" i="67"/>
  <c r="K271" i="67"/>
  <c r="K270" i="67"/>
  <c r="K269" i="67"/>
  <c r="K268" i="67"/>
  <c r="K267" i="67"/>
  <c r="K266" i="67"/>
  <c r="K265" i="67"/>
  <c r="K264" i="67"/>
  <c r="K263" i="67"/>
  <c r="K262" i="67"/>
  <c r="K261" i="67"/>
  <c r="K260" i="67"/>
  <c r="K259" i="67"/>
  <c r="K258" i="67"/>
  <c r="K257" i="67"/>
  <c r="K256" i="67"/>
  <c r="K255" i="67"/>
  <c r="K254" i="67"/>
  <c r="K253" i="67"/>
  <c r="K252" i="67"/>
  <c r="K251" i="67"/>
  <c r="K250" i="67"/>
  <c r="K249" i="67"/>
  <c r="K248" i="67"/>
  <c r="K247" i="67"/>
  <c r="K246" i="67"/>
  <c r="K245" i="67"/>
  <c r="K244" i="67"/>
  <c r="K243" i="67"/>
  <c r="K242" i="67"/>
  <c r="K241" i="67"/>
  <c r="K240" i="67"/>
  <c r="K239" i="67"/>
  <c r="K238" i="67"/>
  <c r="K237" i="67"/>
  <c r="K236" i="67"/>
  <c r="K235" i="67"/>
  <c r="K234" i="67"/>
  <c r="K233" i="67"/>
  <c r="K232" i="67"/>
  <c r="K231" i="67"/>
  <c r="K230" i="67"/>
  <c r="K229" i="67"/>
  <c r="K228" i="67"/>
  <c r="K227" i="67"/>
  <c r="K226" i="67"/>
  <c r="K225" i="67"/>
  <c r="K224" i="67"/>
  <c r="K223" i="67"/>
  <c r="K222" i="67"/>
  <c r="K221" i="67"/>
  <c r="K220" i="67"/>
  <c r="K219" i="67"/>
  <c r="K218" i="67"/>
  <c r="K217" i="67"/>
  <c r="K216" i="67"/>
  <c r="K215" i="67"/>
  <c r="K214" i="67"/>
  <c r="K213" i="67"/>
  <c r="K212" i="67"/>
  <c r="K211" i="67"/>
  <c r="K210" i="67"/>
  <c r="K209" i="67"/>
  <c r="K208" i="67"/>
  <c r="K207" i="67"/>
  <c r="K206" i="67"/>
  <c r="K205" i="67"/>
  <c r="K204" i="67"/>
  <c r="K203" i="67"/>
  <c r="K202" i="67"/>
  <c r="K201" i="67"/>
  <c r="K200" i="67"/>
  <c r="K199" i="67"/>
  <c r="K198" i="67"/>
  <c r="K197" i="67"/>
  <c r="K196" i="67"/>
  <c r="K195" i="67"/>
  <c r="K194" i="67"/>
  <c r="K193" i="67"/>
  <c r="K192" i="67"/>
  <c r="K191" i="67"/>
  <c r="K190" i="67"/>
  <c r="K189" i="67"/>
  <c r="K188" i="67"/>
  <c r="K187" i="67"/>
  <c r="K186" i="67"/>
  <c r="K185" i="67"/>
  <c r="K184" i="67"/>
  <c r="K183" i="67"/>
  <c r="K182" i="67"/>
  <c r="K181" i="67"/>
  <c r="K180" i="67"/>
  <c r="K179" i="67"/>
  <c r="K178" i="67"/>
  <c r="K177" i="67"/>
  <c r="K176" i="67"/>
  <c r="K175" i="67"/>
  <c r="K174" i="67"/>
  <c r="K173" i="67"/>
  <c r="K172" i="67"/>
  <c r="K171" i="67"/>
  <c r="K170" i="67"/>
  <c r="K169" i="67"/>
  <c r="K168" i="67"/>
  <c r="K167" i="67"/>
  <c r="K166" i="67"/>
  <c r="K165" i="67"/>
  <c r="K164" i="67"/>
  <c r="K163" i="67"/>
  <c r="K162" i="67"/>
  <c r="K161" i="67"/>
  <c r="K160" i="67"/>
  <c r="K159" i="67"/>
  <c r="K158" i="67"/>
  <c r="K157" i="67"/>
  <c r="K156" i="67"/>
  <c r="K155" i="67"/>
  <c r="K154" i="67"/>
  <c r="K153" i="67"/>
  <c r="K152" i="67"/>
  <c r="K151" i="67"/>
  <c r="K150" i="67"/>
  <c r="K149" i="67"/>
  <c r="K148" i="67"/>
  <c r="K147" i="67"/>
  <c r="K146" i="67"/>
  <c r="K145" i="67"/>
  <c r="K144" i="67"/>
  <c r="K143" i="67"/>
  <c r="K142" i="67"/>
  <c r="K141" i="67"/>
  <c r="K140" i="67"/>
  <c r="K139" i="67"/>
  <c r="K138" i="67"/>
  <c r="K137" i="67"/>
  <c r="K136" i="67"/>
  <c r="K135" i="67"/>
  <c r="K134" i="67"/>
  <c r="K133" i="67"/>
  <c r="K132" i="67"/>
  <c r="K131" i="67"/>
  <c r="K130" i="67"/>
  <c r="K129" i="67"/>
  <c r="K128" i="67"/>
  <c r="K127" i="67"/>
  <c r="K126" i="67"/>
  <c r="K125" i="67"/>
  <c r="K124" i="67"/>
  <c r="K123" i="67"/>
  <c r="K122" i="67"/>
  <c r="K121" i="67"/>
  <c r="K120" i="67"/>
  <c r="K119" i="67"/>
  <c r="K118" i="67"/>
  <c r="K117" i="67"/>
  <c r="K116" i="67"/>
  <c r="K115" i="67"/>
  <c r="K114" i="67"/>
  <c r="K113" i="67"/>
  <c r="K112" i="67"/>
  <c r="K111" i="67"/>
  <c r="K110" i="67"/>
  <c r="K109" i="67"/>
  <c r="K108" i="67"/>
  <c r="K107" i="67"/>
  <c r="K106" i="67"/>
  <c r="K105" i="67"/>
  <c r="K104" i="67"/>
  <c r="K103" i="67"/>
  <c r="K102" i="67"/>
  <c r="K101" i="67"/>
  <c r="K100" i="67"/>
  <c r="K99" i="67"/>
  <c r="K98" i="67"/>
  <c r="K97" i="67"/>
  <c r="K96" i="67"/>
  <c r="K95" i="67"/>
  <c r="K94" i="67"/>
  <c r="K93" i="67"/>
  <c r="K92" i="67"/>
  <c r="K91" i="67"/>
  <c r="K90" i="67"/>
  <c r="K89" i="67"/>
  <c r="K88" i="67"/>
  <c r="K87" i="67"/>
  <c r="K86" i="67"/>
  <c r="K85" i="67"/>
  <c r="K84" i="67"/>
  <c r="K83" i="67"/>
  <c r="K82" i="67"/>
  <c r="K81" i="67"/>
  <c r="K80" i="67"/>
  <c r="K79" i="67"/>
  <c r="K78" i="67"/>
  <c r="K77" i="67"/>
  <c r="K76" i="67"/>
  <c r="K75" i="67"/>
  <c r="K74" i="67"/>
  <c r="K73" i="67"/>
  <c r="K72" i="67"/>
  <c r="K71" i="67"/>
  <c r="K70" i="67"/>
  <c r="K69" i="67"/>
  <c r="K68" i="67"/>
  <c r="K67" i="67"/>
  <c r="K66" i="67"/>
  <c r="K65" i="67"/>
  <c r="K64" i="67"/>
  <c r="K63" i="67"/>
  <c r="K62" i="67"/>
  <c r="K61" i="67"/>
  <c r="K60" i="67"/>
  <c r="K59" i="67"/>
  <c r="K58" i="67"/>
  <c r="K57" i="67"/>
  <c r="K56" i="67"/>
  <c r="K55" i="67"/>
  <c r="K54" i="67"/>
  <c r="K53" i="67"/>
  <c r="K52" i="67"/>
  <c r="K51" i="67"/>
  <c r="K50" i="67"/>
  <c r="K49" i="67"/>
  <c r="K48" i="67"/>
  <c r="K47" i="67"/>
  <c r="K46" i="67"/>
  <c r="K45" i="67"/>
  <c r="K44" i="67"/>
  <c r="K43" i="67"/>
  <c r="K42" i="67"/>
  <c r="K41" i="67"/>
  <c r="K40" i="67"/>
  <c r="K39" i="67"/>
  <c r="K38" i="67"/>
  <c r="K37" i="67"/>
  <c r="K36" i="67"/>
  <c r="K35" i="67"/>
  <c r="K34" i="67"/>
  <c r="K33" i="67"/>
  <c r="K32" i="67"/>
  <c r="K31" i="67"/>
  <c r="K30" i="67"/>
  <c r="K29" i="67"/>
  <c r="K28" i="67"/>
  <c r="K27" i="67"/>
  <c r="K26" i="67"/>
  <c r="K25" i="67"/>
  <c r="K24" i="67"/>
  <c r="K23" i="67"/>
  <c r="K22" i="67"/>
  <c r="K21" i="67"/>
  <c r="K20" i="67"/>
  <c r="K19" i="67"/>
  <c r="K18" i="67"/>
  <c r="K17" i="67"/>
  <c r="K16" i="67"/>
  <c r="K15" i="67"/>
  <c r="K14" i="67"/>
  <c r="K13" i="67"/>
  <c r="K12" i="67"/>
  <c r="K11" i="67"/>
  <c r="K10" i="67"/>
  <c r="K9" i="67"/>
  <c r="A81" i="66"/>
  <c r="E8" i="66"/>
  <c r="B6" i="66"/>
  <c r="B5" i="66"/>
  <c r="B4" i="66"/>
  <c r="J517" i="65"/>
  <c r="I517" i="65"/>
  <c r="H517" i="65"/>
  <c r="G517" i="65"/>
  <c r="F517" i="65"/>
  <c r="J526" i="65"/>
  <c r="F525" i="65"/>
  <c r="I522" i="65"/>
  <c r="K498" i="65"/>
  <c r="K497" i="65"/>
  <c r="K496" i="65"/>
  <c r="K495" i="65"/>
  <c r="K490" i="65"/>
  <c r="K489" i="65"/>
  <c r="K488" i="65"/>
  <c r="K487" i="65"/>
  <c r="K486" i="65"/>
  <c r="K485" i="65"/>
  <c r="K484" i="65"/>
  <c r="K483" i="65"/>
  <c r="K482" i="65"/>
  <c r="K481" i="65"/>
  <c r="K480" i="65"/>
  <c r="K479" i="65"/>
  <c r="K478" i="65"/>
  <c r="K477" i="65"/>
  <c r="K476" i="65"/>
  <c r="K475" i="65"/>
  <c r="K474" i="65"/>
  <c r="K473" i="65"/>
  <c r="K472" i="65"/>
  <c r="K471" i="65"/>
  <c r="K470" i="65"/>
  <c r="K469" i="65"/>
  <c r="K468" i="65"/>
  <c r="K467" i="65"/>
  <c r="K466" i="65"/>
  <c r="K465" i="65"/>
  <c r="K464" i="65"/>
  <c r="K463" i="65"/>
  <c r="K462" i="65"/>
  <c r="K461" i="65"/>
  <c r="K460" i="65"/>
  <c r="K459" i="65"/>
  <c r="K458" i="65"/>
  <c r="K457" i="65"/>
  <c r="K456" i="65"/>
  <c r="K455" i="65"/>
  <c r="K454" i="65"/>
  <c r="K453" i="65"/>
  <c r="K452" i="65"/>
  <c r="K451" i="65"/>
  <c r="K450" i="65"/>
  <c r="K449" i="65"/>
  <c r="K448" i="65"/>
  <c r="K447" i="65"/>
  <c r="K446" i="65"/>
  <c r="K445" i="65"/>
  <c r="K444" i="65"/>
  <c r="K443" i="65"/>
  <c r="K442" i="65"/>
  <c r="K441" i="65"/>
  <c r="K440" i="65"/>
  <c r="K439" i="65"/>
  <c r="K438" i="65"/>
  <c r="K437" i="65"/>
  <c r="K436" i="65"/>
  <c r="K435" i="65"/>
  <c r="K434" i="65"/>
  <c r="K433" i="65"/>
  <c r="K432" i="65"/>
  <c r="K431" i="65"/>
  <c r="K430" i="65"/>
  <c r="K429" i="65"/>
  <c r="K428" i="65"/>
  <c r="K427" i="65"/>
  <c r="K426" i="65"/>
  <c r="K425" i="65"/>
  <c r="K424" i="65"/>
  <c r="K423" i="65"/>
  <c r="K422" i="65"/>
  <c r="K421" i="65"/>
  <c r="K420" i="65"/>
  <c r="K419" i="65"/>
  <c r="K418" i="65"/>
  <c r="K417" i="65"/>
  <c r="K416" i="65"/>
  <c r="K415" i="65"/>
  <c r="K414" i="65"/>
  <c r="K413" i="65"/>
  <c r="K412" i="65"/>
  <c r="K411" i="65"/>
  <c r="K410" i="65"/>
  <c r="K409" i="65"/>
  <c r="K408" i="65"/>
  <c r="K407" i="65"/>
  <c r="K406" i="65"/>
  <c r="K405" i="65"/>
  <c r="K404" i="65"/>
  <c r="K403" i="65"/>
  <c r="K402" i="65"/>
  <c r="K401" i="65"/>
  <c r="K400" i="65"/>
  <c r="K399" i="65"/>
  <c r="K398" i="65"/>
  <c r="K397" i="65"/>
  <c r="K396" i="65"/>
  <c r="K395" i="65"/>
  <c r="K394" i="65"/>
  <c r="K393" i="65"/>
  <c r="K392" i="65"/>
  <c r="K391" i="65"/>
  <c r="K390" i="65"/>
  <c r="K389" i="65"/>
  <c r="K388" i="65"/>
  <c r="K387" i="65"/>
  <c r="K386" i="65"/>
  <c r="K385" i="65"/>
  <c r="K384" i="65"/>
  <c r="K383" i="65"/>
  <c r="K382" i="65"/>
  <c r="K381" i="65"/>
  <c r="K380" i="65"/>
  <c r="K379" i="65"/>
  <c r="K378" i="65"/>
  <c r="K377" i="65"/>
  <c r="K376" i="65"/>
  <c r="K375" i="65"/>
  <c r="K374" i="65"/>
  <c r="K373" i="65"/>
  <c r="K372" i="65"/>
  <c r="K371" i="65"/>
  <c r="K370" i="65"/>
  <c r="K369" i="65"/>
  <c r="K368" i="65"/>
  <c r="K367" i="65"/>
  <c r="K366" i="65"/>
  <c r="K365" i="65"/>
  <c r="K364" i="65"/>
  <c r="K363" i="65"/>
  <c r="K362" i="65"/>
  <c r="K361" i="65"/>
  <c r="K360" i="65"/>
  <c r="K359" i="65"/>
  <c r="K358" i="65"/>
  <c r="K357" i="65"/>
  <c r="K356" i="65"/>
  <c r="K355" i="65"/>
  <c r="K354" i="65"/>
  <c r="K353" i="65"/>
  <c r="K352" i="65"/>
  <c r="K351" i="65"/>
  <c r="K350" i="65"/>
  <c r="K349" i="65"/>
  <c r="K348" i="65"/>
  <c r="K347" i="65"/>
  <c r="K346" i="65"/>
  <c r="K345" i="65"/>
  <c r="K344" i="65"/>
  <c r="K343" i="65"/>
  <c r="K342" i="65"/>
  <c r="K341" i="65"/>
  <c r="K340" i="65"/>
  <c r="K339" i="65"/>
  <c r="K338" i="65"/>
  <c r="K337" i="65"/>
  <c r="K336" i="65"/>
  <c r="K335" i="65"/>
  <c r="K334" i="65"/>
  <c r="K333" i="65"/>
  <c r="K332" i="65"/>
  <c r="K331" i="65"/>
  <c r="K330" i="65"/>
  <c r="K329" i="65"/>
  <c r="K328" i="65"/>
  <c r="K327" i="65"/>
  <c r="K326" i="65"/>
  <c r="K325" i="65"/>
  <c r="K324" i="65"/>
  <c r="K323" i="65"/>
  <c r="K322" i="65"/>
  <c r="K321" i="65"/>
  <c r="K320" i="65"/>
  <c r="K319" i="65"/>
  <c r="K318" i="65"/>
  <c r="K317" i="65"/>
  <c r="K316" i="65"/>
  <c r="K315" i="65"/>
  <c r="K314" i="65"/>
  <c r="K313" i="65"/>
  <c r="K312" i="65"/>
  <c r="K311" i="65"/>
  <c r="K310" i="65"/>
  <c r="K309" i="65"/>
  <c r="K308" i="65"/>
  <c r="K307" i="65"/>
  <c r="K306" i="65"/>
  <c r="K305" i="65"/>
  <c r="K304" i="65"/>
  <c r="K303" i="65"/>
  <c r="K302" i="65"/>
  <c r="K301" i="65"/>
  <c r="K300" i="65"/>
  <c r="K299" i="65"/>
  <c r="K298" i="65"/>
  <c r="K297" i="65"/>
  <c r="K296" i="65"/>
  <c r="K295" i="65"/>
  <c r="K294" i="65"/>
  <c r="K293" i="65"/>
  <c r="K292" i="65"/>
  <c r="K291" i="65"/>
  <c r="K290" i="65"/>
  <c r="K289" i="65"/>
  <c r="K288" i="65"/>
  <c r="K287" i="65"/>
  <c r="K286" i="65"/>
  <c r="K285" i="65"/>
  <c r="K284" i="65"/>
  <c r="K283" i="65"/>
  <c r="K282" i="65"/>
  <c r="K281" i="65"/>
  <c r="K280" i="65"/>
  <c r="K279" i="65"/>
  <c r="K278" i="65"/>
  <c r="K277" i="65"/>
  <c r="K276" i="65"/>
  <c r="K275" i="65"/>
  <c r="K274" i="65"/>
  <c r="K273" i="65"/>
  <c r="K272" i="65"/>
  <c r="K271" i="65"/>
  <c r="K270" i="65"/>
  <c r="K269" i="65"/>
  <c r="K268" i="65"/>
  <c r="K267" i="65"/>
  <c r="K266" i="65"/>
  <c r="K265" i="65"/>
  <c r="K264" i="65"/>
  <c r="K263" i="65"/>
  <c r="K262" i="65"/>
  <c r="K261" i="65"/>
  <c r="K260" i="65"/>
  <c r="K259" i="65"/>
  <c r="K258" i="65"/>
  <c r="K257" i="65"/>
  <c r="K256" i="65"/>
  <c r="K255" i="65"/>
  <c r="K254" i="65"/>
  <c r="K253" i="65"/>
  <c r="K252" i="65"/>
  <c r="K251" i="65"/>
  <c r="K250" i="65"/>
  <c r="K249" i="65"/>
  <c r="K248" i="65"/>
  <c r="K247" i="65"/>
  <c r="K246" i="65"/>
  <c r="K245" i="65"/>
  <c r="K244" i="65"/>
  <c r="K243" i="65"/>
  <c r="K242" i="65"/>
  <c r="K241" i="65"/>
  <c r="K240" i="65"/>
  <c r="K239" i="65"/>
  <c r="K238" i="65"/>
  <c r="K237" i="65"/>
  <c r="K236" i="65"/>
  <c r="K235" i="65"/>
  <c r="K234" i="65"/>
  <c r="K233" i="65"/>
  <c r="K232" i="65"/>
  <c r="K231" i="65"/>
  <c r="K230" i="65"/>
  <c r="K229" i="65"/>
  <c r="K228" i="65"/>
  <c r="K227" i="65"/>
  <c r="K226" i="65"/>
  <c r="K225" i="65"/>
  <c r="K224" i="65"/>
  <c r="K223" i="65"/>
  <c r="K222" i="65"/>
  <c r="K221" i="65"/>
  <c r="K220" i="65"/>
  <c r="K219" i="65"/>
  <c r="K218" i="65"/>
  <c r="K217" i="65"/>
  <c r="K216" i="65"/>
  <c r="K215" i="65"/>
  <c r="K214" i="65"/>
  <c r="K213" i="65"/>
  <c r="K212" i="65"/>
  <c r="K211" i="65"/>
  <c r="K210" i="65"/>
  <c r="K209" i="65"/>
  <c r="K208" i="65"/>
  <c r="K207" i="65"/>
  <c r="K206" i="65"/>
  <c r="K205" i="65"/>
  <c r="K204" i="65"/>
  <c r="K203" i="65"/>
  <c r="K202" i="65"/>
  <c r="K201" i="65"/>
  <c r="K200" i="65"/>
  <c r="K199" i="65"/>
  <c r="K198" i="65"/>
  <c r="K197" i="65"/>
  <c r="K196" i="65"/>
  <c r="K195" i="65"/>
  <c r="K194" i="65"/>
  <c r="K193" i="65"/>
  <c r="K192" i="65"/>
  <c r="K191" i="65"/>
  <c r="K190" i="65"/>
  <c r="K189" i="65"/>
  <c r="K188" i="65"/>
  <c r="K187" i="65"/>
  <c r="K186" i="65"/>
  <c r="K185" i="65"/>
  <c r="K184" i="65"/>
  <c r="K183" i="65"/>
  <c r="K182" i="65"/>
  <c r="K181" i="65"/>
  <c r="K180" i="65"/>
  <c r="K179" i="65"/>
  <c r="K178" i="65"/>
  <c r="K177" i="65"/>
  <c r="K176" i="65"/>
  <c r="K175" i="65"/>
  <c r="K174" i="65"/>
  <c r="K173" i="65"/>
  <c r="K172" i="65"/>
  <c r="K171" i="65"/>
  <c r="K170" i="65"/>
  <c r="K169" i="65"/>
  <c r="K168" i="65"/>
  <c r="K167" i="65"/>
  <c r="K166" i="65"/>
  <c r="K165" i="65"/>
  <c r="K164" i="65"/>
  <c r="K163" i="65"/>
  <c r="K162" i="65"/>
  <c r="K161" i="65"/>
  <c r="K160" i="65"/>
  <c r="K159" i="65"/>
  <c r="K158" i="65"/>
  <c r="K157" i="65"/>
  <c r="K156" i="65"/>
  <c r="K155" i="65"/>
  <c r="K154" i="65"/>
  <c r="K153" i="65"/>
  <c r="K152" i="65"/>
  <c r="K151" i="65"/>
  <c r="M151" i="65"/>
  <c r="K150" i="65"/>
  <c r="K149" i="65"/>
  <c r="K148" i="65"/>
  <c r="K147" i="65"/>
  <c r="M147" i="65"/>
  <c r="K146" i="65"/>
  <c r="K145" i="65"/>
  <c r="K144" i="65"/>
  <c r="K143" i="65"/>
  <c r="M143" i="65"/>
  <c r="K142" i="65"/>
  <c r="K141" i="65"/>
  <c r="K140" i="65"/>
  <c r="K139" i="65"/>
  <c r="M139" i="65"/>
  <c r="K138" i="65"/>
  <c r="K137" i="65"/>
  <c r="K136" i="65"/>
  <c r="K135" i="65"/>
  <c r="M135" i="65"/>
  <c r="K134" i="65"/>
  <c r="K133" i="65"/>
  <c r="K132" i="65"/>
  <c r="K131" i="65"/>
  <c r="M131" i="65"/>
  <c r="K130" i="65"/>
  <c r="K129" i="65"/>
  <c r="K128" i="65"/>
  <c r="K127" i="65"/>
  <c r="M127" i="65"/>
  <c r="K126" i="65"/>
  <c r="K125" i="65"/>
  <c r="K124" i="65"/>
  <c r="K123" i="65"/>
  <c r="M123" i="65"/>
  <c r="K122" i="65"/>
  <c r="K121" i="65"/>
  <c r="K120" i="65"/>
  <c r="K119" i="65"/>
  <c r="M119" i="65"/>
  <c r="K118" i="65"/>
  <c r="K117" i="65"/>
  <c r="K116" i="65"/>
  <c r="K115" i="65"/>
  <c r="M115" i="65"/>
  <c r="K114" i="65"/>
  <c r="K113" i="65"/>
  <c r="K112" i="65"/>
  <c r="K111" i="65"/>
  <c r="M111" i="65"/>
  <c r="K110" i="65"/>
  <c r="K109" i="65"/>
  <c r="K108" i="65"/>
  <c r="K107" i="65"/>
  <c r="M107" i="65"/>
  <c r="K106" i="65"/>
  <c r="K105" i="65"/>
  <c r="K104" i="65"/>
  <c r="K103" i="65"/>
  <c r="M103" i="65"/>
  <c r="K102" i="65"/>
  <c r="K101" i="65"/>
  <c r="K100" i="65"/>
  <c r="K99" i="65"/>
  <c r="M99" i="65"/>
  <c r="K98" i="65"/>
  <c r="K97" i="65"/>
  <c r="K96" i="65"/>
  <c r="K95" i="65"/>
  <c r="M95" i="65"/>
  <c r="K94" i="65"/>
  <c r="K93" i="65"/>
  <c r="K92" i="65"/>
  <c r="K91" i="65"/>
  <c r="M91" i="65"/>
  <c r="K90" i="65"/>
  <c r="K89" i="65"/>
  <c r="K88" i="65"/>
  <c r="K87" i="65"/>
  <c r="M87" i="65"/>
  <c r="K86" i="65"/>
  <c r="K85" i="65"/>
  <c r="K84" i="65"/>
  <c r="K83" i="65"/>
  <c r="M83" i="65"/>
  <c r="K82" i="65"/>
  <c r="K81" i="65"/>
  <c r="K80" i="65"/>
  <c r="K79" i="65"/>
  <c r="M79" i="65"/>
  <c r="K78" i="65"/>
  <c r="K77" i="65"/>
  <c r="K76" i="65"/>
  <c r="K75" i="65"/>
  <c r="M75" i="65"/>
  <c r="K74" i="65"/>
  <c r="K73" i="65"/>
  <c r="K72" i="65"/>
  <c r="K71" i="65"/>
  <c r="M71" i="65"/>
  <c r="K70" i="65"/>
  <c r="K69" i="65"/>
  <c r="K68" i="65"/>
  <c r="K67" i="65"/>
  <c r="M67" i="65"/>
  <c r="K66" i="65"/>
  <c r="K65" i="65"/>
  <c r="K64" i="65"/>
  <c r="K63" i="65"/>
  <c r="M63" i="65"/>
  <c r="K62" i="65"/>
  <c r="K61" i="65"/>
  <c r="K60" i="65"/>
  <c r="K59" i="65"/>
  <c r="M59" i="65"/>
  <c r="K58" i="65"/>
  <c r="K57" i="65"/>
  <c r="K56" i="65"/>
  <c r="K55" i="65"/>
  <c r="M55" i="65"/>
  <c r="K54" i="65"/>
  <c r="K53" i="65"/>
  <c r="K52" i="65"/>
  <c r="K51" i="65"/>
  <c r="M51" i="65"/>
  <c r="K50" i="65"/>
  <c r="K49" i="65"/>
  <c r="K48" i="65"/>
  <c r="K47" i="65"/>
  <c r="M47" i="65"/>
  <c r="K46" i="65"/>
  <c r="K45" i="65"/>
  <c r="K44" i="65"/>
  <c r="K43" i="65"/>
  <c r="M43" i="65"/>
  <c r="K42" i="65"/>
  <c r="K41" i="65"/>
  <c r="K40" i="65"/>
  <c r="K39" i="65"/>
  <c r="M39" i="65"/>
  <c r="K38" i="65"/>
  <c r="K37" i="65"/>
  <c r="K36" i="65"/>
  <c r="K35" i="65"/>
  <c r="M35" i="65"/>
  <c r="K34" i="65"/>
  <c r="K33" i="65"/>
  <c r="K32" i="65"/>
  <c r="K31" i="65"/>
  <c r="M31" i="65"/>
  <c r="K30" i="65"/>
  <c r="K29" i="65"/>
  <c r="K28" i="65"/>
  <c r="K27" i="65"/>
  <c r="M27" i="65"/>
  <c r="K26" i="65"/>
  <c r="K25" i="65"/>
  <c r="K24" i="65"/>
  <c r="K23" i="65"/>
  <c r="M23" i="65"/>
  <c r="K22" i="65"/>
  <c r="K21" i="65"/>
  <c r="K20" i="65"/>
  <c r="K19" i="65"/>
  <c r="M19" i="65"/>
  <c r="K18" i="65"/>
  <c r="K17" i="65"/>
  <c r="K16" i="65"/>
  <c r="K15" i="65"/>
  <c r="M15" i="65"/>
  <c r="K14" i="65"/>
  <c r="K13" i="65"/>
  <c r="K12" i="65"/>
  <c r="K11" i="65"/>
  <c r="M11" i="65"/>
  <c r="K10" i="65"/>
  <c r="K9" i="65"/>
  <c r="A81" i="64"/>
  <c r="E8" i="64"/>
  <c r="B6" i="64"/>
  <c r="B5" i="64"/>
  <c r="B4" i="64"/>
  <c r="J517" i="63"/>
  <c r="I517" i="63"/>
  <c r="H517" i="63"/>
  <c r="G517" i="63"/>
  <c r="F517" i="63"/>
  <c r="K498" i="63"/>
  <c r="M498" i="63"/>
  <c r="K497" i="63"/>
  <c r="K496" i="63"/>
  <c r="M496" i="63"/>
  <c r="K495" i="63"/>
  <c r="K490" i="63"/>
  <c r="M490" i="63"/>
  <c r="K489" i="63"/>
  <c r="K488" i="63"/>
  <c r="M488" i="63"/>
  <c r="K487" i="63"/>
  <c r="K486" i="63"/>
  <c r="M486" i="63"/>
  <c r="K485" i="63"/>
  <c r="K484" i="63"/>
  <c r="M484" i="63"/>
  <c r="K483" i="63"/>
  <c r="K482" i="63"/>
  <c r="M482" i="63"/>
  <c r="K481" i="63"/>
  <c r="K480" i="63"/>
  <c r="M480" i="63"/>
  <c r="K479" i="63"/>
  <c r="K478" i="63"/>
  <c r="M478" i="63"/>
  <c r="K477" i="63"/>
  <c r="K476" i="63"/>
  <c r="M476" i="63"/>
  <c r="K475" i="63"/>
  <c r="K474" i="63"/>
  <c r="M474" i="63"/>
  <c r="K473" i="63"/>
  <c r="K472" i="63"/>
  <c r="M472" i="63"/>
  <c r="K471" i="63"/>
  <c r="K470" i="63"/>
  <c r="M470" i="63"/>
  <c r="K469" i="63"/>
  <c r="K468" i="63"/>
  <c r="M468" i="63"/>
  <c r="K467" i="63"/>
  <c r="K466" i="63"/>
  <c r="M466" i="63"/>
  <c r="K465" i="63"/>
  <c r="K464" i="63"/>
  <c r="M464" i="63"/>
  <c r="K463" i="63"/>
  <c r="K462" i="63"/>
  <c r="M462" i="63"/>
  <c r="K461" i="63"/>
  <c r="K460" i="63"/>
  <c r="M460" i="63"/>
  <c r="K459" i="63"/>
  <c r="K458" i="63"/>
  <c r="M458" i="63"/>
  <c r="K457" i="63"/>
  <c r="K456" i="63"/>
  <c r="M456" i="63"/>
  <c r="K455" i="63"/>
  <c r="K454" i="63"/>
  <c r="M454" i="63"/>
  <c r="K453" i="63"/>
  <c r="K452" i="63"/>
  <c r="M452" i="63"/>
  <c r="K451" i="63"/>
  <c r="K450" i="63"/>
  <c r="M450" i="63"/>
  <c r="K449" i="63"/>
  <c r="K448" i="63"/>
  <c r="M448" i="63"/>
  <c r="K447" i="63"/>
  <c r="K446" i="63"/>
  <c r="M446" i="63"/>
  <c r="K445" i="63"/>
  <c r="K444" i="63"/>
  <c r="M444" i="63"/>
  <c r="K443" i="63"/>
  <c r="K442" i="63"/>
  <c r="M442" i="63"/>
  <c r="K441" i="63"/>
  <c r="K440" i="63"/>
  <c r="M440" i="63"/>
  <c r="K439" i="63"/>
  <c r="K438" i="63"/>
  <c r="M438" i="63"/>
  <c r="K437" i="63"/>
  <c r="K436" i="63"/>
  <c r="M436" i="63"/>
  <c r="K435" i="63"/>
  <c r="K434" i="63"/>
  <c r="M434" i="63"/>
  <c r="K433" i="63"/>
  <c r="K432" i="63"/>
  <c r="M432" i="63"/>
  <c r="K431" i="63"/>
  <c r="K430" i="63"/>
  <c r="M430" i="63"/>
  <c r="K429" i="63"/>
  <c r="K428" i="63"/>
  <c r="M428" i="63"/>
  <c r="K427" i="63"/>
  <c r="K426" i="63"/>
  <c r="M426" i="63"/>
  <c r="K425" i="63"/>
  <c r="K424" i="63"/>
  <c r="M424" i="63"/>
  <c r="K423" i="63"/>
  <c r="K422" i="63"/>
  <c r="M422" i="63"/>
  <c r="K421" i="63"/>
  <c r="K420" i="63"/>
  <c r="M420" i="63"/>
  <c r="K419" i="63"/>
  <c r="K418" i="63"/>
  <c r="M418" i="63"/>
  <c r="K417" i="63"/>
  <c r="K416" i="63"/>
  <c r="M416" i="63"/>
  <c r="K415" i="63"/>
  <c r="K414" i="63"/>
  <c r="M414" i="63"/>
  <c r="K413" i="63"/>
  <c r="K412" i="63"/>
  <c r="M412" i="63"/>
  <c r="K411" i="63"/>
  <c r="K410" i="63"/>
  <c r="M410" i="63"/>
  <c r="K409" i="63"/>
  <c r="K408" i="63"/>
  <c r="M408" i="63"/>
  <c r="K407" i="63"/>
  <c r="K406" i="63"/>
  <c r="M406" i="63"/>
  <c r="K405" i="63"/>
  <c r="K404" i="63"/>
  <c r="M404" i="63"/>
  <c r="K403" i="63"/>
  <c r="K402" i="63"/>
  <c r="M402" i="63"/>
  <c r="K401" i="63"/>
  <c r="K400" i="63"/>
  <c r="M400" i="63"/>
  <c r="K399" i="63"/>
  <c r="K398" i="63"/>
  <c r="M398" i="63"/>
  <c r="K397" i="63"/>
  <c r="K396" i="63"/>
  <c r="M396" i="63"/>
  <c r="K395" i="63"/>
  <c r="K394" i="63"/>
  <c r="M394" i="63"/>
  <c r="K393" i="63"/>
  <c r="K392" i="63"/>
  <c r="M392" i="63"/>
  <c r="K391" i="63"/>
  <c r="K390" i="63"/>
  <c r="M390" i="63"/>
  <c r="K389" i="63"/>
  <c r="K388" i="63"/>
  <c r="M388" i="63"/>
  <c r="K387" i="63"/>
  <c r="K386" i="63"/>
  <c r="M386" i="63"/>
  <c r="K385" i="63"/>
  <c r="K384" i="63"/>
  <c r="M384" i="63"/>
  <c r="K383" i="63"/>
  <c r="K382" i="63"/>
  <c r="M382" i="63"/>
  <c r="K381" i="63"/>
  <c r="K380" i="63"/>
  <c r="M380" i="63"/>
  <c r="K379" i="63"/>
  <c r="K378" i="63"/>
  <c r="M378" i="63"/>
  <c r="K377" i="63"/>
  <c r="K376" i="63"/>
  <c r="M376" i="63"/>
  <c r="K375" i="63"/>
  <c r="K374" i="63"/>
  <c r="M374" i="63"/>
  <c r="K373" i="63"/>
  <c r="K372" i="63"/>
  <c r="M372" i="63"/>
  <c r="K371" i="63"/>
  <c r="K370" i="63"/>
  <c r="M370" i="63"/>
  <c r="K369" i="63"/>
  <c r="K368" i="63"/>
  <c r="M368" i="63"/>
  <c r="K367" i="63"/>
  <c r="K366" i="63"/>
  <c r="M366" i="63"/>
  <c r="K365" i="63"/>
  <c r="K364" i="63"/>
  <c r="M364" i="63"/>
  <c r="K363" i="63"/>
  <c r="K362" i="63"/>
  <c r="M362" i="63"/>
  <c r="K361" i="63"/>
  <c r="K360" i="63"/>
  <c r="M360" i="63"/>
  <c r="K359" i="63"/>
  <c r="K358" i="63"/>
  <c r="M358" i="63"/>
  <c r="K357" i="63"/>
  <c r="K356" i="63"/>
  <c r="M356" i="63"/>
  <c r="K355" i="63"/>
  <c r="K354" i="63"/>
  <c r="M354" i="63"/>
  <c r="K353" i="63"/>
  <c r="K352" i="63"/>
  <c r="M352" i="63"/>
  <c r="K351" i="63"/>
  <c r="K350" i="63"/>
  <c r="M350" i="63"/>
  <c r="K349" i="63"/>
  <c r="K348" i="63"/>
  <c r="M348" i="63"/>
  <c r="K347" i="63"/>
  <c r="K346" i="63"/>
  <c r="M346" i="63"/>
  <c r="K345" i="63"/>
  <c r="K344" i="63"/>
  <c r="M344" i="63"/>
  <c r="K343" i="63"/>
  <c r="K342" i="63"/>
  <c r="M342" i="63"/>
  <c r="K341" i="63"/>
  <c r="K340" i="63"/>
  <c r="M340" i="63"/>
  <c r="K339" i="63"/>
  <c r="K338" i="63"/>
  <c r="M338" i="63"/>
  <c r="K337" i="63"/>
  <c r="K336" i="63"/>
  <c r="M336" i="63"/>
  <c r="K335" i="63"/>
  <c r="K334" i="63"/>
  <c r="M334" i="63"/>
  <c r="K333" i="63"/>
  <c r="K332" i="63"/>
  <c r="M332" i="63"/>
  <c r="K331" i="63"/>
  <c r="K330" i="63"/>
  <c r="M330" i="63"/>
  <c r="K329" i="63"/>
  <c r="K328" i="63"/>
  <c r="M328" i="63"/>
  <c r="K327" i="63"/>
  <c r="K326" i="63"/>
  <c r="M326" i="63"/>
  <c r="K325" i="63"/>
  <c r="K324" i="63"/>
  <c r="M324" i="63"/>
  <c r="K323" i="63"/>
  <c r="K322" i="63"/>
  <c r="M322" i="63"/>
  <c r="K321" i="63"/>
  <c r="K320" i="63"/>
  <c r="M320" i="63"/>
  <c r="K319" i="63"/>
  <c r="K318" i="63"/>
  <c r="M318" i="63"/>
  <c r="K317" i="63"/>
  <c r="K316" i="63"/>
  <c r="M316" i="63"/>
  <c r="K315" i="63"/>
  <c r="K314" i="63"/>
  <c r="M314" i="63"/>
  <c r="K313" i="63"/>
  <c r="K312" i="63"/>
  <c r="M312" i="63"/>
  <c r="K311" i="63"/>
  <c r="K310" i="63"/>
  <c r="M310" i="63"/>
  <c r="K309" i="63"/>
  <c r="K308" i="63"/>
  <c r="M308" i="63"/>
  <c r="K307" i="63"/>
  <c r="K306" i="63"/>
  <c r="M306" i="63"/>
  <c r="K305" i="63"/>
  <c r="K304" i="63"/>
  <c r="M304" i="63"/>
  <c r="K303" i="63"/>
  <c r="K302" i="63"/>
  <c r="M302" i="63"/>
  <c r="K301" i="63"/>
  <c r="K300" i="63"/>
  <c r="M300" i="63"/>
  <c r="K299" i="63"/>
  <c r="K298" i="63"/>
  <c r="M298" i="63"/>
  <c r="K297" i="63"/>
  <c r="K296" i="63"/>
  <c r="M296" i="63"/>
  <c r="K295" i="63"/>
  <c r="K294" i="63"/>
  <c r="M294" i="63"/>
  <c r="K293" i="63"/>
  <c r="K292" i="63"/>
  <c r="M292" i="63"/>
  <c r="K291" i="63"/>
  <c r="K290" i="63"/>
  <c r="M290" i="63"/>
  <c r="K289" i="63"/>
  <c r="K288" i="63"/>
  <c r="M288" i="63"/>
  <c r="K287" i="63"/>
  <c r="K286" i="63"/>
  <c r="M286" i="63"/>
  <c r="K285" i="63"/>
  <c r="K284" i="63"/>
  <c r="M284" i="63"/>
  <c r="K283" i="63"/>
  <c r="K282" i="63"/>
  <c r="M282" i="63"/>
  <c r="K281" i="63"/>
  <c r="K280" i="63"/>
  <c r="M280" i="63"/>
  <c r="K279" i="63"/>
  <c r="K278" i="63"/>
  <c r="M278" i="63"/>
  <c r="K277" i="63"/>
  <c r="K276" i="63"/>
  <c r="M276" i="63"/>
  <c r="K275" i="63"/>
  <c r="K274" i="63"/>
  <c r="M274" i="63"/>
  <c r="K273" i="63"/>
  <c r="K272" i="63"/>
  <c r="M272" i="63"/>
  <c r="K271" i="63"/>
  <c r="K270" i="63"/>
  <c r="M270" i="63"/>
  <c r="K269" i="63"/>
  <c r="K268" i="63"/>
  <c r="M268" i="63"/>
  <c r="K267" i="63"/>
  <c r="K266" i="63"/>
  <c r="M266" i="63"/>
  <c r="K265" i="63"/>
  <c r="K264" i="63"/>
  <c r="M264" i="63"/>
  <c r="K263" i="63"/>
  <c r="K262" i="63"/>
  <c r="M262" i="63"/>
  <c r="K261" i="63"/>
  <c r="K260" i="63"/>
  <c r="M260" i="63"/>
  <c r="K259" i="63"/>
  <c r="K258" i="63"/>
  <c r="M258" i="63"/>
  <c r="K257" i="63"/>
  <c r="K256" i="63"/>
  <c r="M256" i="63"/>
  <c r="K255" i="63"/>
  <c r="K254" i="63"/>
  <c r="M254" i="63"/>
  <c r="K253" i="63"/>
  <c r="K252" i="63"/>
  <c r="M252" i="63"/>
  <c r="K251" i="63"/>
  <c r="K250" i="63"/>
  <c r="M250" i="63"/>
  <c r="K249" i="63"/>
  <c r="K248" i="63"/>
  <c r="M248" i="63"/>
  <c r="K247" i="63"/>
  <c r="K246" i="63"/>
  <c r="M246" i="63"/>
  <c r="K245" i="63"/>
  <c r="K244" i="63"/>
  <c r="M244" i="63"/>
  <c r="K243" i="63"/>
  <c r="K242" i="63"/>
  <c r="M242" i="63"/>
  <c r="K241" i="63"/>
  <c r="K240" i="63"/>
  <c r="M240" i="63"/>
  <c r="K239" i="63"/>
  <c r="K238" i="63"/>
  <c r="M238" i="63"/>
  <c r="K237" i="63"/>
  <c r="K236" i="63"/>
  <c r="M236" i="63"/>
  <c r="K235" i="63"/>
  <c r="K234" i="63"/>
  <c r="M234" i="63"/>
  <c r="K233" i="63"/>
  <c r="K232" i="63"/>
  <c r="M232" i="63"/>
  <c r="K231" i="63"/>
  <c r="K230" i="63"/>
  <c r="M230" i="63"/>
  <c r="K229" i="63"/>
  <c r="K228" i="63"/>
  <c r="M228" i="63"/>
  <c r="K227" i="63"/>
  <c r="K226" i="63"/>
  <c r="M226" i="63"/>
  <c r="K225" i="63"/>
  <c r="K224" i="63"/>
  <c r="M224" i="63"/>
  <c r="K223" i="63"/>
  <c r="K222" i="63"/>
  <c r="M222" i="63"/>
  <c r="K221" i="63"/>
  <c r="K220" i="63"/>
  <c r="M220" i="63"/>
  <c r="K219" i="63"/>
  <c r="K218" i="63"/>
  <c r="M218" i="63"/>
  <c r="K217" i="63"/>
  <c r="K216" i="63"/>
  <c r="M216" i="63"/>
  <c r="K215" i="63"/>
  <c r="K214" i="63"/>
  <c r="M214" i="63"/>
  <c r="K213" i="63"/>
  <c r="K212" i="63"/>
  <c r="M212" i="63"/>
  <c r="K211" i="63"/>
  <c r="K210" i="63"/>
  <c r="M210" i="63"/>
  <c r="K209" i="63"/>
  <c r="K208" i="63"/>
  <c r="M208" i="63"/>
  <c r="K207" i="63"/>
  <c r="K206" i="63"/>
  <c r="M206" i="63"/>
  <c r="K205" i="63"/>
  <c r="K204" i="63"/>
  <c r="M204" i="63"/>
  <c r="K203" i="63"/>
  <c r="K202" i="63"/>
  <c r="M202" i="63"/>
  <c r="K201" i="63"/>
  <c r="K200" i="63"/>
  <c r="M200" i="63"/>
  <c r="K199" i="63"/>
  <c r="K198" i="63"/>
  <c r="M198" i="63"/>
  <c r="K197" i="63"/>
  <c r="K196" i="63"/>
  <c r="M196" i="63"/>
  <c r="K195" i="63"/>
  <c r="K194" i="63"/>
  <c r="M194" i="63"/>
  <c r="K193" i="63"/>
  <c r="K192" i="63"/>
  <c r="M192" i="63"/>
  <c r="K191" i="63"/>
  <c r="K190" i="63"/>
  <c r="M190" i="63"/>
  <c r="K189" i="63"/>
  <c r="K188" i="63"/>
  <c r="M188" i="63"/>
  <c r="K187" i="63"/>
  <c r="K186" i="63"/>
  <c r="M186" i="63"/>
  <c r="K185" i="63"/>
  <c r="K184" i="63"/>
  <c r="M184" i="63"/>
  <c r="K183" i="63"/>
  <c r="K182" i="63"/>
  <c r="M182" i="63"/>
  <c r="K181" i="63"/>
  <c r="K180" i="63"/>
  <c r="M180" i="63"/>
  <c r="K179" i="63"/>
  <c r="K178" i="63"/>
  <c r="M178" i="63"/>
  <c r="K177" i="63"/>
  <c r="K176" i="63"/>
  <c r="M176" i="63"/>
  <c r="K175" i="63"/>
  <c r="K174" i="63"/>
  <c r="M174" i="63"/>
  <c r="K173" i="63"/>
  <c r="K172" i="63"/>
  <c r="M172" i="63"/>
  <c r="K171" i="63"/>
  <c r="K170" i="63"/>
  <c r="M170" i="63"/>
  <c r="K169" i="63"/>
  <c r="K168" i="63"/>
  <c r="M168" i="63"/>
  <c r="K167" i="63"/>
  <c r="K166" i="63"/>
  <c r="M166" i="63"/>
  <c r="K165" i="63"/>
  <c r="K164" i="63"/>
  <c r="M164" i="63"/>
  <c r="K163" i="63"/>
  <c r="K162" i="63"/>
  <c r="M162" i="63"/>
  <c r="K161" i="63"/>
  <c r="K160" i="63"/>
  <c r="M160" i="63"/>
  <c r="K159" i="63"/>
  <c r="K158" i="63"/>
  <c r="M158" i="63"/>
  <c r="K157" i="63"/>
  <c r="K156" i="63"/>
  <c r="M156" i="63"/>
  <c r="K155" i="63"/>
  <c r="K154" i="63"/>
  <c r="M154" i="63"/>
  <c r="K153" i="63"/>
  <c r="K152" i="63"/>
  <c r="M152" i="63"/>
  <c r="K151" i="63"/>
  <c r="K150" i="63"/>
  <c r="M150" i="63"/>
  <c r="K149" i="63"/>
  <c r="K148" i="63"/>
  <c r="M148" i="63"/>
  <c r="K147" i="63"/>
  <c r="K146" i="63"/>
  <c r="M146" i="63"/>
  <c r="K145" i="63"/>
  <c r="K144" i="63"/>
  <c r="M144" i="63"/>
  <c r="K143" i="63"/>
  <c r="K142" i="63"/>
  <c r="M142" i="63"/>
  <c r="K141" i="63"/>
  <c r="K140" i="63"/>
  <c r="M140" i="63"/>
  <c r="K139" i="63"/>
  <c r="K138" i="63"/>
  <c r="M138" i="63"/>
  <c r="K137" i="63"/>
  <c r="K136" i="63"/>
  <c r="M136" i="63"/>
  <c r="K135" i="63"/>
  <c r="K134" i="63"/>
  <c r="M134" i="63"/>
  <c r="K133" i="63"/>
  <c r="K132" i="63"/>
  <c r="M132" i="63"/>
  <c r="K131" i="63"/>
  <c r="K130" i="63"/>
  <c r="M130" i="63"/>
  <c r="K129" i="63"/>
  <c r="K128" i="63"/>
  <c r="M128" i="63"/>
  <c r="K127" i="63"/>
  <c r="K126" i="63"/>
  <c r="M126" i="63"/>
  <c r="K125" i="63"/>
  <c r="K124" i="63"/>
  <c r="M124" i="63"/>
  <c r="K123" i="63"/>
  <c r="K122" i="63"/>
  <c r="M122" i="63"/>
  <c r="K121" i="63"/>
  <c r="K120" i="63"/>
  <c r="M120" i="63"/>
  <c r="K119" i="63"/>
  <c r="K118" i="63"/>
  <c r="M118" i="63"/>
  <c r="K117" i="63"/>
  <c r="K116" i="63"/>
  <c r="M116" i="63"/>
  <c r="K115" i="63"/>
  <c r="K114" i="63"/>
  <c r="M114" i="63"/>
  <c r="K113" i="63"/>
  <c r="K112" i="63"/>
  <c r="M112" i="63"/>
  <c r="K111" i="63"/>
  <c r="K110" i="63"/>
  <c r="M110" i="63"/>
  <c r="K109" i="63"/>
  <c r="K108" i="63"/>
  <c r="M108" i="63"/>
  <c r="K107" i="63"/>
  <c r="K106" i="63"/>
  <c r="M106" i="63"/>
  <c r="K105" i="63"/>
  <c r="K104" i="63"/>
  <c r="M104" i="63"/>
  <c r="K103" i="63"/>
  <c r="K102" i="63"/>
  <c r="M102" i="63"/>
  <c r="K101" i="63"/>
  <c r="K100" i="63"/>
  <c r="M100" i="63"/>
  <c r="K99" i="63"/>
  <c r="K98" i="63"/>
  <c r="M98" i="63"/>
  <c r="K97" i="63"/>
  <c r="K96" i="63"/>
  <c r="M96" i="63"/>
  <c r="K95" i="63"/>
  <c r="K94" i="63"/>
  <c r="M94" i="63"/>
  <c r="K93" i="63"/>
  <c r="K92" i="63"/>
  <c r="M92" i="63"/>
  <c r="K91" i="63"/>
  <c r="K90" i="63"/>
  <c r="M90" i="63"/>
  <c r="K89" i="63"/>
  <c r="K88" i="63"/>
  <c r="M88" i="63"/>
  <c r="K87" i="63"/>
  <c r="K86" i="63"/>
  <c r="M86" i="63"/>
  <c r="K85" i="63"/>
  <c r="K84" i="63"/>
  <c r="M84" i="63"/>
  <c r="K83" i="63"/>
  <c r="K82" i="63"/>
  <c r="M82" i="63"/>
  <c r="K81" i="63"/>
  <c r="K80" i="63"/>
  <c r="M80" i="63"/>
  <c r="K79" i="63"/>
  <c r="K78" i="63"/>
  <c r="M78" i="63"/>
  <c r="K77" i="63"/>
  <c r="K76" i="63"/>
  <c r="M76" i="63"/>
  <c r="K75" i="63"/>
  <c r="K74" i="63"/>
  <c r="M74" i="63"/>
  <c r="K73" i="63"/>
  <c r="K72" i="63"/>
  <c r="M72" i="63"/>
  <c r="K71" i="63"/>
  <c r="K70" i="63"/>
  <c r="M70" i="63"/>
  <c r="K69" i="63"/>
  <c r="K68" i="63"/>
  <c r="M68" i="63"/>
  <c r="K67" i="63"/>
  <c r="K66" i="63"/>
  <c r="M66" i="63"/>
  <c r="K65" i="63"/>
  <c r="K64" i="63"/>
  <c r="M64" i="63"/>
  <c r="K63" i="63"/>
  <c r="K62" i="63"/>
  <c r="M62" i="63"/>
  <c r="K61" i="63"/>
  <c r="K60" i="63"/>
  <c r="M60" i="63"/>
  <c r="K59" i="63"/>
  <c r="K58" i="63"/>
  <c r="M58" i="63"/>
  <c r="K57" i="63"/>
  <c r="K56" i="63"/>
  <c r="M56" i="63"/>
  <c r="K55" i="63"/>
  <c r="K54" i="63"/>
  <c r="M54" i="63"/>
  <c r="K53" i="63"/>
  <c r="K52" i="63"/>
  <c r="M52" i="63"/>
  <c r="K51" i="63"/>
  <c r="K50" i="63"/>
  <c r="M50" i="63"/>
  <c r="K49" i="63"/>
  <c r="K48" i="63"/>
  <c r="M48" i="63"/>
  <c r="K47" i="63"/>
  <c r="K46" i="63"/>
  <c r="M46" i="63"/>
  <c r="K45" i="63"/>
  <c r="K44" i="63"/>
  <c r="M44" i="63"/>
  <c r="K43" i="63"/>
  <c r="K42" i="63"/>
  <c r="M42" i="63"/>
  <c r="K41" i="63"/>
  <c r="K40" i="63"/>
  <c r="M40" i="63"/>
  <c r="K39" i="63"/>
  <c r="K38" i="63"/>
  <c r="M38" i="63"/>
  <c r="K37" i="63"/>
  <c r="K36" i="63"/>
  <c r="M36" i="63"/>
  <c r="K35" i="63"/>
  <c r="K34" i="63"/>
  <c r="M34" i="63"/>
  <c r="K33" i="63"/>
  <c r="K32" i="63"/>
  <c r="M32" i="63"/>
  <c r="K31" i="63"/>
  <c r="K30" i="63"/>
  <c r="M30" i="63"/>
  <c r="K29" i="63"/>
  <c r="K28" i="63"/>
  <c r="M28" i="63"/>
  <c r="K27" i="63"/>
  <c r="K26" i="63"/>
  <c r="M26" i="63"/>
  <c r="K25" i="63"/>
  <c r="K24" i="63"/>
  <c r="M24" i="63"/>
  <c r="K23" i="63"/>
  <c r="K22" i="63"/>
  <c r="M22" i="63"/>
  <c r="K21" i="63"/>
  <c r="K20" i="63"/>
  <c r="M20" i="63"/>
  <c r="K19" i="63"/>
  <c r="K18" i="63"/>
  <c r="M18" i="63"/>
  <c r="K17" i="63"/>
  <c r="K16" i="63"/>
  <c r="M16" i="63"/>
  <c r="K15" i="63"/>
  <c r="K14" i="63"/>
  <c r="M14" i="63"/>
  <c r="K13" i="63"/>
  <c r="K12" i="63"/>
  <c r="M12" i="63"/>
  <c r="K11" i="63"/>
  <c r="K10" i="63"/>
  <c r="M10" i="63"/>
  <c r="K9" i="63"/>
  <c r="A81" i="62"/>
  <c r="E8" i="62"/>
  <c r="B6" i="62"/>
  <c r="B5" i="62"/>
  <c r="B4" i="62"/>
  <c r="J517" i="61"/>
  <c r="I517" i="61"/>
  <c r="H517" i="61"/>
  <c r="G517" i="61"/>
  <c r="F517" i="61"/>
  <c r="K498" i="61"/>
  <c r="K497" i="61"/>
  <c r="K496" i="61"/>
  <c r="K495" i="61"/>
  <c r="K490" i="61"/>
  <c r="K489" i="61"/>
  <c r="K488" i="61"/>
  <c r="K487" i="61"/>
  <c r="K486" i="61"/>
  <c r="K485" i="61"/>
  <c r="K484" i="61"/>
  <c r="K483" i="61"/>
  <c r="K482" i="61"/>
  <c r="K481" i="61"/>
  <c r="K480" i="61"/>
  <c r="K479" i="61"/>
  <c r="K478" i="61"/>
  <c r="K477" i="61"/>
  <c r="K476" i="61"/>
  <c r="K475" i="61"/>
  <c r="K474" i="61"/>
  <c r="K473" i="61"/>
  <c r="K472" i="61"/>
  <c r="K471" i="61"/>
  <c r="K470" i="61"/>
  <c r="K469" i="61"/>
  <c r="K468" i="61"/>
  <c r="K467" i="61"/>
  <c r="K466" i="61"/>
  <c r="K465" i="61"/>
  <c r="K464" i="61"/>
  <c r="K463" i="61"/>
  <c r="K462" i="61"/>
  <c r="K461" i="61"/>
  <c r="K460" i="61"/>
  <c r="K459" i="61"/>
  <c r="K458" i="61"/>
  <c r="K457" i="61"/>
  <c r="K456" i="61"/>
  <c r="K455" i="61"/>
  <c r="K454" i="61"/>
  <c r="K453" i="61"/>
  <c r="K452" i="61"/>
  <c r="K451" i="61"/>
  <c r="K450" i="61"/>
  <c r="K449" i="61"/>
  <c r="K448" i="61"/>
  <c r="K447" i="61"/>
  <c r="K446" i="61"/>
  <c r="K445" i="61"/>
  <c r="K444" i="61"/>
  <c r="K443" i="61"/>
  <c r="K442" i="61"/>
  <c r="K441" i="61"/>
  <c r="K440" i="61"/>
  <c r="K439" i="61"/>
  <c r="K438" i="61"/>
  <c r="K437" i="61"/>
  <c r="K436" i="61"/>
  <c r="K435" i="61"/>
  <c r="K434" i="61"/>
  <c r="K433" i="61"/>
  <c r="K432" i="61"/>
  <c r="K431" i="61"/>
  <c r="K430" i="61"/>
  <c r="K429" i="61"/>
  <c r="K428" i="61"/>
  <c r="K427" i="61"/>
  <c r="K426" i="61"/>
  <c r="K425" i="61"/>
  <c r="K424" i="61"/>
  <c r="K423" i="61"/>
  <c r="K422" i="61"/>
  <c r="K421" i="61"/>
  <c r="K420" i="61"/>
  <c r="K419" i="61"/>
  <c r="K418" i="61"/>
  <c r="K417" i="61"/>
  <c r="K416" i="61"/>
  <c r="K415" i="61"/>
  <c r="K414" i="61"/>
  <c r="K413" i="61"/>
  <c r="K412" i="61"/>
  <c r="K411" i="61"/>
  <c r="K410" i="61"/>
  <c r="K409" i="61"/>
  <c r="K408" i="61"/>
  <c r="K407" i="61"/>
  <c r="K406" i="61"/>
  <c r="K405" i="61"/>
  <c r="K404" i="61"/>
  <c r="K403" i="61"/>
  <c r="K402" i="61"/>
  <c r="K401" i="61"/>
  <c r="K400" i="61"/>
  <c r="K399" i="61"/>
  <c r="K398" i="61"/>
  <c r="K397" i="61"/>
  <c r="K396" i="61"/>
  <c r="K395" i="61"/>
  <c r="K394" i="61"/>
  <c r="K393" i="61"/>
  <c r="K392" i="61"/>
  <c r="K391" i="61"/>
  <c r="K390" i="61"/>
  <c r="K389" i="61"/>
  <c r="K388" i="61"/>
  <c r="K387" i="61"/>
  <c r="K386" i="61"/>
  <c r="K385" i="61"/>
  <c r="K384" i="61"/>
  <c r="K383" i="61"/>
  <c r="K382" i="61"/>
  <c r="K381" i="61"/>
  <c r="K380" i="61"/>
  <c r="K379" i="61"/>
  <c r="K378" i="61"/>
  <c r="K377" i="61"/>
  <c r="K376" i="61"/>
  <c r="K375" i="61"/>
  <c r="K374" i="61"/>
  <c r="K373" i="61"/>
  <c r="K372" i="61"/>
  <c r="K371" i="61"/>
  <c r="K370" i="61"/>
  <c r="K369" i="61"/>
  <c r="K368" i="61"/>
  <c r="K367" i="61"/>
  <c r="K366" i="61"/>
  <c r="K365" i="61"/>
  <c r="K364" i="61"/>
  <c r="K363" i="61"/>
  <c r="K362" i="61"/>
  <c r="K361" i="61"/>
  <c r="K360" i="61"/>
  <c r="K359" i="61"/>
  <c r="K358" i="61"/>
  <c r="K357" i="61"/>
  <c r="K356" i="61"/>
  <c r="K355" i="61"/>
  <c r="K354" i="61"/>
  <c r="K353" i="61"/>
  <c r="K352" i="61"/>
  <c r="K351" i="61"/>
  <c r="K350" i="61"/>
  <c r="K349" i="61"/>
  <c r="K348" i="61"/>
  <c r="K347" i="61"/>
  <c r="K346" i="61"/>
  <c r="K345" i="61"/>
  <c r="K344" i="61"/>
  <c r="K343" i="61"/>
  <c r="K342" i="61"/>
  <c r="K341" i="61"/>
  <c r="K340" i="61"/>
  <c r="K339" i="61"/>
  <c r="K338" i="61"/>
  <c r="K337" i="61"/>
  <c r="K336" i="61"/>
  <c r="K335" i="61"/>
  <c r="K334" i="61"/>
  <c r="K333" i="61"/>
  <c r="K332" i="61"/>
  <c r="K331" i="61"/>
  <c r="K330" i="61"/>
  <c r="K329" i="61"/>
  <c r="K328" i="61"/>
  <c r="K327" i="61"/>
  <c r="K326" i="61"/>
  <c r="K325" i="61"/>
  <c r="K324" i="61"/>
  <c r="K323" i="61"/>
  <c r="K322" i="61"/>
  <c r="K321" i="61"/>
  <c r="K320" i="61"/>
  <c r="K319" i="61"/>
  <c r="K318" i="61"/>
  <c r="K317" i="61"/>
  <c r="K316" i="61"/>
  <c r="K315" i="61"/>
  <c r="K314" i="61"/>
  <c r="K313" i="61"/>
  <c r="K312" i="61"/>
  <c r="K311" i="61"/>
  <c r="K310" i="61"/>
  <c r="K309" i="61"/>
  <c r="K308" i="61"/>
  <c r="K307" i="61"/>
  <c r="K306" i="61"/>
  <c r="K305" i="61"/>
  <c r="K304" i="61"/>
  <c r="K303" i="61"/>
  <c r="K302" i="61"/>
  <c r="K301" i="61"/>
  <c r="K300" i="61"/>
  <c r="K299" i="61"/>
  <c r="K298" i="61"/>
  <c r="K297" i="61"/>
  <c r="K296" i="61"/>
  <c r="K295" i="61"/>
  <c r="K294" i="61"/>
  <c r="K293" i="61"/>
  <c r="K292" i="61"/>
  <c r="K291" i="61"/>
  <c r="K290" i="61"/>
  <c r="K289" i="61"/>
  <c r="K288" i="61"/>
  <c r="K287" i="61"/>
  <c r="K286" i="61"/>
  <c r="K285" i="61"/>
  <c r="K284" i="61"/>
  <c r="K283" i="61"/>
  <c r="K282" i="61"/>
  <c r="K281" i="61"/>
  <c r="K280" i="61"/>
  <c r="K279" i="61"/>
  <c r="K278" i="61"/>
  <c r="K277" i="61"/>
  <c r="K276" i="61"/>
  <c r="K275" i="61"/>
  <c r="K274" i="61"/>
  <c r="K273" i="61"/>
  <c r="K272" i="61"/>
  <c r="K271" i="61"/>
  <c r="K270" i="61"/>
  <c r="K269" i="61"/>
  <c r="K268" i="61"/>
  <c r="K267" i="61"/>
  <c r="K266" i="61"/>
  <c r="K265" i="61"/>
  <c r="K264" i="61"/>
  <c r="K263" i="61"/>
  <c r="K262" i="61"/>
  <c r="K261" i="61"/>
  <c r="K260" i="61"/>
  <c r="K259" i="61"/>
  <c r="K258" i="61"/>
  <c r="K257" i="61"/>
  <c r="K256" i="61"/>
  <c r="K255" i="61"/>
  <c r="K254" i="61"/>
  <c r="K253" i="61"/>
  <c r="K252" i="61"/>
  <c r="K251" i="61"/>
  <c r="K250" i="61"/>
  <c r="K249" i="61"/>
  <c r="K248" i="61"/>
  <c r="K247" i="61"/>
  <c r="K246" i="61"/>
  <c r="K245" i="61"/>
  <c r="K244" i="61"/>
  <c r="K243" i="61"/>
  <c r="K242" i="61"/>
  <c r="K241" i="61"/>
  <c r="K240" i="61"/>
  <c r="K239" i="61"/>
  <c r="K238" i="61"/>
  <c r="K237" i="61"/>
  <c r="K236" i="61"/>
  <c r="K235" i="61"/>
  <c r="K234" i="61"/>
  <c r="K233" i="61"/>
  <c r="K232" i="61"/>
  <c r="K231" i="61"/>
  <c r="K230" i="61"/>
  <c r="K229" i="61"/>
  <c r="K228" i="61"/>
  <c r="K227" i="61"/>
  <c r="K226" i="61"/>
  <c r="K225" i="61"/>
  <c r="K224" i="61"/>
  <c r="K223" i="61"/>
  <c r="K222" i="61"/>
  <c r="K221" i="61"/>
  <c r="K220" i="61"/>
  <c r="K219" i="61"/>
  <c r="K218" i="61"/>
  <c r="K217" i="61"/>
  <c r="K216" i="61"/>
  <c r="K215" i="61"/>
  <c r="K214" i="61"/>
  <c r="K213" i="61"/>
  <c r="K212" i="61"/>
  <c r="K211" i="61"/>
  <c r="K210" i="61"/>
  <c r="K209" i="61"/>
  <c r="K208" i="61"/>
  <c r="K207" i="61"/>
  <c r="K206" i="61"/>
  <c r="K205" i="61"/>
  <c r="K204" i="61"/>
  <c r="K203" i="61"/>
  <c r="K202" i="61"/>
  <c r="K201" i="61"/>
  <c r="K200" i="61"/>
  <c r="K199" i="61"/>
  <c r="K198" i="61"/>
  <c r="K197" i="61"/>
  <c r="K196" i="61"/>
  <c r="K195" i="61"/>
  <c r="K194" i="61"/>
  <c r="K193" i="61"/>
  <c r="K192" i="61"/>
  <c r="K191" i="61"/>
  <c r="K190" i="61"/>
  <c r="K189" i="61"/>
  <c r="K188" i="61"/>
  <c r="K187" i="61"/>
  <c r="K186" i="61"/>
  <c r="K185" i="61"/>
  <c r="K184" i="61"/>
  <c r="K183" i="61"/>
  <c r="K182" i="61"/>
  <c r="K181" i="61"/>
  <c r="K180" i="61"/>
  <c r="K179" i="61"/>
  <c r="K178" i="61"/>
  <c r="K177" i="61"/>
  <c r="K176" i="61"/>
  <c r="K175" i="61"/>
  <c r="K174" i="61"/>
  <c r="K173" i="61"/>
  <c r="K172" i="61"/>
  <c r="K171" i="61"/>
  <c r="K170" i="61"/>
  <c r="K169" i="61"/>
  <c r="K168" i="61"/>
  <c r="K167" i="61"/>
  <c r="K166" i="61"/>
  <c r="K165" i="61"/>
  <c r="K164" i="61"/>
  <c r="K163" i="61"/>
  <c r="K162" i="61"/>
  <c r="K161" i="61"/>
  <c r="K160" i="61"/>
  <c r="K159" i="61"/>
  <c r="K158" i="61"/>
  <c r="K157" i="61"/>
  <c r="K156" i="61"/>
  <c r="K155" i="61"/>
  <c r="K154" i="61"/>
  <c r="K153" i="61"/>
  <c r="K152" i="61"/>
  <c r="K151" i="61"/>
  <c r="K150" i="61"/>
  <c r="K149" i="61"/>
  <c r="K148" i="61"/>
  <c r="K147" i="61"/>
  <c r="K146" i="61"/>
  <c r="K145" i="61"/>
  <c r="K144" i="61"/>
  <c r="K143" i="61"/>
  <c r="K142" i="61"/>
  <c r="K141" i="61"/>
  <c r="K140" i="61"/>
  <c r="K139" i="61"/>
  <c r="K138" i="61"/>
  <c r="K137" i="61"/>
  <c r="K136" i="61"/>
  <c r="K135" i="61"/>
  <c r="K134" i="61"/>
  <c r="K133" i="61"/>
  <c r="K132" i="61"/>
  <c r="K131" i="61"/>
  <c r="K130" i="61"/>
  <c r="K129" i="61"/>
  <c r="K128" i="61"/>
  <c r="K127" i="61"/>
  <c r="K126" i="61"/>
  <c r="K125" i="61"/>
  <c r="K124" i="61"/>
  <c r="K123" i="61"/>
  <c r="K122" i="61"/>
  <c r="K121" i="61"/>
  <c r="K120" i="61"/>
  <c r="K119" i="61"/>
  <c r="K118" i="61"/>
  <c r="K117" i="61"/>
  <c r="K116" i="61"/>
  <c r="K115" i="61"/>
  <c r="K114" i="61"/>
  <c r="K113" i="61"/>
  <c r="K112" i="61"/>
  <c r="K111" i="61"/>
  <c r="K110" i="61"/>
  <c r="K109" i="61"/>
  <c r="K108" i="61"/>
  <c r="K107" i="61"/>
  <c r="K106" i="61"/>
  <c r="K105" i="61"/>
  <c r="K104" i="61"/>
  <c r="K103" i="61"/>
  <c r="K102" i="61"/>
  <c r="K101" i="61"/>
  <c r="K100" i="61"/>
  <c r="K99" i="61"/>
  <c r="K98" i="61"/>
  <c r="K97" i="61"/>
  <c r="K96" i="61"/>
  <c r="K95" i="61"/>
  <c r="K94" i="61"/>
  <c r="K93" i="61"/>
  <c r="K92" i="61"/>
  <c r="K91" i="61"/>
  <c r="K90" i="61"/>
  <c r="K89" i="61"/>
  <c r="K88" i="61"/>
  <c r="K87" i="61"/>
  <c r="K86" i="61"/>
  <c r="K85" i="61"/>
  <c r="K84" i="61"/>
  <c r="K83" i="61"/>
  <c r="K82" i="61"/>
  <c r="K81" i="61"/>
  <c r="K80" i="61"/>
  <c r="K79" i="61"/>
  <c r="K78" i="61"/>
  <c r="K77" i="61"/>
  <c r="K76" i="61"/>
  <c r="K75" i="61"/>
  <c r="K74" i="61"/>
  <c r="K73" i="61"/>
  <c r="K72" i="61"/>
  <c r="K71" i="61"/>
  <c r="K70" i="61"/>
  <c r="K69" i="61"/>
  <c r="K68" i="61"/>
  <c r="K67" i="61"/>
  <c r="K66" i="61"/>
  <c r="K65" i="61"/>
  <c r="K64" i="61"/>
  <c r="K63" i="61"/>
  <c r="K62" i="61"/>
  <c r="K61" i="61"/>
  <c r="K60" i="61"/>
  <c r="K59" i="61"/>
  <c r="K58" i="61"/>
  <c r="K57" i="61"/>
  <c r="K56" i="61"/>
  <c r="K55" i="61"/>
  <c r="K54" i="61"/>
  <c r="K53" i="61"/>
  <c r="K52" i="61"/>
  <c r="K51" i="61"/>
  <c r="K50" i="61"/>
  <c r="K49" i="61"/>
  <c r="K48" i="61"/>
  <c r="K47" i="61"/>
  <c r="K46" i="61"/>
  <c r="K45" i="61"/>
  <c r="K44" i="61"/>
  <c r="K43" i="61"/>
  <c r="K42" i="61"/>
  <c r="K41" i="61"/>
  <c r="K40" i="61"/>
  <c r="K39" i="61"/>
  <c r="K38" i="61"/>
  <c r="K37" i="61"/>
  <c r="K36" i="61"/>
  <c r="K35" i="61"/>
  <c r="K34" i="61"/>
  <c r="K33" i="61"/>
  <c r="K32" i="61"/>
  <c r="K31" i="61"/>
  <c r="K30" i="61"/>
  <c r="K29" i="61"/>
  <c r="K28" i="61"/>
  <c r="K27" i="61"/>
  <c r="K26" i="61"/>
  <c r="K25" i="61"/>
  <c r="K24" i="61"/>
  <c r="K23" i="61"/>
  <c r="K22" i="61"/>
  <c r="K21" i="61"/>
  <c r="K20" i="61"/>
  <c r="K19" i="61"/>
  <c r="K18" i="61"/>
  <c r="K17" i="61"/>
  <c r="K16" i="61"/>
  <c r="K15" i="61"/>
  <c r="K14" i="61"/>
  <c r="K13" i="61"/>
  <c r="K12" i="61"/>
  <c r="K11" i="61"/>
  <c r="K10" i="61"/>
  <c r="K9" i="61"/>
  <c r="A81" i="60"/>
  <c r="E8" i="60"/>
  <c r="B6" i="60"/>
  <c r="B5" i="60"/>
  <c r="B4" i="60"/>
  <c r="J517" i="59"/>
  <c r="I517" i="59"/>
  <c r="H517" i="59"/>
  <c r="G517" i="59"/>
  <c r="F517" i="59"/>
  <c r="I526" i="59"/>
  <c r="K498" i="59"/>
  <c r="K497" i="59"/>
  <c r="K496" i="59"/>
  <c r="K495" i="59"/>
  <c r="K490" i="59"/>
  <c r="K489" i="59"/>
  <c r="K488" i="59"/>
  <c r="K487" i="59"/>
  <c r="K486" i="59"/>
  <c r="K485" i="59"/>
  <c r="K484" i="59"/>
  <c r="K483" i="59"/>
  <c r="K482" i="59"/>
  <c r="K481" i="59"/>
  <c r="K480" i="59"/>
  <c r="K479" i="59"/>
  <c r="K478" i="59"/>
  <c r="K477" i="59"/>
  <c r="K476" i="59"/>
  <c r="K475" i="59"/>
  <c r="K474" i="59"/>
  <c r="K473" i="59"/>
  <c r="K472" i="59"/>
  <c r="K471" i="59"/>
  <c r="K470" i="59"/>
  <c r="K469" i="59"/>
  <c r="K468" i="59"/>
  <c r="K467" i="59"/>
  <c r="K466" i="59"/>
  <c r="K465" i="59"/>
  <c r="K464" i="59"/>
  <c r="K463" i="59"/>
  <c r="K462" i="59"/>
  <c r="K461" i="59"/>
  <c r="K460" i="59"/>
  <c r="K459" i="59"/>
  <c r="K458" i="59"/>
  <c r="K457" i="59"/>
  <c r="K456" i="59"/>
  <c r="K455" i="59"/>
  <c r="K454" i="59"/>
  <c r="K453" i="59"/>
  <c r="K452" i="59"/>
  <c r="K451" i="59"/>
  <c r="K450" i="59"/>
  <c r="K449" i="59"/>
  <c r="K448" i="59"/>
  <c r="K447" i="59"/>
  <c r="K446" i="59"/>
  <c r="K445" i="59"/>
  <c r="K444" i="59"/>
  <c r="K443" i="59"/>
  <c r="K442" i="59"/>
  <c r="K441" i="59"/>
  <c r="K440" i="59"/>
  <c r="K439" i="59"/>
  <c r="K438" i="59"/>
  <c r="K437" i="59"/>
  <c r="K436" i="59"/>
  <c r="K435" i="59"/>
  <c r="K434" i="59"/>
  <c r="K433" i="59"/>
  <c r="K432" i="59"/>
  <c r="K431" i="59"/>
  <c r="K430" i="59"/>
  <c r="K429" i="59"/>
  <c r="K428" i="59"/>
  <c r="K427" i="59"/>
  <c r="K426" i="59"/>
  <c r="K425" i="59"/>
  <c r="K424" i="59"/>
  <c r="K423" i="59"/>
  <c r="K422" i="59"/>
  <c r="K421" i="59"/>
  <c r="K420" i="59"/>
  <c r="K419" i="59"/>
  <c r="K418" i="59"/>
  <c r="K417" i="59"/>
  <c r="K416" i="59"/>
  <c r="K415" i="59"/>
  <c r="K414" i="59"/>
  <c r="K413" i="59"/>
  <c r="K412" i="59"/>
  <c r="K411" i="59"/>
  <c r="K410" i="59"/>
  <c r="K409" i="59"/>
  <c r="K408" i="59"/>
  <c r="K407" i="59"/>
  <c r="K406" i="59"/>
  <c r="K405" i="59"/>
  <c r="K404" i="59"/>
  <c r="K403" i="59"/>
  <c r="K402" i="59"/>
  <c r="K401" i="59"/>
  <c r="K400" i="59"/>
  <c r="K399" i="59"/>
  <c r="K398" i="59"/>
  <c r="K397" i="59"/>
  <c r="K396" i="59"/>
  <c r="K395" i="59"/>
  <c r="K394" i="59"/>
  <c r="K393" i="59"/>
  <c r="K392" i="59"/>
  <c r="K391" i="59"/>
  <c r="K390" i="59"/>
  <c r="K389" i="59"/>
  <c r="K388" i="59"/>
  <c r="K387" i="59"/>
  <c r="K386" i="59"/>
  <c r="K385" i="59"/>
  <c r="K384" i="59"/>
  <c r="K383" i="59"/>
  <c r="K382" i="59"/>
  <c r="K381" i="59"/>
  <c r="K380" i="59"/>
  <c r="K379" i="59"/>
  <c r="K378" i="59"/>
  <c r="K377" i="59"/>
  <c r="K376" i="59"/>
  <c r="K375" i="59"/>
  <c r="K374" i="59"/>
  <c r="K373" i="59"/>
  <c r="K372" i="59"/>
  <c r="K371" i="59"/>
  <c r="K370" i="59"/>
  <c r="K369" i="59"/>
  <c r="K368" i="59"/>
  <c r="K367" i="59"/>
  <c r="K366" i="59"/>
  <c r="K365" i="59"/>
  <c r="K364" i="59"/>
  <c r="K363" i="59"/>
  <c r="K362" i="59"/>
  <c r="K361" i="59"/>
  <c r="K360" i="59"/>
  <c r="K359" i="59"/>
  <c r="K358" i="59"/>
  <c r="K357" i="59"/>
  <c r="K356" i="59"/>
  <c r="K355" i="59"/>
  <c r="K354" i="59"/>
  <c r="K353" i="59"/>
  <c r="K352" i="59"/>
  <c r="K351" i="59"/>
  <c r="K350" i="59"/>
  <c r="K349" i="59"/>
  <c r="K348" i="59"/>
  <c r="K347" i="59"/>
  <c r="K346" i="59"/>
  <c r="K345" i="59"/>
  <c r="K344" i="59"/>
  <c r="K343" i="59"/>
  <c r="K342" i="59"/>
  <c r="K341" i="59"/>
  <c r="K340" i="59"/>
  <c r="K339" i="59"/>
  <c r="K338" i="59"/>
  <c r="K337" i="59"/>
  <c r="K336" i="59"/>
  <c r="K335" i="59"/>
  <c r="K334" i="59"/>
  <c r="K333" i="59"/>
  <c r="K332" i="59"/>
  <c r="K331" i="59"/>
  <c r="K330" i="59"/>
  <c r="K329" i="59"/>
  <c r="K328" i="59"/>
  <c r="K327" i="59"/>
  <c r="K326" i="59"/>
  <c r="K325" i="59"/>
  <c r="K324" i="59"/>
  <c r="K323" i="59"/>
  <c r="K322" i="59"/>
  <c r="K321" i="59"/>
  <c r="K320" i="59"/>
  <c r="K319" i="59"/>
  <c r="K318" i="59"/>
  <c r="K317" i="59"/>
  <c r="K316" i="59"/>
  <c r="K315" i="59"/>
  <c r="K314" i="59"/>
  <c r="K313" i="59"/>
  <c r="K312" i="59"/>
  <c r="K311" i="59"/>
  <c r="K310" i="59"/>
  <c r="K309" i="59"/>
  <c r="K308" i="59"/>
  <c r="K307" i="59"/>
  <c r="K306" i="59"/>
  <c r="K305" i="59"/>
  <c r="K304" i="59"/>
  <c r="K303" i="59"/>
  <c r="K302" i="59"/>
  <c r="K301" i="59"/>
  <c r="K300" i="59"/>
  <c r="K299" i="59"/>
  <c r="K298" i="59"/>
  <c r="K297" i="59"/>
  <c r="K296" i="59"/>
  <c r="K295" i="59"/>
  <c r="K294" i="59"/>
  <c r="K293" i="59"/>
  <c r="K292" i="59"/>
  <c r="K291" i="59"/>
  <c r="K290" i="59"/>
  <c r="K289" i="59"/>
  <c r="K288" i="59"/>
  <c r="K287" i="59"/>
  <c r="K286" i="59"/>
  <c r="K285" i="59"/>
  <c r="K284" i="59"/>
  <c r="K283" i="59"/>
  <c r="K282" i="59"/>
  <c r="K281" i="59"/>
  <c r="K280" i="59"/>
  <c r="K279" i="59"/>
  <c r="K278" i="59"/>
  <c r="K277" i="59"/>
  <c r="K276" i="59"/>
  <c r="K275" i="59"/>
  <c r="K274" i="59"/>
  <c r="K273" i="59"/>
  <c r="K272" i="59"/>
  <c r="K271" i="59"/>
  <c r="K270" i="59"/>
  <c r="K269" i="59"/>
  <c r="K268" i="59"/>
  <c r="K267" i="59"/>
  <c r="K266" i="59"/>
  <c r="K265" i="59"/>
  <c r="K264" i="59"/>
  <c r="K263" i="59"/>
  <c r="K262" i="59"/>
  <c r="K261" i="59"/>
  <c r="K260" i="59"/>
  <c r="K259" i="59"/>
  <c r="K258" i="59"/>
  <c r="K257" i="59"/>
  <c r="K256" i="59"/>
  <c r="K255" i="59"/>
  <c r="K254" i="59"/>
  <c r="K253" i="59"/>
  <c r="K252" i="59"/>
  <c r="K251" i="59"/>
  <c r="K250" i="59"/>
  <c r="K249" i="59"/>
  <c r="K248" i="59"/>
  <c r="K247" i="59"/>
  <c r="K246" i="59"/>
  <c r="K245" i="59"/>
  <c r="K244" i="59"/>
  <c r="K243" i="59"/>
  <c r="K242" i="59"/>
  <c r="K241" i="59"/>
  <c r="K240" i="59"/>
  <c r="K239" i="59"/>
  <c r="K238" i="59"/>
  <c r="K237" i="59"/>
  <c r="K236" i="59"/>
  <c r="K235" i="59"/>
  <c r="K234" i="59"/>
  <c r="K233" i="59"/>
  <c r="K232" i="59"/>
  <c r="K231" i="59"/>
  <c r="K230" i="59"/>
  <c r="K229" i="59"/>
  <c r="K228" i="59"/>
  <c r="K227" i="59"/>
  <c r="K226" i="59"/>
  <c r="K225" i="59"/>
  <c r="K224" i="59"/>
  <c r="K223" i="59"/>
  <c r="K222" i="59"/>
  <c r="K221" i="59"/>
  <c r="K220" i="59"/>
  <c r="K219" i="59"/>
  <c r="K218" i="59"/>
  <c r="K217" i="59"/>
  <c r="K216" i="59"/>
  <c r="K215" i="59"/>
  <c r="K214" i="59"/>
  <c r="K213" i="59"/>
  <c r="K212" i="59"/>
  <c r="K211" i="59"/>
  <c r="K210" i="59"/>
  <c r="K209" i="59"/>
  <c r="K208" i="59"/>
  <c r="K207" i="59"/>
  <c r="K206" i="59"/>
  <c r="K205" i="59"/>
  <c r="K204" i="59"/>
  <c r="K203" i="59"/>
  <c r="K202" i="59"/>
  <c r="K201" i="59"/>
  <c r="K200" i="59"/>
  <c r="K199" i="59"/>
  <c r="K198" i="59"/>
  <c r="K197" i="59"/>
  <c r="K196" i="59"/>
  <c r="K195" i="59"/>
  <c r="K194" i="59"/>
  <c r="K193" i="59"/>
  <c r="K192" i="59"/>
  <c r="K191" i="59"/>
  <c r="K190" i="59"/>
  <c r="K189" i="59"/>
  <c r="K188" i="59"/>
  <c r="K187" i="59"/>
  <c r="K186" i="59"/>
  <c r="K185" i="59"/>
  <c r="K184" i="59"/>
  <c r="K183" i="59"/>
  <c r="K182" i="59"/>
  <c r="K181" i="59"/>
  <c r="K180" i="59"/>
  <c r="K179" i="59"/>
  <c r="K178" i="59"/>
  <c r="K177" i="59"/>
  <c r="K176" i="59"/>
  <c r="K175" i="59"/>
  <c r="K174" i="59"/>
  <c r="K173" i="59"/>
  <c r="K172" i="59"/>
  <c r="K171" i="59"/>
  <c r="K170" i="59"/>
  <c r="K169" i="59"/>
  <c r="K168" i="59"/>
  <c r="K167" i="59"/>
  <c r="K166" i="59"/>
  <c r="K165" i="59"/>
  <c r="K164" i="59"/>
  <c r="K163" i="59"/>
  <c r="K162" i="59"/>
  <c r="K161" i="59"/>
  <c r="K160" i="59"/>
  <c r="K159" i="59"/>
  <c r="K158" i="59"/>
  <c r="K157" i="59"/>
  <c r="K156" i="59"/>
  <c r="K155" i="59"/>
  <c r="K154" i="59"/>
  <c r="K153" i="59"/>
  <c r="K152" i="59"/>
  <c r="K151" i="59"/>
  <c r="K150" i="59"/>
  <c r="K149" i="59"/>
  <c r="K148" i="59"/>
  <c r="K147" i="59"/>
  <c r="K146" i="59"/>
  <c r="K145" i="59"/>
  <c r="K144" i="59"/>
  <c r="K143" i="59"/>
  <c r="K142" i="59"/>
  <c r="K141" i="59"/>
  <c r="K140" i="59"/>
  <c r="K139" i="59"/>
  <c r="K138" i="59"/>
  <c r="K137" i="59"/>
  <c r="K136" i="59"/>
  <c r="K135" i="59"/>
  <c r="K134" i="59"/>
  <c r="K133" i="59"/>
  <c r="K132" i="59"/>
  <c r="K131" i="59"/>
  <c r="K130" i="59"/>
  <c r="K129" i="59"/>
  <c r="K128" i="59"/>
  <c r="K127" i="59"/>
  <c r="K126" i="59"/>
  <c r="K125" i="59"/>
  <c r="K124" i="59"/>
  <c r="K123" i="59"/>
  <c r="K122" i="59"/>
  <c r="K121" i="59"/>
  <c r="K120" i="59"/>
  <c r="K119" i="59"/>
  <c r="K118" i="59"/>
  <c r="K117" i="59"/>
  <c r="K116" i="59"/>
  <c r="K115" i="59"/>
  <c r="K114" i="59"/>
  <c r="K113" i="59"/>
  <c r="K112" i="59"/>
  <c r="K111" i="59"/>
  <c r="K110" i="59"/>
  <c r="K109" i="59"/>
  <c r="K108" i="59"/>
  <c r="K107" i="59"/>
  <c r="K106" i="59"/>
  <c r="K105" i="59"/>
  <c r="K104" i="59"/>
  <c r="K103" i="59"/>
  <c r="K102" i="59"/>
  <c r="K101" i="59"/>
  <c r="K100" i="59"/>
  <c r="K99" i="59"/>
  <c r="K98" i="59"/>
  <c r="K97" i="59"/>
  <c r="K96" i="59"/>
  <c r="K95" i="59"/>
  <c r="K94" i="59"/>
  <c r="K93" i="59"/>
  <c r="K92" i="59"/>
  <c r="K91" i="59"/>
  <c r="K90" i="59"/>
  <c r="K89" i="59"/>
  <c r="K88" i="59"/>
  <c r="K87" i="59"/>
  <c r="K86" i="59"/>
  <c r="K85" i="59"/>
  <c r="K84" i="59"/>
  <c r="K83" i="59"/>
  <c r="K82" i="59"/>
  <c r="K81" i="59"/>
  <c r="K80" i="59"/>
  <c r="K79" i="59"/>
  <c r="K78" i="59"/>
  <c r="K77" i="59"/>
  <c r="K76" i="59"/>
  <c r="K75" i="59"/>
  <c r="K74" i="59"/>
  <c r="K73" i="59"/>
  <c r="K72" i="59"/>
  <c r="K71" i="59"/>
  <c r="K70" i="59"/>
  <c r="K69" i="59"/>
  <c r="K68" i="59"/>
  <c r="K67" i="59"/>
  <c r="K66" i="59"/>
  <c r="K65" i="59"/>
  <c r="K64" i="59"/>
  <c r="K63" i="59"/>
  <c r="K62" i="59"/>
  <c r="K61" i="59"/>
  <c r="K60" i="59"/>
  <c r="K59" i="59"/>
  <c r="K58" i="59"/>
  <c r="K57" i="59"/>
  <c r="K56" i="59"/>
  <c r="K55" i="59"/>
  <c r="K54" i="59"/>
  <c r="K53" i="59"/>
  <c r="K52" i="59"/>
  <c r="K51" i="59"/>
  <c r="K50" i="59"/>
  <c r="K49" i="59"/>
  <c r="K48" i="59"/>
  <c r="K47" i="59"/>
  <c r="K46" i="59"/>
  <c r="K45" i="59"/>
  <c r="K44" i="59"/>
  <c r="K43" i="59"/>
  <c r="K42" i="59"/>
  <c r="K41" i="59"/>
  <c r="K40" i="59"/>
  <c r="K39" i="59"/>
  <c r="K38" i="59"/>
  <c r="K37" i="59"/>
  <c r="K36" i="59"/>
  <c r="K35" i="59"/>
  <c r="K34" i="59"/>
  <c r="K33" i="59"/>
  <c r="K32" i="59"/>
  <c r="K31" i="59"/>
  <c r="K30" i="59"/>
  <c r="K29" i="59"/>
  <c r="K28" i="59"/>
  <c r="K27" i="59"/>
  <c r="K26" i="59"/>
  <c r="K25" i="59"/>
  <c r="K24" i="59"/>
  <c r="K23" i="59"/>
  <c r="K22" i="59"/>
  <c r="K21" i="59"/>
  <c r="K20" i="59"/>
  <c r="K19" i="59"/>
  <c r="K18" i="59"/>
  <c r="K17" i="59"/>
  <c r="K16" i="59"/>
  <c r="K15" i="59"/>
  <c r="K14" i="59"/>
  <c r="K13" i="59"/>
  <c r="K12" i="59"/>
  <c r="K11" i="59"/>
  <c r="K10" i="59"/>
  <c r="K9" i="59"/>
  <c r="A81" i="58"/>
  <c r="E8" i="58"/>
  <c r="B6" i="58"/>
  <c r="B5" i="58"/>
  <c r="B4" i="58"/>
  <c r="J517" i="57"/>
  <c r="I517" i="57"/>
  <c r="H517" i="57"/>
  <c r="G517" i="57"/>
  <c r="F517" i="57"/>
  <c r="K498" i="57"/>
  <c r="K497" i="57"/>
  <c r="K496" i="57"/>
  <c r="M496" i="57"/>
  <c r="K495" i="57"/>
  <c r="K490" i="57"/>
  <c r="K489" i="57"/>
  <c r="K488" i="57"/>
  <c r="M488" i="57"/>
  <c r="K487" i="57"/>
  <c r="K486" i="57"/>
  <c r="K485" i="57"/>
  <c r="K484" i="57"/>
  <c r="M484" i="57"/>
  <c r="K483" i="57"/>
  <c r="K482" i="57"/>
  <c r="K481" i="57"/>
  <c r="K480" i="57"/>
  <c r="M480" i="57"/>
  <c r="K479" i="57"/>
  <c r="K478" i="57"/>
  <c r="K477" i="57"/>
  <c r="K476" i="57"/>
  <c r="M476" i="57"/>
  <c r="K475" i="57"/>
  <c r="K474" i="57"/>
  <c r="K473" i="57"/>
  <c r="K472" i="57"/>
  <c r="M472" i="57"/>
  <c r="K471" i="57"/>
  <c r="K470" i="57"/>
  <c r="K469" i="57"/>
  <c r="K468" i="57"/>
  <c r="M468" i="57"/>
  <c r="K467" i="57"/>
  <c r="K466" i="57"/>
  <c r="K465" i="57"/>
  <c r="K464" i="57"/>
  <c r="M464" i="57"/>
  <c r="K463" i="57"/>
  <c r="K462" i="57"/>
  <c r="K461" i="57"/>
  <c r="K460" i="57"/>
  <c r="M460" i="57"/>
  <c r="K459" i="57"/>
  <c r="K458" i="57"/>
  <c r="K457" i="57"/>
  <c r="K456" i="57"/>
  <c r="M456" i="57"/>
  <c r="K455" i="57"/>
  <c r="K454" i="57"/>
  <c r="K453" i="57"/>
  <c r="K452" i="57"/>
  <c r="M452" i="57"/>
  <c r="K451" i="57"/>
  <c r="K450" i="57"/>
  <c r="K449" i="57"/>
  <c r="K448" i="57"/>
  <c r="M448" i="57"/>
  <c r="K447" i="57"/>
  <c r="K446" i="57"/>
  <c r="K445" i="57"/>
  <c r="K444" i="57"/>
  <c r="M444" i="57"/>
  <c r="K443" i="57"/>
  <c r="K442" i="57"/>
  <c r="K441" i="57"/>
  <c r="K440" i="57"/>
  <c r="M440" i="57"/>
  <c r="K439" i="57"/>
  <c r="K438" i="57"/>
  <c r="K437" i="57"/>
  <c r="K436" i="57"/>
  <c r="M436" i="57"/>
  <c r="K435" i="57"/>
  <c r="K434" i="57"/>
  <c r="K433" i="57"/>
  <c r="K432" i="57"/>
  <c r="M432" i="57"/>
  <c r="K431" i="57"/>
  <c r="K430" i="57"/>
  <c r="K429" i="57"/>
  <c r="K428" i="57"/>
  <c r="M428" i="57"/>
  <c r="K427" i="57"/>
  <c r="K426" i="57"/>
  <c r="K425" i="57"/>
  <c r="K424" i="57"/>
  <c r="M424" i="57"/>
  <c r="K423" i="57"/>
  <c r="K422" i="57"/>
  <c r="K421" i="57"/>
  <c r="K420" i="57"/>
  <c r="M420" i="57"/>
  <c r="K419" i="57"/>
  <c r="K418" i="57"/>
  <c r="K417" i="57"/>
  <c r="K416" i="57"/>
  <c r="M416" i="57"/>
  <c r="K415" i="57"/>
  <c r="K414" i="57"/>
  <c r="K413" i="57"/>
  <c r="K412" i="57"/>
  <c r="M412" i="57"/>
  <c r="K411" i="57"/>
  <c r="K410" i="57"/>
  <c r="K409" i="57"/>
  <c r="K408" i="57"/>
  <c r="M408" i="57"/>
  <c r="K407" i="57"/>
  <c r="K406" i="57"/>
  <c r="K405" i="57"/>
  <c r="K404" i="57"/>
  <c r="M404" i="57"/>
  <c r="K403" i="57"/>
  <c r="K402" i="57"/>
  <c r="K401" i="57"/>
  <c r="K400" i="57"/>
  <c r="M400" i="57"/>
  <c r="K399" i="57"/>
  <c r="K398" i="57"/>
  <c r="K397" i="57"/>
  <c r="K396" i="57"/>
  <c r="M396" i="57"/>
  <c r="K395" i="57"/>
  <c r="K394" i="57"/>
  <c r="K393" i="57"/>
  <c r="K392" i="57"/>
  <c r="M392" i="57"/>
  <c r="K391" i="57"/>
  <c r="K390" i="57"/>
  <c r="K389" i="57"/>
  <c r="K388" i="57"/>
  <c r="M388" i="57"/>
  <c r="K387" i="57"/>
  <c r="K386" i="57"/>
  <c r="K385" i="57"/>
  <c r="K384" i="57"/>
  <c r="M384" i="57"/>
  <c r="K383" i="57"/>
  <c r="K382" i="57"/>
  <c r="K381" i="57"/>
  <c r="K380" i="57"/>
  <c r="M380" i="57"/>
  <c r="K379" i="57"/>
  <c r="K378" i="57"/>
  <c r="K377" i="57"/>
  <c r="K376" i="57"/>
  <c r="M376" i="57"/>
  <c r="K375" i="57"/>
  <c r="K374" i="57"/>
  <c r="K373" i="57"/>
  <c r="K372" i="57"/>
  <c r="M372" i="57"/>
  <c r="K371" i="57"/>
  <c r="K370" i="57"/>
  <c r="K369" i="57"/>
  <c r="K368" i="57"/>
  <c r="M368" i="57"/>
  <c r="K367" i="57"/>
  <c r="K366" i="57"/>
  <c r="K365" i="57"/>
  <c r="K364" i="57"/>
  <c r="M364" i="57"/>
  <c r="K363" i="57"/>
  <c r="K362" i="57"/>
  <c r="K361" i="57"/>
  <c r="K360" i="57"/>
  <c r="M360" i="57"/>
  <c r="K359" i="57"/>
  <c r="K358" i="57"/>
  <c r="K357" i="57"/>
  <c r="K356" i="57"/>
  <c r="M356" i="57"/>
  <c r="K355" i="57"/>
  <c r="K354" i="57"/>
  <c r="K353" i="57"/>
  <c r="K352" i="57"/>
  <c r="M352" i="57"/>
  <c r="K351" i="57"/>
  <c r="K350" i="57"/>
  <c r="K349" i="57"/>
  <c r="K348" i="57"/>
  <c r="M348" i="57"/>
  <c r="K347" i="57"/>
  <c r="K346" i="57"/>
  <c r="K345" i="57"/>
  <c r="K344" i="57"/>
  <c r="M344" i="57"/>
  <c r="K343" i="57"/>
  <c r="K342" i="57"/>
  <c r="K341" i="57"/>
  <c r="K340" i="57"/>
  <c r="M340" i="57"/>
  <c r="K339" i="57"/>
  <c r="K338" i="57"/>
  <c r="K337" i="57"/>
  <c r="K336" i="57"/>
  <c r="M336" i="57"/>
  <c r="K335" i="57"/>
  <c r="K334" i="57"/>
  <c r="K333" i="57"/>
  <c r="K332" i="57"/>
  <c r="M332" i="57"/>
  <c r="K331" i="57"/>
  <c r="K330" i="57"/>
  <c r="K329" i="57"/>
  <c r="K328" i="57"/>
  <c r="M328" i="57"/>
  <c r="K327" i="57"/>
  <c r="K326" i="57"/>
  <c r="K325" i="57"/>
  <c r="K324" i="57"/>
  <c r="M324" i="57"/>
  <c r="K323" i="57"/>
  <c r="K322" i="57"/>
  <c r="K321" i="57"/>
  <c r="K320" i="57"/>
  <c r="M320" i="57"/>
  <c r="K319" i="57"/>
  <c r="K318" i="57"/>
  <c r="K317" i="57"/>
  <c r="K316" i="57"/>
  <c r="M316" i="57"/>
  <c r="K315" i="57"/>
  <c r="K314" i="57"/>
  <c r="K313" i="57"/>
  <c r="K312" i="57"/>
  <c r="M312" i="57"/>
  <c r="K311" i="57"/>
  <c r="K310" i="57"/>
  <c r="K309" i="57"/>
  <c r="K308" i="57"/>
  <c r="M308" i="57"/>
  <c r="K307" i="57"/>
  <c r="K306" i="57"/>
  <c r="K305" i="57"/>
  <c r="K304" i="57"/>
  <c r="M304" i="57"/>
  <c r="K303" i="57"/>
  <c r="K302" i="57"/>
  <c r="K301" i="57"/>
  <c r="K300" i="57"/>
  <c r="M300" i="57"/>
  <c r="K299" i="57"/>
  <c r="K298" i="57"/>
  <c r="K297" i="57"/>
  <c r="K296" i="57"/>
  <c r="M296" i="57"/>
  <c r="K295" i="57"/>
  <c r="K294" i="57"/>
  <c r="K293" i="57"/>
  <c r="K292" i="57"/>
  <c r="M292" i="57"/>
  <c r="K291" i="57"/>
  <c r="K290" i="57"/>
  <c r="K289" i="57"/>
  <c r="K288" i="57"/>
  <c r="M288" i="57"/>
  <c r="K287" i="57"/>
  <c r="K286" i="57"/>
  <c r="K285" i="57"/>
  <c r="K284" i="57"/>
  <c r="M284" i="57"/>
  <c r="K283" i="57"/>
  <c r="K282" i="57"/>
  <c r="K281" i="57"/>
  <c r="K280" i="57"/>
  <c r="M280" i="57"/>
  <c r="K279" i="57"/>
  <c r="K278" i="57"/>
  <c r="K277" i="57"/>
  <c r="K276" i="57"/>
  <c r="M276" i="57"/>
  <c r="K275" i="57"/>
  <c r="K274" i="57"/>
  <c r="K273" i="57"/>
  <c r="K272" i="57"/>
  <c r="M272" i="57"/>
  <c r="K271" i="57"/>
  <c r="K270" i="57"/>
  <c r="K269" i="57"/>
  <c r="K268" i="57"/>
  <c r="M268" i="57"/>
  <c r="K267" i="57"/>
  <c r="K266" i="57"/>
  <c r="K265" i="57"/>
  <c r="K264" i="57"/>
  <c r="M264" i="57"/>
  <c r="K263" i="57"/>
  <c r="K262" i="57"/>
  <c r="K261" i="57"/>
  <c r="K260" i="57"/>
  <c r="M260" i="57"/>
  <c r="K259" i="57"/>
  <c r="K258" i="57"/>
  <c r="K257" i="57"/>
  <c r="K256" i="57"/>
  <c r="M256" i="57"/>
  <c r="K255" i="57"/>
  <c r="K254" i="57"/>
  <c r="K253" i="57"/>
  <c r="K252" i="57"/>
  <c r="M252" i="57"/>
  <c r="K251" i="57"/>
  <c r="K250" i="57"/>
  <c r="K249" i="57"/>
  <c r="K248" i="57"/>
  <c r="M248" i="57"/>
  <c r="K247" i="57"/>
  <c r="K246" i="57"/>
  <c r="K245" i="57"/>
  <c r="K244" i="57"/>
  <c r="M244" i="57"/>
  <c r="K243" i="57"/>
  <c r="K242" i="57"/>
  <c r="K241" i="57"/>
  <c r="K240" i="57"/>
  <c r="M240" i="57"/>
  <c r="K239" i="57"/>
  <c r="K238" i="57"/>
  <c r="K237" i="57"/>
  <c r="K236" i="57"/>
  <c r="M236" i="57"/>
  <c r="K235" i="57"/>
  <c r="K234" i="57"/>
  <c r="K233" i="57"/>
  <c r="K232" i="57"/>
  <c r="M232" i="57"/>
  <c r="K231" i="57"/>
  <c r="K230" i="57"/>
  <c r="K229" i="57"/>
  <c r="K228" i="57"/>
  <c r="M228" i="57"/>
  <c r="K227" i="57"/>
  <c r="K226" i="57"/>
  <c r="K225" i="57"/>
  <c r="K224" i="57"/>
  <c r="M224" i="57"/>
  <c r="K223" i="57"/>
  <c r="K222" i="57"/>
  <c r="K221" i="57"/>
  <c r="K220" i="57"/>
  <c r="M220" i="57"/>
  <c r="K219" i="57"/>
  <c r="K218" i="57"/>
  <c r="K217" i="57"/>
  <c r="K216" i="57"/>
  <c r="M216" i="57"/>
  <c r="K215" i="57"/>
  <c r="K214" i="57"/>
  <c r="K213" i="57"/>
  <c r="K212" i="57"/>
  <c r="M212" i="57"/>
  <c r="K211" i="57"/>
  <c r="K210" i="57"/>
  <c r="K209" i="57"/>
  <c r="K208" i="57"/>
  <c r="M208" i="57"/>
  <c r="K207" i="57"/>
  <c r="K206" i="57"/>
  <c r="K205" i="57"/>
  <c r="K204" i="57"/>
  <c r="M204" i="57"/>
  <c r="K203" i="57"/>
  <c r="K202" i="57"/>
  <c r="K201" i="57"/>
  <c r="K200" i="57"/>
  <c r="M200" i="57"/>
  <c r="K199" i="57"/>
  <c r="K198" i="57"/>
  <c r="K197" i="57"/>
  <c r="K196" i="57"/>
  <c r="M196" i="57"/>
  <c r="K195" i="57"/>
  <c r="K194" i="57"/>
  <c r="K193" i="57"/>
  <c r="K192" i="57"/>
  <c r="M192" i="57"/>
  <c r="K191" i="57"/>
  <c r="K190" i="57"/>
  <c r="K189" i="57"/>
  <c r="K188" i="57"/>
  <c r="M188" i="57"/>
  <c r="K187" i="57"/>
  <c r="K186" i="57"/>
  <c r="K185" i="57"/>
  <c r="K184" i="57"/>
  <c r="M184" i="57"/>
  <c r="K183" i="57"/>
  <c r="K182" i="57"/>
  <c r="K181" i="57"/>
  <c r="K180" i="57"/>
  <c r="M180" i="57"/>
  <c r="K179" i="57"/>
  <c r="K178" i="57"/>
  <c r="K177" i="57"/>
  <c r="K176" i="57"/>
  <c r="M176" i="57"/>
  <c r="K175" i="57"/>
  <c r="K174" i="57"/>
  <c r="K173" i="57"/>
  <c r="K172" i="57"/>
  <c r="M172" i="57"/>
  <c r="K171" i="57"/>
  <c r="K170" i="57"/>
  <c r="K169" i="57"/>
  <c r="K168" i="57"/>
  <c r="M168" i="57"/>
  <c r="K167" i="57"/>
  <c r="K166" i="57"/>
  <c r="K165" i="57"/>
  <c r="K164" i="57"/>
  <c r="M164" i="57"/>
  <c r="K163" i="57"/>
  <c r="K162" i="57"/>
  <c r="K161" i="57"/>
  <c r="K160" i="57"/>
  <c r="M160" i="57"/>
  <c r="K159" i="57"/>
  <c r="K158" i="57"/>
  <c r="K157" i="57"/>
  <c r="K156" i="57"/>
  <c r="M156" i="57"/>
  <c r="K155" i="57"/>
  <c r="K154" i="57"/>
  <c r="K153" i="57"/>
  <c r="K152" i="57"/>
  <c r="M152" i="57"/>
  <c r="K151" i="57"/>
  <c r="K150" i="57"/>
  <c r="K149" i="57"/>
  <c r="K148" i="57"/>
  <c r="M148" i="57"/>
  <c r="K147" i="57"/>
  <c r="K146" i="57"/>
  <c r="K145" i="57"/>
  <c r="K144" i="57"/>
  <c r="M144" i="57"/>
  <c r="K143" i="57"/>
  <c r="K142" i="57"/>
  <c r="K141" i="57"/>
  <c r="K140" i="57"/>
  <c r="M140" i="57"/>
  <c r="K139" i="57"/>
  <c r="K138" i="57"/>
  <c r="K137" i="57"/>
  <c r="K136" i="57"/>
  <c r="M136" i="57"/>
  <c r="K135" i="57"/>
  <c r="K134" i="57"/>
  <c r="K133" i="57"/>
  <c r="K132" i="57"/>
  <c r="M132" i="57"/>
  <c r="K131" i="57"/>
  <c r="K130" i="57"/>
  <c r="K129" i="57"/>
  <c r="K128" i="57"/>
  <c r="M128" i="57"/>
  <c r="K127" i="57"/>
  <c r="K126" i="57"/>
  <c r="K125" i="57"/>
  <c r="K124" i="57"/>
  <c r="M124" i="57"/>
  <c r="K123" i="57"/>
  <c r="K122" i="57"/>
  <c r="K121" i="57"/>
  <c r="K120" i="57"/>
  <c r="M120" i="57"/>
  <c r="K119" i="57"/>
  <c r="K118" i="57"/>
  <c r="K117" i="57"/>
  <c r="K116" i="57"/>
  <c r="M116" i="57"/>
  <c r="K115" i="57"/>
  <c r="K114" i="57"/>
  <c r="K113" i="57"/>
  <c r="K112" i="57"/>
  <c r="M112" i="57"/>
  <c r="K111" i="57"/>
  <c r="K110" i="57"/>
  <c r="K109" i="57"/>
  <c r="K108" i="57"/>
  <c r="M108" i="57"/>
  <c r="K107" i="57"/>
  <c r="K106" i="57"/>
  <c r="K105" i="57"/>
  <c r="K104" i="57"/>
  <c r="M104" i="57"/>
  <c r="K103" i="57"/>
  <c r="K102" i="57"/>
  <c r="K101" i="57"/>
  <c r="K100" i="57"/>
  <c r="M100" i="57"/>
  <c r="K99" i="57"/>
  <c r="K98" i="57"/>
  <c r="K97" i="57"/>
  <c r="K96" i="57"/>
  <c r="M96" i="57"/>
  <c r="K95" i="57"/>
  <c r="K94" i="57"/>
  <c r="K93" i="57"/>
  <c r="K92" i="57"/>
  <c r="M92" i="57"/>
  <c r="K91" i="57"/>
  <c r="K90" i="57"/>
  <c r="K89" i="57"/>
  <c r="K88" i="57"/>
  <c r="M88" i="57"/>
  <c r="K87" i="57"/>
  <c r="K86" i="57"/>
  <c r="K85" i="57"/>
  <c r="K84" i="57"/>
  <c r="M84" i="57"/>
  <c r="K83" i="57"/>
  <c r="K82" i="57"/>
  <c r="K81" i="57"/>
  <c r="K80" i="57"/>
  <c r="M80" i="57"/>
  <c r="K79" i="57"/>
  <c r="K78" i="57"/>
  <c r="K77" i="57"/>
  <c r="K76" i="57"/>
  <c r="M76" i="57"/>
  <c r="K75" i="57"/>
  <c r="K74" i="57"/>
  <c r="K73" i="57"/>
  <c r="K72" i="57"/>
  <c r="M72" i="57"/>
  <c r="K71" i="57"/>
  <c r="K70" i="57"/>
  <c r="K69" i="57"/>
  <c r="K68" i="57"/>
  <c r="M68" i="57"/>
  <c r="K67" i="57"/>
  <c r="K66" i="57"/>
  <c r="K65" i="57"/>
  <c r="K64" i="57"/>
  <c r="M64" i="57"/>
  <c r="K63" i="57"/>
  <c r="K62" i="57"/>
  <c r="K61" i="57"/>
  <c r="K60" i="57"/>
  <c r="M60" i="57"/>
  <c r="K59" i="57"/>
  <c r="K58" i="57"/>
  <c r="K57" i="57"/>
  <c r="K56" i="57"/>
  <c r="M56" i="57"/>
  <c r="K55" i="57"/>
  <c r="K54" i="57"/>
  <c r="K53" i="57"/>
  <c r="K52" i="57"/>
  <c r="M52" i="57"/>
  <c r="K51" i="57"/>
  <c r="K50" i="57"/>
  <c r="K49" i="57"/>
  <c r="K48" i="57"/>
  <c r="M48" i="57"/>
  <c r="K47" i="57"/>
  <c r="K46" i="57"/>
  <c r="K45" i="57"/>
  <c r="K44" i="57"/>
  <c r="M44" i="57"/>
  <c r="K43" i="57"/>
  <c r="K42" i="57"/>
  <c r="K41" i="57"/>
  <c r="K40" i="57"/>
  <c r="M40" i="57"/>
  <c r="K39" i="57"/>
  <c r="K38" i="57"/>
  <c r="K37" i="57"/>
  <c r="K36" i="57"/>
  <c r="M36" i="57"/>
  <c r="K35" i="57"/>
  <c r="K34" i="57"/>
  <c r="K33" i="57"/>
  <c r="K32" i="57"/>
  <c r="M32" i="57"/>
  <c r="K31" i="57"/>
  <c r="K30" i="57"/>
  <c r="K29" i="57"/>
  <c r="K28" i="57"/>
  <c r="M28" i="57"/>
  <c r="K27" i="57"/>
  <c r="K26" i="57"/>
  <c r="K25" i="57"/>
  <c r="K24" i="57"/>
  <c r="M24" i="57"/>
  <c r="K23" i="57"/>
  <c r="K22" i="57"/>
  <c r="K21" i="57"/>
  <c r="K20" i="57"/>
  <c r="M20" i="57"/>
  <c r="K19" i="57"/>
  <c r="K18" i="57"/>
  <c r="K17" i="57"/>
  <c r="K16" i="57"/>
  <c r="M16" i="57"/>
  <c r="K15" i="57"/>
  <c r="K14" i="57"/>
  <c r="K13" i="57"/>
  <c r="K12" i="57"/>
  <c r="M12" i="57"/>
  <c r="K11" i="57"/>
  <c r="K10" i="57"/>
  <c r="K9" i="57"/>
  <c r="A81" i="56"/>
  <c r="E8" i="56"/>
  <c r="B6" i="56"/>
  <c r="B5" i="56"/>
  <c r="B4" i="56"/>
  <c r="G531" i="55"/>
  <c r="J517" i="55"/>
  <c r="I517" i="55"/>
  <c r="H517" i="55"/>
  <c r="G517" i="55"/>
  <c r="F517" i="55"/>
  <c r="H532" i="55"/>
  <c r="J530" i="55"/>
  <c r="H528" i="55"/>
  <c r="K498" i="55"/>
  <c r="K497" i="55"/>
  <c r="K496" i="55"/>
  <c r="K495" i="55"/>
  <c r="K490" i="55"/>
  <c r="K489" i="55"/>
  <c r="K488" i="55"/>
  <c r="K487" i="55"/>
  <c r="K486" i="55"/>
  <c r="K485" i="55"/>
  <c r="K484" i="55"/>
  <c r="K483" i="55"/>
  <c r="K482" i="55"/>
  <c r="K481" i="55"/>
  <c r="K480" i="55"/>
  <c r="K479" i="55"/>
  <c r="K478" i="55"/>
  <c r="K477" i="55"/>
  <c r="K476" i="55"/>
  <c r="M476" i="55"/>
  <c r="K475" i="55"/>
  <c r="K474" i="55"/>
  <c r="K473" i="55"/>
  <c r="K472" i="55"/>
  <c r="M472" i="55"/>
  <c r="K471" i="55"/>
  <c r="K470" i="55"/>
  <c r="K469" i="55"/>
  <c r="K468" i="55"/>
  <c r="M468" i="55"/>
  <c r="K467" i="55"/>
  <c r="K466" i="55"/>
  <c r="K465" i="55"/>
  <c r="K464" i="55"/>
  <c r="M464" i="55"/>
  <c r="K463" i="55"/>
  <c r="K462" i="55"/>
  <c r="K461" i="55"/>
  <c r="K460" i="55"/>
  <c r="M460" i="55"/>
  <c r="K459" i="55"/>
  <c r="K458" i="55"/>
  <c r="K457" i="55"/>
  <c r="K456" i="55"/>
  <c r="M456" i="55"/>
  <c r="K455" i="55"/>
  <c r="K454" i="55"/>
  <c r="K453" i="55"/>
  <c r="K452" i="55"/>
  <c r="M452" i="55"/>
  <c r="K451" i="55"/>
  <c r="K450" i="55"/>
  <c r="K449" i="55"/>
  <c r="K448" i="55"/>
  <c r="M448" i="55"/>
  <c r="K447" i="55"/>
  <c r="K446" i="55"/>
  <c r="K445" i="55"/>
  <c r="K444" i="55"/>
  <c r="M444" i="55"/>
  <c r="K443" i="55"/>
  <c r="K442" i="55"/>
  <c r="K441" i="55"/>
  <c r="K440" i="55"/>
  <c r="M440" i="55"/>
  <c r="K439" i="55"/>
  <c r="K438" i="55"/>
  <c r="K437" i="55"/>
  <c r="K436" i="55"/>
  <c r="M436" i="55"/>
  <c r="K435" i="55"/>
  <c r="K434" i="55"/>
  <c r="K433" i="55"/>
  <c r="K432" i="55"/>
  <c r="M432" i="55"/>
  <c r="K431" i="55"/>
  <c r="K430" i="55"/>
  <c r="K429" i="55"/>
  <c r="K428" i="55"/>
  <c r="M428" i="55"/>
  <c r="K427" i="55"/>
  <c r="K426" i="55"/>
  <c r="K425" i="55"/>
  <c r="K424" i="55"/>
  <c r="M424" i="55"/>
  <c r="K423" i="55"/>
  <c r="K422" i="55"/>
  <c r="K421" i="55"/>
  <c r="K420" i="55"/>
  <c r="M420" i="55"/>
  <c r="K419" i="55"/>
  <c r="K418" i="55"/>
  <c r="K417" i="55"/>
  <c r="K416" i="55"/>
  <c r="M416" i="55"/>
  <c r="K415" i="55"/>
  <c r="K414" i="55"/>
  <c r="K413" i="55"/>
  <c r="K412" i="55"/>
  <c r="M412" i="55"/>
  <c r="K411" i="55"/>
  <c r="K410" i="55"/>
  <c r="K409" i="55"/>
  <c r="K408" i="55"/>
  <c r="M408" i="55"/>
  <c r="K407" i="55"/>
  <c r="K406" i="55"/>
  <c r="K405" i="55"/>
  <c r="K404" i="55"/>
  <c r="M404" i="55"/>
  <c r="K403" i="55"/>
  <c r="K402" i="55"/>
  <c r="K401" i="55"/>
  <c r="K400" i="55"/>
  <c r="M400" i="55"/>
  <c r="K399" i="55"/>
  <c r="K398" i="55"/>
  <c r="K397" i="55"/>
  <c r="K396" i="55"/>
  <c r="M396" i="55"/>
  <c r="K395" i="55"/>
  <c r="K394" i="55"/>
  <c r="K393" i="55"/>
  <c r="K392" i="55"/>
  <c r="M392" i="55"/>
  <c r="K391" i="55"/>
  <c r="K390" i="55"/>
  <c r="K389" i="55"/>
  <c r="K388" i="55"/>
  <c r="M388" i="55"/>
  <c r="K387" i="55"/>
  <c r="K386" i="55"/>
  <c r="K385" i="55"/>
  <c r="K384" i="55"/>
  <c r="M384" i="55"/>
  <c r="K383" i="55"/>
  <c r="K382" i="55"/>
  <c r="K381" i="55"/>
  <c r="K380" i="55"/>
  <c r="M380" i="55"/>
  <c r="K379" i="55"/>
  <c r="K378" i="55"/>
  <c r="K377" i="55"/>
  <c r="K376" i="55"/>
  <c r="M376" i="55"/>
  <c r="K375" i="55"/>
  <c r="K374" i="55"/>
  <c r="K373" i="55"/>
  <c r="K372" i="55"/>
  <c r="M372" i="55"/>
  <c r="K371" i="55"/>
  <c r="K370" i="55"/>
  <c r="K369" i="55"/>
  <c r="K368" i="55"/>
  <c r="M368" i="55"/>
  <c r="K367" i="55"/>
  <c r="K366" i="55"/>
  <c r="K365" i="55"/>
  <c r="K364" i="55"/>
  <c r="M364" i="55"/>
  <c r="K363" i="55"/>
  <c r="K362" i="55"/>
  <c r="K361" i="55"/>
  <c r="K360" i="55"/>
  <c r="M360" i="55"/>
  <c r="K359" i="55"/>
  <c r="K358" i="55"/>
  <c r="K357" i="55"/>
  <c r="K356" i="55"/>
  <c r="M356" i="55"/>
  <c r="K355" i="55"/>
  <c r="K354" i="55"/>
  <c r="K353" i="55"/>
  <c r="K352" i="55"/>
  <c r="M352" i="55"/>
  <c r="K351" i="55"/>
  <c r="K350" i="55"/>
  <c r="K349" i="55"/>
  <c r="K348" i="55"/>
  <c r="M348" i="55"/>
  <c r="K347" i="55"/>
  <c r="K346" i="55"/>
  <c r="K345" i="55"/>
  <c r="K344" i="55"/>
  <c r="M344" i="55"/>
  <c r="K343" i="55"/>
  <c r="K342" i="55"/>
  <c r="K341" i="55"/>
  <c r="K340" i="55"/>
  <c r="M340" i="55"/>
  <c r="K339" i="55"/>
  <c r="K338" i="55"/>
  <c r="K337" i="55"/>
  <c r="K336" i="55"/>
  <c r="M336" i="55"/>
  <c r="K335" i="55"/>
  <c r="K334" i="55"/>
  <c r="K333" i="55"/>
  <c r="K332" i="55"/>
  <c r="M332" i="55"/>
  <c r="K331" i="55"/>
  <c r="K330" i="55"/>
  <c r="K329" i="55"/>
  <c r="K328" i="55"/>
  <c r="M328" i="55"/>
  <c r="K327" i="55"/>
  <c r="K326" i="55"/>
  <c r="K325" i="55"/>
  <c r="K324" i="55"/>
  <c r="M324" i="55"/>
  <c r="K323" i="55"/>
  <c r="K322" i="55"/>
  <c r="K321" i="55"/>
  <c r="K320" i="55"/>
  <c r="M320" i="55"/>
  <c r="K319" i="55"/>
  <c r="K318" i="55"/>
  <c r="K317" i="55"/>
  <c r="K316" i="55"/>
  <c r="M316" i="55"/>
  <c r="K315" i="55"/>
  <c r="K314" i="55"/>
  <c r="K313" i="55"/>
  <c r="K312" i="55"/>
  <c r="M312" i="55"/>
  <c r="K311" i="55"/>
  <c r="K310" i="55"/>
  <c r="K309" i="55"/>
  <c r="K308" i="55"/>
  <c r="M308" i="55"/>
  <c r="K307" i="55"/>
  <c r="K306" i="55"/>
  <c r="K305" i="55"/>
  <c r="K304" i="55"/>
  <c r="M304" i="55"/>
  <c r="K303" i="55"/>
  <c r="K302" i="55"/>
  <c r="K301" i="55"/>
  <c r="K300" i="55"/>
  <c r="M300" i="55"/>
  <c r="K299" i="55"/>
  <c r="K298" i="55"/>
  <c r="K297" i="55"/>
  <c r="K296" i="55"/>
  <c r="M296" i="55"/>
  <c r="K295" i="55"/>
  <c r="K294" i="55"/>
  <c r="K293" i="55"/>
  <c r="K292" i="55"/>
  <c r="M292" i="55"/>
  <c r="K291" i="55"/>
  <c r="K290" i="55"/>
  <c r="K289" i="55"/>
  <c r="K288" i="55"/>
  <c r="M288" i="55"/>
  <c r="K287" i="55"/>
  <c r="K286" i="55"/>
  <c r="K285" i="55"/>
  <c r="K284" i="55"/>
  <c r="M284" i="55"/>
  <c r="K283" i="55"/>
  <c r="K282" i="55"/>
  <c r="K281" i="55"/>
  <c r="K280" i="55"/>
  <c r="M280" i="55"/>
  <c r="K279" i="55"/>
  <c r="K278" i="55"/>
  <c r="K277" i="55"/>
  <c r="K276" i="55"/>
  <c r="M276" i="55"/>
  <c r="K275" i="55"/>
  <c r="K274" i="55"/>
  <c r="K273" i="55"/>
  <c r="K272" i="55"/>
  <c r="M272" i="55"/>
  <c r="K271" i="55"/>
  <c r="K270" i="55"/>
  <c r="K269" i="55"/>
  <c r="K268" i="55"/>
  <c r="M268" i="55"/>
  <c r="K267" i="55"/>
  <c r="K266" i="55"/>
  <c r="K265" i="55"/>
  <c r="K264" i="55"/>
  <c r="M264" i="55"/>
  <c r="K263" i="55"/>
  <c r="K262" i="55"/>
  <c r="K261" i="55"/>
  <c r="K260" i="55"/>
  <c r="M260" i="55"/>
  <c r="K259" i="55"/>
  <c r="K258" i="55"/>
  <c r="K257" i="55"/>
  <c r="K256" i="55"/>
  <c r="M256" i="55"/>
  <c r="K255" i="55"/>
  <c r="K254" i="55"/>
  <c r="K253" i="55"/>
  <c r="K252" i="55"/>
  <c r="M252" i="55"/>
  <c r="K251" i="55"/>
  <c r="K250" i="55"/>
  <c r="K249" i="55"/>
  <c r="K248" i="55"/>
  <c r="M248" i="55"/>
  <c r="K247" i="55"/>
  <c r="K246" i="55"/>
  <c r="K245" i="55"/>
  <c r="K244" i="55"/>
  <c r="M244" i="55"/>
  <c r="K243" i="55"/>
  <c r="K242" i="55"/>
  <c r="K241" i="55"/>
  <c r="K240" i="55"/>
  <c r="M240" i="55"/>
  <c r="K239" i="55"/>
  <c r="K238" i="55"/>
  <c r="K237" i="55"/>
  <c r="K236" i="55"/>
  <c r="M236" i="55"/>
  <c r="K235" i="55"/>
  <c r="K234" i="55"/>
  <c r="K233" i="55"/>
  <c r="K232" i="55"/>
  <c r="M232" i="55"/>
  <c r="K231" i="55"/>
  <c r="K230" i="55"/>
  <c r="K229" i="55"/>
  <c r="K228" i="55"/>
  <c r="M228" i="55"/>
  <c r="K227" i="55"/>
  <c r="K226" i="55"/>
  <c r="K225" i="55"/>
  <c r="K224" i="55"/>
  <c r="M224" i="55"/>
  <c r="K223" i="55"/>
  <c r="K222" i="55"/>
  <c r="K221" i="55"/>
  <c r="K220" i="55"/>
  <c r="M220" i="55"/>
  <c r="K219" i="55"/>
  <c r="K218" i="55"/>
  <c r="K217" i="55"/>
  <c r="K216" i="55"/>
  <c r="M216" i="55"/>
  <c r="K215" i="55"/>
  <c r="K214" i="55"/>
  <c r="K213" i="55"/>
  <c r="K212" i="55"/>
  <c r="M212" i="55"/>
  <c r="K211" i="55"/>
  <c r="K210" i="55"/>
  <c r="K209" i="55"/>
  <c r="K208" i="55"/>
  <c r="M208" i="55"/>
  <c r="K207" i="55"/>
  <c r="K206" i="55"/>
  <c r="K205" i="55"/>
  <c r="K204" i="55"/>
  <c r="M204" i="55"/>
  <c r="K203" i="55"/>
  <c r="K202" i="55"/>
  <c r="K201" i="55"/>
  <c r="K200" i="55"/>
  <c r="M200" i="55"/>
  <c r="K199" i="55"/>
  <c r="K198" i="55"/>
  <c r="K197" i="55"/>
  <c r="K196" i="55"/>
  <c r="M196" i="55"/>
  <c r="K195" i="55"/>
  <c r="K194" i="55"/>
  <c r="K193" i="55"/>
  <c r="K192" i="55"/>
  <c r="M192" i="55"/>
  <c r="K191" i="55"/>
  <c r="K190" i="55"/>
  <c r="K189" i="55"/>
  <c r="K188" i="55"/>
  <c r="M188" i="55"/>
  <c r="K187" i="55"/>
  <c r="K186" i="55"/>
  <c r="K185" i="55"/>
  <c r="K184" i="55"/>
  <c r="M184" i="55"/>
  <c r="K183" i="55"/>
  <c r="K182" i="55"/>
  <c r="K181" i="55"/>
  <c r="K180" i="55"/>
  <c r="M180" i="55"/>
  <c r="K179" i="55"/>
  <c r="K178" i="55"/>
  <c r="K177" i="55"/>
  <c r="K176" i="55"/>
  <c r="M176" i="55"/>
  <c r="K175" i="55"/>
  <c r="K174" i="55"/>
  <c r="K173" i="55"/>
  <c r="K172" i="55"/>
  <c r="M172" i="55"/>
  <c r="K171" i="55"/>
  <c r="K170" i="55"/>
  <c r="K169" i="55"/>
  <c r="K168" i="55"/>
  <c r="M168" i="55"/>
  <c r="K167" i="55"/>
  <c r="K166" i="55"/>
  <c r="K165" i="55"/>
  <c r="K164" i="55"/>
  <c r="M164" i="55"/>
  <c r="K163" i="55"/>
  <c r="K162" i="55"/>
  <c r="K161" i="55"/>
  <c r="K160" i="55"/>
  <c r="M160" i="55"/>
  <c r="K159" i="55"/>
  <c r="K158" i="55"/>
  <c r="K157" i="55"/>
  <c r="K156" i="55"/>
  <c r="M156" i="55"/>
  <c r="K155" i="55"/>
  <c r="K154" i="55"/>
  <c r="K153" i="55"/>
  <c r="K152" i="55"/>
  <c r="M152" i="55"/>
  <c r="K151" i="55"/>
  <c r="K150" i="55"/>
  <c r="K149" i="55"/>
  <c r="K148" i="55"/>
  <c r="M148" i="55"/>
  <c r="K147" i="55"/>
  <c r="K146" i="55"/>
  <c r="K145" i="55"/>
  <c r="K144" i="55"/>
  <c r="M144" i="55"/>
  <c r="K143" i="55"/>
  <c r="K142" i="55"/>
  <c r="K141" i="55"/>
  <c r="K140" i="55"/>
  <c r="M140" i="55"/>
  <c r="K139" i="55"/>
  <c r="K138" i="55"/>
  <c r="K137" i="55"/>
  <c r="K136" i="55"/>
  <c r="M136" i="55"/>
  <c r="K135" i="55"/>
  <c r="K134" i="55"/>
  <c r="K133" i="55"/>
  <c r="K132" i="55"/>
  <c r="M132" i="55"/>
  <c r="K131" i="55"/>
  <c r="K130" i="55"/>
  <c r="K129" i="55"/>
  <c r="K128" i="55"/>
  <c r="M128" i="55"/>
  <c r="K127" i="55"/>
  <c r="K126" i="55"/>
  <c r="K125" i="55"/>
  <c r="K124" i="55"/>
  <c r="M124" i="55"/>
  <c r="K123" i="55"/>
  <c r="K122" i="55"/>
  <c r="K121" i="55"/>
  <c r="K120" i="55"/>
  <c r="M120" i="55"/>
  <c r="K119" i="55"/>
  <c r="K118" i="55"/>
  <c r="K117" i="55"/>
  <c r="K116" i="55"/>
  <c r="M116" i="55"/>
  <c r="K115" i="55"/>
  <c r="K114" i="55"/>
  <c r="K113" i="55"/>
  <c r="K112" i="55"/>
  <c r="M112" i="55"/>
  <c r="K111" i="55"/>
  <c r="K110" i="55"/>
  <c r="K109" i="55"/>
  <c r="K108" i="55"/>
  <c r="M108" i="55"/>
  <c r="K107" i="55"/>
  <c r="K106" i="55"/>
  <c r="K105" i="55"/>
  <c r="K104" i="55"/>
  <c r="M104" i="55"/>
  <c r="K103" i="55"/>
  <c r="K102" i="55"/>
  <c r="K101" i="55"/>
  <c r="K100" i="55"/>
  <c r="M100" i="55"/>
  <c r="K99" i="55"/>
  <c r="K98" i="55"/>
  <c r="K97" i="55"/>
  <c r="K96" i="55"/>
  <c r="M96" i="55"/>
  <c r="K95" i="55"/>
  <c r="K94" i="55"/>
  <c r="K93" i="55"/>
  <c r="K92" i="55"/>
  <c r="M92" i="55"/>
  <c r="K91" i="55"/>
  <c r="K90" i="55"/>
  <c r="K89" i="55"/>
  <c r="K88" i="55"/>
  <c r="M88" i="55"/>
  <c r="K87" i="55"/>
  <c r="K86" i="55"/>
  <c r="K85" i="55"/>
  <c r="K84" i="55"/>
  <c r="M84" i="55"/>
  <c r="K83" i="55"/>
  <c r="K82" i="55"/>
  <c r="K81" i="55"/>
  <c r="K80" i="55"/>
  <c r="M80" i="55"/>
  <c r="K79" i="55"/>
  <c r="K78" i="55"/>
  <c r="K77" i="55"/>
  <c r="K76" i="55"/>
  <c r="M76" i="55"/>
  <c r="K75" i="55"/>
  <c r="K74" i="55"/>
  <c r="K73" i="55"/>
  <c r="K72" i="55"/>
  <c r="M72" i="55"/>
  <c r="K71" i="55"/>
  <c r="K70" i="55"/>
  <c r="K69" i="55"/>
  <c r="K68" i="55"/>
  <c r="M68" i="55"/>
  <c r="K67" i="55"/>
  <c r="K66" i="55"/>
  <c r="K65" i="55"/>
  <c r="K64" i="55"/>
  <c r="M64" i="55"/>
  <c r="K63" i="55"/>
  <c r="K62" i="55"/>
  <c r="K61" i="55"/>
  <c r="K60" i="55"/>
  <c r="M60" i="55"/>
  <c r="K59" i="55"/>
  <c r="K58" i="55"/>
  <c r="K57" i="55"/>
  <c r="K56" i="55"/>
  <c r="M56" i="55"/>
  <c r="K55" i="55"/>
  <c r="K54" i="55"/>
  <c r="K53" i="55"/>
  <c r="K52" i="55"/>
  <c r="M52" i="55"/>
  <c r="K51" i="55"/>
  <c r="K50" i="55"/>
  <c r="K49" i="55"/>
  <c r="K48" i="55"/>
  <c r="M48" i="55"/>
  <c r="K47" i="55"/>
  <c r="K46" i="55"/>
  <c r="K45" i="55"/>
  <c r="K44" i="55"/>
  <c r="M44" i="55"/>
  <c r="K43" i="55"/>
  <c r="K42" i="55"/>
  <c r="K41" i="55"/>
  <c r="K40" i="55"/>
  <c r="M40" i="55"/>
  <c r="K39" i="55"/>
  <c r="K38" i="55"/>
  <c r="K37" i="55"/>
  <c r="K36" i="55"/>
  <c r="M36" i="55"/>
  <c r="K35" i="55"/>
  <c r="K34" i="55"/>
  <c r="K33" i="55"/>
  <c r="K32" i="55"/>
  <c r="M32" i="55"/>
  <c r="K31" i="55"/>
  <c r="K30" i="55"/>
  <c r="K29" i="55"/>
  <c r="K28" i="55"/>
  <c r="M28" i="55"/>
  <c r="K27" i="55"/>
  <c r="K26" i="55"/>
  <c r="K25" i="55"/>
  <c r="K24" i="55"/>
  <c r="M24" i="55"/>
  <c r="K23" i="55"/>
  <c r="K22" i="55"/>
  <c r="K21" i="55"/>
  <c r="K20" i="55"/>
  <c r="M20" i="55"/>
  <c r="K19" i="55"/>
  <c r="K18" i="55"/>
  <c r="K17" i="55"/>
  <c r="K16" i="55"/>
  <c r="M16" i="55"/>
  <c r="K15" i="55"/>
  <c r="K14" i="55"/>
  <c r="K13" i="55"/>
  <c r="K12" i="55"/>
  <c r="M12" i="55"/>
  <c r="K11" i="55"/>
  <c r="K10" i="55"/>
  <c r="K9" i="55"/>
  <c r="A81" i="54"/>
  <c r="E8" i="54"/>
  <c r="B6" i="54"/>
  <c r="B5" i="54"/>
  <c r="B4" i="54"/>
  <c r="J517" i="53"/>
  <c r="I517" i="53"/>
  <c r="H517" i="53"/>
  <c r="G517" i="53"/>
  <c r="F517" i="53"/>
  <c r="K498" i="53"/>
  <c r="K497" i="53"/>
  <c r="M497" i="53"/>
  <c r="K496" i="53"/>
  <c r="K495" i="53"/>
  <c r="K490" i="53"/>
  <c r="K489" i="53"/>
  <c r="M489" i="53"/>
  <c r="K488" i="53"/>
  <c r="K487" i="53"/>
  <c r="K486" i="53"/>
  <c r="K485" i="53"/>
  <c r="M485" i="53"/>
  <c r="K484" i="53"/>
  <c r="K483" i="53"/>
  <c r="K482" i="53"/>
  <c r="K481" i="53"/>
  <c r="M481" i="53"/>
  <c r="K480" i="53"/>
  <c r="K479" i="53"/>
  <c r="K478" i="53"/>
  <c r="K477" i="53"/>
  <c r="M477" i="53"/>
  <c r="K476" i="53"/>
  <c r="K475" i="53"/>
  <c r="K474" i="53"/>
  <c r="K473" i="53"/>
  <c r="M473" i="53"/>
  <c r="K472" i="53"/>
  <c r="K471" i="53"/>
  <c r="K470" i="53"/>
  <c r="K469" i="53"/>
  <c r="M469" i="53"/>
  <c r="K468" i="53"/>
  <c r="K467" i="53"/>
  <c r="K466" i="53"/>
  <c r="K465" i="53"/>
  <c r="M465" i="53"/>
  <c r="K464" i="53"/>
  <c r="K463" i="53"/>
  <c r="K462" i="53"/>
  <c r="K461" i="53"/>
  <c r="M461" i="53"/>
  <c r="K460" i="53"/>
  <c r="K459" i="53"/>
  <c r="K458" i="53"/>
  <c r="K457" i="53"/>
  <c r="M457" i="53"/>
  <c r="K456" i="53"/>
  <c r="K455" i="53"/>
  <c r="K454" i="53"/>
  <c r="K453" i="53"/>
  <c r="M453" i="53"/>
  <c r="K452" i="53"/>
  <c r="K451" i="53"/>
  <c r="K450" i="53"/>
  <c r="K449" i="53"/>
  <c r="M449" i="53"/>
  <c r="K448" i="53"/>
  <c r="K447" i="53"/>
  <c r="K446" i="53"/>
  <c r="K445" i="53"/>
  <c r="M445" i="53"/>
  <c r="K444" i="53"/>
  <c r="K443" i="53"/>
  <c r="K442" i="53"/>
  <c r="K441" i="53"/>
  <c r="M441" i="53"/>
  <c r="K440" i="53"/>
  <c r="K439" i="53"/>
  <c r="K438" i="53"/>
  <c r="K437" i="53"/>
  <c r="M437" i="53"/>
  <c r="K436" i="53"/>
  <c r="K435" i="53"/>
  <c r="K434" i="53"/>
  <c r="K433" i="53"/>
  <c r="M433" i="53"/>
  <c r="K432" i="53"/>
  <c r="K431" i="53"/>
  <c r="K430" i="53"/>
  <c r="K429" i="53"/>
  <c r="M429" i="53"/>
  <c r="K428" i="53"/>
  <c r="K427" i="53"/>
  <c r="K426" i="53"/>
  <c r="K425" i="53"/>
  <c r="M425" i="53"/>
  <c r="K424" i="53"/>
  <c r="K423" i="53"/>
  <c r="K422" i="53"/>
  <c r="K421" i="53"/>
  <c r="M421" i="53"/>
  <c r="K420" i="53"/>
  <c r="K419" i="53"/>
  <c r="K418" i="53"/>
  <c r="K417" i="53"/>
  <c r="M417" i="53"/>
  <c r="K416" i="53"/>
  <c r="K415" i="53"/>
  <c r="K414" i="53"/>
  <c r="K413" i="53"/>
  <c r="M413" i="53"/>
  <c r="K412" i="53"/>
  <c r="K411" i="53"/>
  <c r="K410" i="53"/>
  <c r="K409" i="53"/>
  <c r="M409" i="53"/>
  <c r="K408" i="53"/>
  <c r="K407" i="53"/>
  <c r="K406" i="53"/>
  <c r="K405" i="53"/>
  <c r="M405" i="53"/>
  <c r="K404" i="53"/>
  <c r="K403" i="53"/>
  <c r="K402" i="53"/>
  <c r="K401" i="53"/>
  <c r="M401" i="53"/>
  <c r="K400" i="53"/>
  <c r="K399" i="53"/>
  <c r="K398" i="53"/>
  <c r="K397" i="53"/>
  <c r="M397" i="53"/>
  <c r="K396" i="53"/>
  <c r="K395" i="53"/>
  <c r="K394" i="53"/>
  <c r="K393" i="53"/>
  <c r="M393" i="53"/>
  <c r="K392" i="53"/>
  <c r="K391" i="53"/>
  <c r="K390" i="53"/>
  <c r="K389" i="53"/>
  <c r="M389" i="53"/>
  <c r="K388" i="53"/>
  <c r="K387" i="53"/>
  <c r="K386" i="53"/>
  <c r="K385" i="53"/>
  <c r="M385" i="53"/>
  <c r="K384" i="53"/>
  <c r="K383" i="53"/>
  <c r="K382" i="53"/>
  <c r="K381" i="53"/>
  <c r="M381" i="53"/>
  <c r="K380" i="53"/>
  <c r="K379" i="53"/>
  <c r="K378" i="53"/>
  <c r="K377" i="53"/>
  <c r="M377" i="53"/>
  <c r="K376" i="53"/>
  <c r="K375" i="53"/>
  <c r="K374" i="53"/>
  <c r="K373" i="53"/>
  <c r="M373" i="53"/>
  <c r="K372" i="53"/>
  <c r="K371" i="53"/>
  <c r="K370" i="53"/>
  <c r="K369" i="53"/>
  <c r="M369" i="53"/>
  <c r="K368" i="53"/>
  <c r="K367" i="53"/>
  <c r="K366" i="53"/>
  <c r="K365" i="53"/>
  <c r="M365" i="53"/>
  <c r="K364" i="53"/>
  <c r="K363" i="53"/>
  <c r="K362" i="53"/>
  <c r="K361" i="53"/>
  <c r="M361" i="53"/>
  <c r="K360" i="53"/>
  <c r="K359" i="53"/>
  <c r="K358" i="53"/>
  <c r="K357" i="53"/>
  <c r="M357" i="53"/>
  <c r="K356" i="53"/>
  <c r="K355" i="53"/>
  <c r="K354" i="53"/>
  <c r="K353" i="53"/>
  <c r="M353" i="53"/>
  <c r="K352" i="53"/>
  <c r="K351" i="53"/>
  <c r="K350" i="53"/>
  <c r="K349" i="53"/>
  <c r="M349" i="53"/>
  <c r="K348" i="53"/>
  <c r="K347" i="53"/>
  <c r="K346" i="53"/>
  <c r="K345" i="53"/>
  <c r="M345" i="53"/>
  <c r="K344" i="53"/>
  <c r="K343" i="53"/>
  <c r="K342" i="53"/>
  <c r="K341" i="53"/>
  <c r="M341" i="53"/>
  <c r="K340" i="53"/>
  <c r="K339" i="53"/>
  <c r="K338" i="53"/>
  <c r="K337" i="53"/>
  <c r="M337" i="53"/>
  <c r="K336" i="53"/>
  <c r="K335" i="53"/>
  <c r="K334" i="53"/>
  <c r="K333" i="53"/>
  <c r="M333" i="53"/>
  <c r="K332" i="53"/>
  <c r="K331" i="53"/>
  <c r="K330" i="53"/>
  <c r="K329" i="53"/>
  <c r="M329" i="53"/>
  <c r="K328" i="53"/>
  <c r="K327" i="53"/>
  <c r="K326" i="53"/>
  <c r="K325" i="53"/>
  <c r="M325" i="53"/>
  <c r="K324" i="53"/>
  <c r="K323" i="53"/>
  <c r="K322" i="53"/>
  <c r="K321" i="53"/>
  <c r="M321" i="53"/>
  <c r="K320" i="53"/>
  <c r="K319" i="53"/>
  <c r="K318" i="53"/>
  <c r="K317" i="53"/>
  <c r="M317" i="53"/>
  <c r="K316" i="53"/>
  <c r="K315" i="53"/>
  <c r="K314" i="53"/>
  <c r="K313" i="53"/>
  <c r="M313" i="53"/>
  <c r="K312" i="53"/>
  <c r="K311" i="53"/>
  <c r="K310" i="53"/>
  <c r="K309" i="53"/>
  <c r="M309" i="53"/>
  <c r="K308" i="53"/>
  <c r="K307" i="53"/>
  <c r="K306" i="53"/>
  <c r="K305" i="53"/>
  <c r="M305" i="53"/>
  <c r="K304" i="53"/>
  <c r="K303" i="53"/>
  <c r="K302" i="53"/>
  <c r="K301" i="53"/>
  <c r="M301" i="53"/>
  <c r="K300" i="53"/>
  <c r="K299" i="53"/>
  <c r="K298" i="53"/>
  <c r="K297" i="53"/>
  <c r="M297" i="53"/>
  <c r="K296" i="53"/>
  <c r="K295" i="53"/>
  <c r="K294" i="53"/>
  <c r="K293" i="53"/>
  <c r="M293" i="53"/>
  <c r="K292" i="53"/>
  <c r="K291" i="53"/>
  <c r="K290" i="53"/>
  <c r="K289" i="53"/>
  <c r="M289" i="53"/>
  <c r="K288" i="53"/>
  <c r="K287" i="53"/>
  <c r="K286" i="53"/>
  <c r="K285" i="53"/>
  <c r="M285" i="53"/>
  <c r="K284" i="53"/>
  <c r="K283" i="53"/>
  <c r="K282" i="53"/>
  <c r="K281" i="53"/>
  <c r="M281" i="53"/>
  <c r="K280" i="53"/>
  <c r="K279" i="53"/>
  <c r="K278" i="53"/>
  <c r="K277" i="53"/>
  <c r="M277" i="53"/>
  <c r="K276" i="53"/>
  <c r="K275" i="53"/>
  <c r="K274" i="53"/>
  <c r="K273" i="53"/>
  <c r="M273" i="53"/>
  <c r="K272" i="53"/>
  <c r="K271" i="53"/>
  <c r="K270" i="53"/>
  <c r="K269" i="53"/>
  <c r="M269" i="53"/>
  <c r="K268" i="53"/>
  <c r="K267" i="53"/>
  <c r="K266" i="53"/>
  <c r="K265" i="53"/>
  <c r="M265" i="53"/>
  <c r="K264" i="53"/>
  <c r="K263" i="53"/>
  <c r="K262" i="53"/>
  <c r="K261" i="53"/>
  <c r="M261" i="53"/>
  <c r="K260" i="53"/>
  <c r="K259" i="53"/>
  <c r="K258" i="53"/>
  <c r="K257" i="53"/>
  <c r="M257" i="53"/>
  <c r="K256" i="53"/>
  <c r="K255" i="53"/>
  <c r="K254" i="53"/>
  <c r="K253" i="53"/>
  <c r="M253" i="53"/>
  <c r="K252" i="53"/>
  <c r="K251" i="53"/>
  <c r="K250" i="53"/>
  <c r="K249" i="53"/>
  <c r="M249" i="53"/>
  <c r="K248" i="53"/>
  <c r="K247" i="53"/>
  <c r="K246" i="53"/>
  <c r="K245" i="53"/>
  <c r="M245" i="53"/>
  <c r="K244" i="53"/>
  <c r="K243" i="53"/>
  <c r="K242" i="53"/>
  <c r="K241" i="53"/>
  <c r="M241" i="53"/>
  <c r="K240" i="53"/>
  <c r="K239" i="53"/>
  <c r="K238" i="53"/>
  <c r="K237" i="53"/>
  <c r="M237" i="53"/>
  <c r="K236" i="53"/>
  <c r="K235" i="53"/>
  <c r="K234" i="53"/>
  <c r="K233" i="53"/>
  <c r="M233" i="53"/>
  <c r="K232" i="53"/>
  <c r="K231" i="53"/>
  <c r="K230" i="53"/>
  <c r="K229" i="53"/>
  <c r="M229" i="53"/>
  <c r="K228" i="53"/>
  <c r="K227" i="53"/>
  <c r="K226" i="53"/>
  <c r="K225" i="53"/>
  <c r="M225" i="53"/>
  <c r="K224" i="53"/>
  <c r="K223" i="53"/>
  <c r="K222" i="53"/>
  <c r="K221" i="53"/>
  <c r="M221" i="53"/>
  <c r="K220" i="53"/>
  <c r="K219" i="53"/>
  <c r="K218" i="53"/>
  <c r="K217" i="53"/>
  <c r="M217" i="53"/>
  <c r="K216" i="53"/>
  <c r="K215" i="53"/>
  <c r="K214" i="53"/>
  <c r="K213" i="53"/>
  <c r="M213" i="53"/>
  <c r="K212" i="53"/>
  <c r="K211" i="53"/>
  <c r="K210" i="53"/>
  <c r="K209" i="53"/>
  <c r="M209" i="53"/>
  <c r="K208" i="53"/>
  <c r="K207" i="53"/>
  <c r="K206" i="53"/>
  <c r="K205" i="53"/>
  <c r="M205" i="53"/>
  <c r="K204" i="53"/>
  <c r="K203" i="53"/>
  <c r="K202" i="53"/>
  <c r="K201" i="53"/>
  <c r="M201" i="53"/>
  <c r="K200" i="53"/>
  <c r="K199" i="53"/>
  <c r="K198" i="53"/>
  <c r="K197" i="53"/>
  <c r="M197" i="53"/>
  <c r="K196" i="53"/>
  <c r="K195" i="53"/>
  <c r="K194" i="53"/>
  <c r="K193" i="53"/>
  <c r="M193" i="53"/>
  <c r="K192" i="53"/>
  <c r="K191" i="53"/>
  <c r="K190" i="53"/>
  <c r="K189" i="53"/>
  <c r="M189" i="53"/>
  <c r="K188" i="53"/>
  <c r="K187" i="53"/>
  <c r="K186" i="53"/>
  <c r="K185" i="53"/>
  <c r="M185" i="53"/>
  <c r="K184" i="53"/>
  <c r="K183" i="53"/>
  <c r="K182" i="53"/>
  <c r="K181" i="53"/>
  <c r="M181" i="53"/>
  <c r="K180" i="53"/>
  <c r="K179" i="53"/>
  <c r="K178" i="53"/>
  <c r="K177" i="53"/>
  <c r="M177" i="53"/>
  <c r="K176" i="53"/>
  <c r="K175" i="53"/>
  <c r="K174" i="53"/>
  <c r="K173" i="53"/>
  <c r="M173" i="53"/>
  <c r="K172" i="53"/>
  <c r="K171" i="53"/>
  <c r="K170" i="53"/>
  <c r="K169" i="53"/>
  <c r="M169" i="53"/>
  <c r="K168" i="53"/>
  <c r="K167" i="53"/>
  <c r="K166" i="53"/>
  <c r="K165" i="53"/>
  <c r="M165" i="53"/>
  <c r="K164" i="53"/>
  <c r="K163" i="53"/>
  <c r="K162" i="53"/>
  <c r="K161" i="53"/>
  <c r="M161" i="53"/>
  <c r="K160" i="53"/>
  <c r="K159" i="53"/>
  <c r="K158" i="53"/>
  <c r="K157" i="53"/>
  <c r="M157" i="53"/>
  <c r="K156" i="53"/>
  <c r="K155" i="53"/>
  <c r="K154" i="53"/>
  <c r="K153" i="53"/>
  <c r="M153" i="53"/>
  <c r="K152" i="53"/>
  <c r="K151" i="53"/>
  <c r="K150" i="53"/>
  <c r="K149" i="53"/>
  <c r="M149" i="53"/>
  <c r="K148" i="53"/>
  <c r="K147" i="53"/>
  <c r="K146" i="53"/>
  <c r="K145" i="53"/>
  <c r="M145" i="53"/>
  <c r="K144" i="53"/>
  <c r="K143" i="53"/>
  <c r="K142" i="53"/>
  <c r="K141" i="53"/>
  <c r="M141" i="53"/>
  <c r="K140" i="53"/>
  <c r="K139" i="53"/>
  <c r="K138" i="53"/>
  <c r="K137" i="53"/>
  <c r="M137" i="53"/>
  <c r="K136" i="53"/>
  <c r="K135" i="53"/>
  <c r="K134" i="53"/>
  <c r="K133" i="53"/>
  <c r="M133" i="53"/>
  <c r="K132" i="53"/>
  <c r="K131" i="53"/>
  <c r="K130" i="53"/>
  <c r="K129" i="53"/>
  <c r="M129" i="53"/>
  <c r="K128" i="53"/>
  <c r="K127" i="53"/>
  <c r="K126" i="53"/>
  <c r="K125" i="53"/>
  <c r="M125" i="53"/>
  <c r="K124" i="53"/>
  <c r="K123" i="53"/>
  <c r="K122" i="53"/>
  <c r="K121" i="53"/>
  <c r="M121" i="53"/>
  <c r="K120" i="53"/>
  <c r="K119" i="53"/>
  <c r="K118" i="53"/>
  <c r="K117" i="53"/>
  <c r="M117" i="53"/>
  <c r="K116" i="53"/>
  <c r="K115" i="53"/>
  <c r="K114" i="53"/>
  <c r="K113" i="53"/>
  <c r="M113" i="53"/>
  <c r="K112" i="53"/>
  <c r="K111" i="53"/>
  <c r="K110" i="53"/>
  <c r="K109" i="53"/>
  <c r="M109" i="53"/>
  <c r="K108" i="53"/>
  <c r="K107" i="53"/>
  <c r="K106" i="53"/>
  <c r="K105" i="53"/>
  <c r="M105" i="53"/>
  <c r="K104" i="53"/>
  <c r="K103" i="53"/>
  <c r="K102" i="53"/>
  <c r="K101" i="53"/>
  <c r="M101" i="53"/>
  <c r="K100" i="53"/>
  <c r="K99" i="53"/>
  <c r="K98" i="53"/>
  <c r="K97" i="53"/>
  <c r="M97" i="53"/>
  <c r="K96" i="53"/>
  <c r="K95" i="53"/>
  <c r="K94" i="53"/>
  <c r="K93" i="53"/>
  <c r="M93" i="53"/>
  <c r="K92" i="53"/>
  <c r="K91" i="53"/>
  <c r="K90" i="53"/>
  <c r="K89" i="53"/>
  <c r="M89" i="53"/>
  <c r="K88" i="53"/>
  <c r="K87" i="53"/>
  <c r="K86" i="53"/>
  <c r="K85" i="53"/>
  <c r="M85" i="53"/>
  <c r="K84" i="53"/>
  <c r="K83" i="53"/>
  <c r="K82" i="53"/>
  <c r="K81" i="53"/>
  <c r="M81" i="53"/>
  <c r="K80" i="53"/>
  <c r="K79" i="53"/>
  <c r="K78" i="53"/>
  <c r="K77" i="53"/>
  <c r="M77" i="53"/>
  <c r="K76" i="53"/>
  <c r="K75" i="53"/>
  <c r="K74" i="53"/>
  <c r="K73" i="53"/>
  <c r="M73" i="53"/>
  <c r="K72" i="53"/>
  <c r="K71" i="53"/>
  <c r="K70" i="53"/>
  <c r="K69" i="53"/>
  <c r="M69" i="53"/>
  <c r="K68" i="53"/>
  <c r="K67" i="53"/>
  <c r="K66" i="53"/>
  <c r="K65" i="53"/>
  <c r="M65" i="53"/>
  <c r="K64" i="53"/>
  <c r="K63" i="53"/>
  <c r="K62" i="53"/>
  <c r="K61" i="53"/>
  <c r="M61" i="53"/>
  <c r="K60" i="53"/>
  <c r="K59" i="53"/>
  <c r="K58" i="53"/>
  <c r="K57" i="53"/>
  <c r="M57" i="53"/>
  <c r="K56" i="53"/>
  <c r="K55" i="53"/>
  <c r="K54" i="53"/>
  <c r="K53" i="53"/>
  <c r="M53" i="53"/>
  <c r="K52" i="53"/>
  <c r="K51" i="53"/>
  <c r="K50" i="53"/>
  <c r="K49" i="53"/>
  <c r="M49" i="53"/>
  <c r="K48" i="53"/>
  <c r="K47" i="53"/>
  <c r="K46" i="53"/>
  <c r="K45" i="53"/>
  <c r="M45" i="53"/>
  <c r="K44" i="53"/>
  <c r="K43" i="53"/>
  <c r="K42" i="53"/>
  <c r="K41" i="53"/>
  <c r="M41" i="53"/>
  <c r="K40" i="53"/>
  <c r="K39" i="53"/>
  <c r="K38" i="53"/>
  <c r="K37" i="53"/>
  <c r="M37" i="53"/>
  <c r="K36" i="53"/>
  <c r="K35" i="53"/>
  <c r="K34" i="53"/>
  <c r="K33" i="53"/>
  <c r="M33" i="53"/>
  <c r="K32" i="53"/>
  <c r="K31" i="53"/>
  <c r="K30" i="53"/>
  <c r="K29" i="53"/>
  <c r="M29" i="53"/>
  <c r="K28" i="53"/>
  <c r="K27" i="53"/>
  <c r="K26" i="53"/>
  <c r="K25" i="53"/>
  <c r="M25" i="53"/>
  <c r="K24" i="53"/>
  <c r="K23" i="53"/>
  <c r="K22" i="53"/>
  <c r="K21" i="53"/>
  <c r="M21" i="53"/>
  <c r="K20" i="53"/>
  <c r="K19" i="53"/>
  <c r="K18" i="53"/>
  <c r="K17" i="53"/>
  <c r="M17" i="53"/>
  <c r="K16" i="53"/>
  <c r="K15" i="53"/>
  <c r="K14" i="53"/>
  <c r="K13" i="53"/>
  <c r="M13" i="53"/>
  <c r="K12" i="53"/>
  <c r="K11" i="53"/>
  <c r="K10" i="53"/>
  <c r="K9" i="53"/>
  <c r="M9" i="53"/>
  <c r="A81" i="52"/>
  <c r="E8" i="52"/>
  <c r="B6" i="52"/>
  <c r="B5" i="52"/>
  <c r="B4" i="52"/>
  <c r="J517" i="51"/>
  <c r="I517" i="51"/>
  <c r="H517" i="51"/>
  <c r="G517" i="51"/>
  <c r="F517" i="51"/>
  <c r="K498" i="51"/>
  <c r="K497" i="51"/>
  <c r="K496" i="51"/>
  <c r="K495" i="51"/>
  <c r="K490" i="51"/>
  <c r="K489" i="51"/>
  <c r="K488" i="51"/>
  <c r="K487" i="51"/>
  <c r="K486" i="51"/>
  <c r="K485" i="51"/>
  <c r="K484" i="51"/>
  <c r="K483" i="51"/>
  <c r="K482" i="51"/>
  <c r="K481" i="51"/>
  <c r="K480" i="51"/>
  <c r="K479" i="51"/>
  <c r="K478" i="51"/>
  <c r="K477" i="51"/>
  <c r="K476" i="51"/>
  <c r="K475" i="51"/>
  <c r="K474" i="51"/>
  <c r="K473" i="51"/>
  <c r="K472" i="51"/>
  <c r="K471" i="51"/>
  <c r="K470" i="51"/>
  <c r="K469" i="51"/>
  <c r="K468" i="51"/>
  <c r="K467" i="51"/>
  <c r="K466" i="51"/>
  <c r="K465" i="51"/>
  <c r="K464" i="51"/>
  <c r="K463" i="51"/>
  <c r="K462" i="51"/>
  <c r="K461" i="51"/>
  <c r="K460" i="51"/>
  <c r="K459" i="51"/>
  <c r="K458" i="51"/>
  <c r="K457" i="51"/>
  <c r="K456" i="51"/>
  <c r="K455" i="51"/>
  <c r="K454" i="51"/>
  <c r="K453" i="51"/>
  <c r="K452" i="51"/>
  <c r="K451" i="51"/>
  <c r="K450" i="51"/>
  <c r="K449" i="51"/>
  <c r="K448" i="51"/>
  <c r="K447" i="51"/>
  <c r="K446" i="51"/>
  <c r="K445" i="51"/>
  <c r="K444" i="51"/>
  <c r="K443" i="51"/>
  <c r="K442" i="51"/>
  <c r="K441" i="51"/>
  <c r="K440" i="51"/>
  <c r="K439" i="51"/>
  <c r="K438" i="51"/>
  <c r="K437" i="51"/>
  <c r="K436" i="51"/>
  <c r="K435" i="51"/>
  <c r="K434" i="51"/>
  <c r="K433" i="51"/>
  <c r="K432" i="51"/>
  <c r="K431" i="51"/>
  <c r="K430" i="51"/>
  <c r="K429" i="51"/>
  <c r="K428" i="51"/>
  <c r="K427" i="51"/>
  <c r="K426" i="51"/>
  <c r="K425" i="51"/>
  <c r="K424" i="51"/>
  <c r="K423" i="51"/>
  <c r="K422" i="51"/>
  <c r="K421" i="51"/>
  <c r="K420" i="51"/>
  <c r="K419" i="51"/>
  <c r="K418" i="51"/>
  <c r="K417" i="51"/>
  <c r="K416" i="51"/>
  <c r="K415" i="51"/>
  <c r="K414" i="51"/>
  <c r="K413" i="51"/>
  <c r="K412" i="51"/>
  <c r="K411" i="51"/>
  <c r="K410" i="51"/>
  <c r="K409" i="51"/>
  <c r="K408" i="51"/>
  <c r="K407" i="51"/>
  <c r="K406" i="51"/>
  <c r="K405" i="51"/>
  <c r="K404" i="51"/>
  <c r="K403" i="51"/>
  <c r="K402" i="51"/>
  <c r="K401" i="51"/>
  <c r="K400" i="51"/>
  <c r="K399" i="51"/>
  <c r="K398" i="51"/>
  <c r="K397" i="51"/>
  <c r="K396" i="51"/>
  <c r="K395" i="51"/>
  <c r="K394" i="51"/>
  <c r="K393" i="51"/>
  <c r="K392" i="51"/>
  <c r="K391" i="51"/>
  <c r="K390" i="51"/>
  <c r="K389" i="51"/>
  <c r="K388" i="51"/>
  <c r="K387" i="51"/>
  <c r="K386" i="51"/>
  <c r="K385" i="51"/>
  <c r="K384" i="51"/>
  <c r="K383" i="51"/>
  <c r="K382" i="51"/>
  <c r="K381" i="51"/>
  <c r="K380" i="51"/>
  <c r="K379" i="51"/>
  <c r="K378" i="51"/>
  <c r="K377" i="51"/>
  <c r="K376" i="51"/>
  <c r="K375" i="51"/>
  <c r="K374" i="51"/>
  <c r="K373" i="51"/>
  <c r="K372" i="51"/>
  <c r="K371" i="51"/>
  <c r="K370" i="51"/>
  <c r="K369" i="51"/>
  <c r="K368" i="51"/>
  <c r="K367" i="51"/>
  <c r="K366" i="51"/>
  <c r="K365" i="51"/>
  <c r="K364" i="51"/>
  <c r="K363" i="51"/>
  <c r="K362" i="51"/>
  <c r="K361" i="51"/>
  <c r="K360" i="51"/>
  <c r="K359" i="51"/>
  <c r="K358" i="51"/>
  <c r="K357" i="51"/>
  <c r="K356" i="51"/>
  <c r="K355" i="51"/>
  <c r="K354" i="51"/>
  <c r="K353" i="51"/>
  <c r="K352" i="51"/>
  <c r="K351" i="51"/>
  <c r="K350" i="51"/>
  <c r="K349" i="51"/>
  <c r="K348" i="51"/>
  <c r="K347" i="51"/>
  <c r="K346" i="51"/>
  <c r="K345" i="51"/>
  <c r="K344" i="51"/>
  <c r="K343" i="51"/>
  <c r="K342" i="51"/>
  <c r="K341" i="51"/>
  <c r="K340" i="51"/>
  <c r="K339" i="51"/>
  <c r="K338" i="51"/>
  <c r="K337" i="51"/>
  <c r="K336" i="51"/>
  <c r="K335" i="51"/>
  <c r="K334" i="51"/>
  <c r="K333" i="51"/>
  <c r="K332" i="51"/>
  <c r="K331" i="51"/>
  <c r="K330" i="51"/>
  <c r="K329" i="51"/>
  <c r="K328" i="51"/>
  <c r="K327" i="51"/>
  <c r="K326" i="51"/>
  <c r="K325" i="51"/>
  <c r="K324" i="51"/>
  <c r="K323" i="51"/>
  <c r="K322" i="51"/>
  <c r="K321" i="51"/>
  <c r="K320" i="51"/>
  <c r="K319" i="51"/>
  <c r="K318" i="51"/>
  <c r="K317" i="51"/>
  <c r="K316" i="51"/>
  <c r="K315" i="51"/>
  <c r="K314" i="51"/>
  <c r="K313" i="51"/>
  <c r="K312" i="51"/>
  <c r="K311" i="51"/>
  <c r="K310" i="51"/>
  <c r="K309" i="51"/>
  <c r="K308" i="51"/>
  <c r="K307" i="51"/>
  <c r="K306" i="51"/>
  <c r="K305" i="51"/>
  <c r="K304" i="51"/>
  <c r="K303" i="51"/>
  <c r="K302" i="51"/>
  <c r="K301" i="51"/>
  <c r="K300" i="51"/>
  <c r="K299" i="51"/>
  <c r="K298" i="51"/>
  <c r="K297" i="51"/>
  <c r="K296" i="51"/>
  <c r="K295" i="51"/>
  <c r="K294" i="51"/>
  <c r="K293" i="51"/>
  <c r="K292" i="51"/>
  <c r="K291" i="51"/>
  <c r="K290" i="51"/>
  <c r="K289" i="51"/>
  <c r="K288" i="51"/>
  <c r="K287" i="51"/>
  <c r="K286" i="51"/>
  <c r="K285" i="51"/>
  <c r="K284" i="51"/>
  <c r="K283" i="51"/>
  <c r="K282" i="51"/>
  <c r="K281" i="51"/>
  <c r="K280" i="51"/>
  <c r="K279" i="51"/>
  <c r="K278" i="51"/>
  <c r="K277" i="51"/>
  <c r="K276" i="51"/>
  <c r="K275" i="51"/>
  <c r="K274" i="51"/>
  <c r="K273" i="51"/>
  <c r="K272" i="51"/>
  <c r="K271" i="51"/>
  <c r="K270" i="51"/>
  <c r="K269" i="51"/>
  <c r="K268" i="51"/>
  <c r="K267" i="51"/>
  <c r="K266" i="51"/>
  <c r="K265" i="51"/>
  <c r="K264" i="51"/>
  <c r="K263" i="51"/>
  <c r="K262" i="51"/>
  <c r="K261" i="51"/>
  <c r="K260" i="51"/>
  <c r="K259" i="51"/>
  <c r="K258" i="51"/>
  <c r="K257" i="51"/>
  <c r="K256" i="51"/>
  <c r="K255" i="51"/>
  <c r="K254" i="51"/>
  <c r="K253" i="51"/>
  <c r="K252" i="51"/>
  <c r="K251" i="51"/>
  <c r="K250" i="51"/>
  <c r="K249" i="51"/>
  <c r="K248" i="51"/>
  <c r="K247" i="51"/>
  <c r="K246" i="51"/>
  <c r="K245" i="51"/>
  <c r="K244" i="51"/>
  <c r="K243" i="51"/>
  <c r="K242" i="51"/>
  <c r="K241" i="51"/>
  <c r="K240" i="51"/>
  <c r="K239" i="51"/>
  <c r="K238" i="51"/>
  <c r="K237" i="51"/>
  <c r="K236" i="51"/>
  <c r="K235" i="51"/>
  <c r="K234" i="51"/>
  <c r="K233" i="51"/>
  <c r="K232" i="51"/>
  <c r="K231" i="51"/>
  <c r="K230" i="51"/>
  <c r="K229" i="51"/>
  <c r="K228" i="51"/>
  <c r="K227" i="51"/>
  <c r="K226" i="51"/>
  <c r="K225" i="51"/>
  <c r="K224" i="51"/>
  <c r="K223" i="51"/>
  <c r="K222" i="51"/>
  <c r="K221" i="51"/>
  <c r="K220" i="51"/>
  <c r="K219" i="51"/>
  <c r="K218" i="51"/>
  <c r="K217" i="51"/>
  <c r="K216" i="51"/>
  <c r="K215" i="51"/>
  <c r="K214" i="51"/>
  <c r="K213" i="51"/>
  <c r="K212" i="51"/>
  <c r="K211" i="51"/>
  <c r="K210" i="51"/>
  <c r="K209" i="51"/>
  <c r="K208" i="51"/>
  <c r="K207" i="51"/>
  <c r="K206" i="51"/>
  <c r="K205" i="51"/>
  <c r="K204" i="51"/>
  <c r="K203" i="51"/>
  <c r="K202" i="51"/>
  <c r="K201" i="51"/>
  <c r="K200" i="51"/>
  <c r="K199" i="51"/>
  <c r="K198" i="51"/>
  <c r="K197" i="51"/>
  <c r="K196" i="51"/>
  <c r="K195" i="51"/>
  <c r="K194" i="51"/>
  <c r="K193" i="51"/>
  <c r="K192" i="51"/>
  <c r="K191" i="51"/>
  <c r="K190" i="51"/>
  <c r="K189" i="51"/>
  <c r="K188" i="51"/>
  <c r="K187" i="51"/>
  <c r="K186" i="51"/>
  <c r="K185" i="51"/>
  <c r="K184" i="51"/>
  <c r="K183" i="51"/>
  <c r="K182" i="51"/>
  <c r="K181" i="51"/>
  <c r="K180" i="51"/>
  <c r="K179" i="51"/>
  <c r="K178" i="51"/>
  <c r="K177" i="51"/>
  <c r="K176" i="51"/>
  <c r="K175" i="51"/>
  <c r="K174" i="51"/>
  <c r="K173" i="51"/>
  <c r="K172" i="51"/>
  <c r="K171" i="51"/>
  <c r="K170" i="51"/>
  <c r="K169" i="51"/>
  <c r="K168" i="51"/>
  <c r="K167" i="51"/>
  <c r="K166" i="51"/>
  <c r="K165" i="51"/>
  <c r="K164" i="51"/>
  <c r="K163" i="51"/>
  <c r="K162" i="51"/>
  <c r="K161" i="51"/>
  <c r="K160" i="51"/>
  <c r="K159" i="51"/>
  <c r="K158" i="51"/>
  <c r="K157" i="51"/>
  <c r="K156" i="51"/>
  <c r="K155" i="51"/>
  <c r="K154" i="51"/>
  <c r="K153" i="51"/>
  <c r="K152" i="51"/>
  <c r="K151" i="51"/>
  <c r="K150" i="51"/>
  <c r="K149" i="51"/>
  <c r="K148" i="51"/>
  <c r="K147" i="51"/>
  <c r="K146" i="51"/>
  <c r="K145" i="51"/>
  <c r="K144" i="51"/>
  <c r="K143" i="51"/>
  <c r="K142" i="51"/>
  <c r="K141" i="51"/>
  <c r="K140" i="51"/>
  <c r="K139" i="51"/>
  <c r="K138" i="51"/>
  <c r="K137" i="51"/>
  <c r="K136" i="51"/>
  <c r="K135" i="51"/>
  <c r="K134" i="51"/>
  <c r="K133" i="51"/>
  <c r="K132" i="51"/>
  <c r="K131" i="51"/>
  <c r="K130" i="51"/>
  <c r="K129" i="51"/>
  <c r="K128" i="51"/>
  <c r="K127" i="51"/>
  <c r="K126" i="51"/>
  <c r="K125" i="51"/>
  <c r="K124" i="51"/>
  <c r="K123" i="51"/>
  <c r="K122" i="51"/>
  <c r="K121" i="51"/>
  <c r="K120" i="51"/>
  <c r="K119" i="51"/>
  <c r="K118" i="51"/>
  <c r="K117" i="51"/>
  <c r="K116" i="51"/>
  <c r="K115" i="51"/>
  <c r="K114" i="51"/>
  <c r="K113" i="51"/>
  <c r="K112" i="51"/>
  <c r="K111" i="51"/>
  <c r="K110" i="51"/>
  <c r="K109" i="51"/>
  <c r="K108" i="51"/>
  <c r="K107" i="51"/>
  <c r="K106" i="51"/>
  <c r="K105" i="51"/>
  <c r="K104" i="51"/>
  <c r="K103" i="51"/>
  <c r="K102" i="51"/>
  <c r="K101" i="51"/>
  <c r="K100" i="51"/>
  <c r="K99" i="51"/>
  <c r="K98" i="51"/>
  <c r="K97" i="51"/>
  <c r="K96" i="51"/>
  <c r="K95" i="51"/>
  <c r="K94" i="51"/>
  <c r="K93" i="51"/>
  <c r="K92" i="51"/>
  <c r="K91" i="51"/>
  <c r="K90" i="51"/>
  <c r="K89" i="51"/>
  <c r="K88" i="51"/>
  <c r="K87" i="51"/>
  <c r="K86" i="51"/>
  <c r="K85" i="51"/>
  <c r="K84" i="51"/>
  <c r="K83" i="51"/>
  <c r="K82" i="51"/>
  <c r="K81" i="51"/>
  <c r="K80" i="51"/>
  <c r="K79" i="51"/>
  <c r="K78" i="51"/>
  <c r="K77" i="51"/>
  <c r="K76" i="51"/>
  <c r="K75" i="51"/>
  <c r="K74" i="51"/>
  <c r="K73" i="51"/>
  <c r="K72" i="51"/>
  <c r="K71" i="51"/>
  <c r="K70" i="51"/>
  <c r="K69" i="51"/>
  <c r="K68" i="51"/>
  <c r="K67" i="51"/>
  <c r="K66" i="51"/>
  <c r="K65" i="51"/>
  <c r="K64" i="51"/>
  <c r="K63" i="51"/>
  <c r="K62" i="51"/>
  <c r="K61" i="51"/>
  <c r="K60" i="51"/>
  <c r="K59" i="51"/>
  <c r="K58" i="51"/>
  <c r="K57" i="51"/>
  <c r="K56" i="51"/>
  <c r="K55" i="51"/>
  <c r="K54" i="51"/>
  <c r="K53" i="51"/>
  <c r="K52" i="51"/>
  <c r="K51" i="51"/>
  <c r="K50" i="51"/>
  <c r="K49" i="51"/>
  <c r="K48" i="51"/>
  <c r="K47" i="51"/>
  <c r="K46" i="51"/>
  <c r="K45" i="51"/>
  <c r="K44" i="51"/>
  <c r="K43" i="51"/>
  <c r="K42" i="51"/>
  <c r="K41" i="51"/>
  <c r="K40" i="51"/>
  <c r="K39" i="51"/>
  <c r="K38" i="51"/>
  <c r="K37" i="51"/>
  <c r="K36" i="51"/>
  <c r="K35" i="51"/>
  <c r="K34" i="51"/>
  <c r="K33" i="51"/>
  <c r="K32" i="51"/>
  <c r="K31" i="51"/>
  <c r="K30" i="51"/>
  <c r="K29" i="51"/>
  <c r="K28" i="51"/>
  <c r="K27" i="51"/>
  <c r="K26" i="51"/>
  <c r="K25" i="51"/>
  <c r="K24" i="51"/>
  <c r="K23" i="51"/>
  <c r="K22" i="51"/>
  <c r="K21" i="51"/>
  <c r="K20" i="51"/>
  <c r="K19" i="51"/>
  <c r="K18" i="51"/>
  <c r="K17" i="51"/>
  <c r="K16" i="51"/>
  <c r="K15" i="51"/>
  <c r="K14" i="51"/>
  <c r="K13" i="51"/>
  <c r="K12" i="51"/>
  <c r="K11" i="51"/>
  <c r="K10" i="51"/>
  <c r="K9" i="51"/>
  <c r="A81" i="50"/>
  <c r="E8" i="50"/>
  <c r="B6" i="50"/>
  <c r="B5" i="50"/>
  <c r="B4" i="50"/>
  <c r="J517" i="49"/>
  <c r="I517" i="49"/>
  <c r="H517" i="49"/>
  <c r="G517" i="49"/>
  <c r="F517" i="49"/>
  <c r="K517" i="49"/>
  <c r="K498" i="49"/>
  <c r="K497" i="49"/>
  <c r="K496" i="49"/>
  <c r="M496" i="49"/>
  <c r="K495" i="49"/>
  <c r="K490" i="49"/>
  <c r="K489" i="49"/>
  <c r="K488" i="49"/>
  <c r="M488" i="49"/>
  <c r="K487" i="49"/>
  <c r="K486" i="49"/>
  <c r="K485" i="49"/>
  <c r="K484" i="49"/>
  <c r="M484" i="49"/>
  <c r="K483" i="49"/>
  <c r="K482" i="49"/>
  <c r="K481" i="49"/>
  <c r="K480" i="49"/>
  <c r="M480" i="49"/>
  <c r="K479" i="49"/>
  <c r="K478" i="49"/>
  <c r="K477" i="49"/>
  <c r="K476" i="49"/>
  <c r="M476" i="49"/>
  <c r="K475" i="49"/>
  <c r="K474" i="49"/>
  <c r="K473" i="49"/>
  <c r="K472" i="49"/>
  <c r="M472" i="49"/>
  <c r="K471" i="49"/>
  <c r="K470" i="49"/>
  <c r="K469" i="49"/>
  <c r="K468" i="49"/>
  <c r="M468" i="49"/>
  <c r="K467" i="49"/>
  <c r="K466" i="49"/>
  <c r="K465" i="49"/>
  <c r="K464" i="49"/>
  <c r="M464" i="49"/>
  <c r="K463" i="49"/>
  <c r="K462" i="49"/>
  <c r="K461" i="49"/>
  <c r="K460" i="49"/>
  <c r="M460" i="49"/>
  <c r="K459" i="49"/>
  <c r="K458" i="49"/>
  <c r="K457" i="49"/>
  <c r="K456" i="49"/>
  <c r="M456" i="49"/>
  <c r="K455" i="49"/>
  <c r="K454" i="49"/>
  <c r="K453" i="49"/>
  <c r="K452" i="49"/>
  <c r="M452" i="49"/>
  <c r="K451" i="49"/>
  <c r="K450" i="49"/>
  <c r="K449" i="49"/>
  <c r="K448" i="49"/>
  <c r="M448" i="49"/>
  <c r="K447" i="49"/>
  <c r="K446" i="49"/>
  <c r="K445" i="49"/>
  <c r="K444" i="49"/>
  <c r="M444" i="49"/>
  <c r="K443" i="49"/>
  <c r="K442" i="49"/>
  <c r="K441" i="49"/>
  <c r="K440" i="49"/>
  <c r="M440" i="49"/>
  <c r="K439" i="49"/>
  <c r="K438" i="49"/>
  <c r="K437" i="49"/>
  <c r="K436" i="49"/>
  <c r="M436" i="49"/>
  <c r="K435" i="49"/>
  <c r="K434" i="49"/>
  <c r="K433" i="49"/>
  <c r="K432" i="49"/>
  <c r="M432" i="49"/>
  <c r="K431" i="49"/>
  <c r="K430" i="49"/>
  <c r="K429" i="49"/>
  <c r="K428" i="49"/>
  <c r="M428" i="49"/>
  <c r="K427" i="49"/>
  <c r="K426" i="49"/>
  <c r="K425" i="49"/>
  <c r="K424" i="49"/>
  <c r="M424" i="49"/>
  <c r="K423" i="49"/>
  <c r="K422" i="49"/>
  <c r="K421" i="49"/>
  <c r="K420" i="49"/>
  <c r="M420" i="49"/>
  <c r="K419" i="49"/>
  <c r="K418" i="49"/>
  <c r="K417" i="49"/>
  <c r="K416" i="49"/>
  <c r="M416" i="49"/>
  <c r="K415" i="49"/>
  <c r="K414" i="49"/>
  <c r="K413" i="49"/>
  <c r="K412" i="49"/>
  <c r="M412" i="49"/>
  <c r="K411" i="49"/>
  <c r="K410" i="49"/>
  <c r="K409" i="49"/>
  <c r="K408" i="49"/>
  <c r="M408" i="49"/>
  <c r="K407" i="49"/>
  <c r="K406" i="49"/>
  <c r="K405" i="49"/>
  <c r="K404" i="49"/>
  <c r="M404" i="49"/>
  <c r="K403" i="49"/>
  <c r="K402" i="49"/>
  <c r="K401" i="49"/>
  <c r="K400" i="49"/>
  <c r="M400" i="49"/>
  <c r="K399" i="49"/>
  <c r="K398" i="49"/>
  <c r="K397" i="49"/>
  <c r="K396" i="49"/>
  <c r="M396" i="49"/>
  <c r="K395" i="49"/>
  <c r="K394" i="49"/>
  <c r="K393" i="49"/>
  <c r="K392" i="49"/>
  <c r="M392" i="49"/>
  <c r="K391" i="49"/>
  <c r="K390" i="49"/>
  <c r="K389" i="49"/>
  <c r="K388" i="49"/>
  <c r="M388" i="49"/>
  <c r="K387" i="49"/>
  <c r="K386" i="49"/>
  <c r="K385" i="49"/>
  <c r="K384" i="49"/>
  <c r="M384" i="49"/>
  <c r="K383" i="49"/>
  <c r="K382" i="49"/>
  <c r="K381" i="49"/>
  <c r="K380" i="49"/>
  <c r="M380" i="49"/>
  <c r="K379" i="49"/>
  <c r="K378" i="49"/>
  <c r="K377" i="49"/>
  <c r="K376" i="49"/>
  <c r="M376" i="49"/>
  <c r="K375" i="49"/>
  <c r="K374" i="49"/>
  <c r="K373" i="49"/>
  <c r="K372" i="49"/>
  <c r="M372" i="49"/>
  <c r="K371" i="49"/>
  <c r="K370" i="49"/>
  <c r="K369" i="49"/>
  <c r="K368" i="49"/>
  <c r="M368" i="49"/>
  <c r="K367" i="49"/>
  <c r="K366" i="49"/>
  <c r="K365" i="49"/>
  <c r="K364" i="49"/>
  <c r="M364" i="49"/>
  <c r="K363" i="49"/>
  <c r="K362" i="49"/>
  <c r="K361" i="49"/>
  <c r="K360" i="49"/>
  <c r="M360" i="49"/>
  <c r="K359" i="49"/>
  <c r="K358" i="49"/>
  <c r="K357" i="49"/>
  <c r="K356" i="49"/>
  <c r="M356" i="49"/>
  <c r="K355" i="49"/>
  <c r="K354" i="49"/>
  <c r="K353" i="49"/>
  <c r="K352" i="49"/>
  <c r="M352" i="49"/>
  <c r="K351" i="49"/>
  <c r="K350" i="49"/>
  <c r="K349" i="49"/>
  <c r="K348" i="49"/>
  <c r="M348" i="49"/>
  <c r="K347" i="49"/>
  <c r="K346" i="49"/>
  <c r="K345" i="49"/>
  <c r="K344" i="49"/>
  <c r="M344" i="49"/>
  <c r="K343" i="49"/>
  <c r="K342" i="49"/>
  <c r="K341" i="49"/>
  <c r="K340" i="49"/>
  <c r="M340" i="49"/>
  <c r="K339" i="49"/>
  <c r="K338" i="49"/>
  <c r="K337" i="49"/>
  <c r="K336" i="49"/>
  <c r="M336" i="49"/>
  <c r="K335" i="49"/>
  <c r="K334" i="49"/>
  <c r="K333" i="49"/>
  <c r="K332" i="49"/>
  <c r="M332" i="49"/>
  <c r="K331" i="49"/>
  <c r="K330" i="49"/>
  <c r="K329" i="49"/>
  <c r="K328" i="49"/>
  <c r="M328" i="49"/>
  <c r="K327" i="49"/>
  <c r="K326" i="49"/>
  <c r="K325" i="49"/>
  <c r="K324" i="49"/>
  <c r="M324" i="49"/>
  <c r="K323" i="49"/>
  <c r="K322" i="49"/>
  <c r="K321" i="49"/>
  <c r="K320" i="49"/>
  <c r="M320" i="49"/>
  <c r="K319" i="49"/>
  <c r="K318" i="49"/>
  <c r="K317" i="49"/>
  <c r="K316" i="49"/>
  <c r="M316" i="49"/>
  <c r="K315" i="49"/>
  <c r="K314" i="49"/>
  <c r="K313" i="49"/>
  <c r="K312" i="49"/>
  <c r="M312" i="49"/>
  <c r="K311" i="49"/>
  <c r="K310" i="49"/>
  <c r="K309" i="49"/>
  <c r="K308" i="49"/>
  <c r="M308" i="49"/>
  <c r="K307" i="49"/>
  <c r="K306" i="49"/>
  <c r="K305" i="49"/>
  <c r="K304" i="49"/>
  <c r="M304" i="49"/>
  <c r="K303" i="49"/>
  <c r="K302" i="49"/>
  <c r="K301" i="49"/>
  <c r="K300" i="49"/>
  <c r="M300" i="49"/>
  <c r="K299" i="49"/>
  <c r="K298" i="49"/>
  <c r="K297" i="49"/>
  <c r="K296" i="49"/>
  <c r="M296" i="49"/>
  <c r="K295" i="49"/>
  <c r="K294" i="49"/>
  <c r="K293" i="49"/>
  <c r="K292" i="49"/>
  <c r="M292" i="49"/>
  <c r="K291" i="49"/>
  <c r="K290" i="49"/>
  <c r="K289" i="49"/>
  <c r="K288" i="49"/>
  <c r="M288" i="49"/>
  <c r="K287" i="49"/>
  <c r="K286" i="49"/>
  <c r="K285" i="49"/>
  <c r="K284" i="49"/>
  <c r="M284" i="49"/>
  <c r="K283" i="49"/>
  <c r="K282" i="49"/>
  <c r="K281" i="49"/>
  <c r="K280" i="49"/>
  <c r="M280" i="49"/>
  <c r="K279" i="49"/>
  <c r="K278" i="49"/>
  <c r="K277" i="49"/>
  <c r="K276" i="49"/>
  <c r="M276" i="49"/>
  <c r="K275" i="49"/>
  <c r="K274" i="49"/>
  <c r="K273" i="49"/>
  <c r="K272" i="49"/>
  <c r="M272" i="49"/>
  <c r="K271" i="49"/>
  <c r="K270" i="49"/>
  <c r="K269" i="49"/>
  <c r="K268" i="49"/>
  <c r="M268" i="49"/>
  <c r="K267" i="49"/>
  <c r="K266" i="49"/>
  <c r="K265" i="49"/>
  <c r="K264" i="49"/>
  <c r="M264" i="49"/>
  <c r="K263" i="49"/>
  <c r="K262" i="49"/>
  <c r="K261" i="49"/>
  <c r="K260" i="49"/>
  <c r="M260" i="49"/>
  <c r="K259" i="49"/>
  <c r="K258" i="49"/>
  <c r="K257" i="49"/>
  <c r="K256" i="49"/>
  <c r="M256" i="49"/>
  <c r="K255" i="49"/>
  <c r="K254" i="49"/>
  <c r="K253" i="49"/>
  <c r="K252" i="49"/>
  <c r="M252" i="49"/>
  <c r="K251" i="49"/>
  <c r="K250" i="49"/>
  <c r="K249" i="49"/>
  <c r="K248" i="49"/>
  <c r="M248" i="49"/>
  <c r="K247" i="49"/>
  <c r="K246" i="49"/>
  <c r="K245" i="49"/>
  <c r="K244" i="49"/>
  <c r="M244" i="49"/>
  <c r="K243" i="49"/>
  <c r="K242" i="49"/>
  <c r="K241" i="49"/>
  <c r="K240" i="49"/>
  <c r="M240" i="49"/>
  <c r="K239" i="49"/>
  <c r="K238" i="49"/>
  <c r="K237" i="49"/>
  <c r="K236" i="49"/>
  <c r="M236" i="49"/>
  <c r="K235" i="49"/>
  <c r="K234" i="49"/>
  <c r="K233" i="49"/>
  <c r="K232" i="49"/>
  <c r="M232" i="49"/>
  <c r="K231" i="49"/>
  <c r="K230" i="49"/>
  <c r="K229" i="49"/>
  <c r="K228" i="49"/>
  <c r="M228" i="49"/>
  <c r="K227" i="49"/>
  <c r="K226" i="49"/>
  <c r="K225" i="49"/>
  <c r="K224" i="49"/>
  <c r="M224" i="49"/>
  <c r="K223" i="49"/>
  <c r="K222" i="49"/>
  <c r="K221" i="49"/>
  <c r="K220" i="49"/>
  <c r="M220" i="49"/>
  <c r="K219" i="49"/>
  <c r="K218" i="49"/>
  <c r="K217" i="49"/>
  <c r="K216" i="49"/>
  <c r="M216" i="49"/>
  <c r="K215" i="49"/>
  <c r="K214" i="49"/>
  <c r="K213" i="49"/>
  <c r="K212" i="49"/>
  <c r="M212" i="49"/>
  <c r="K211" i="49"/>
  <c r="K210" i="49"/>
  <c r="K209" i="49"/>
  <c r="K208" i="49"/>
  <c r="M208" i="49"/>
  <c r="K207" i="49"/>
  <c r="K206" i="49"/>
  <c r="K205" i="49"/>
  <c r="K204" i="49"/>
  <c r="M204" i="49"/>
  <c r="K203" i="49"/>
  <c r="K202" i="49"/>
  <c r="K201" i="49"/>
  <c r="K200" i="49"/>
  <c r="M200" i="49"/>
  <c r="K199" i="49"/>
  <c r="K198" i="49"/>
  <c r="K197" i="49"/>
  <c r="K196" i="49"/>
  <c r="M196" i="49"/>
  <c r="K195" i="49"/>
  <c r="K194" i="49"/>
  <c r="K193" i="49"/>
  <c r="K192" i="49"/>
  <c r="M192" i="49"/>
  <c r="K191" i="49"/>
  <c r="K190" i="49"/>
  <c r="K189" i="49"/>
  <c r="K188" i="49"/>
  <c r="M188" i="49"/>
  <c r="K187" i="49"/>
  <c r="K186" i="49"/>
  <c r="K185" i="49"/>
  <c r="K184" i="49"/>
  <c r="M184" i="49"/>
  <c r="K183" i="49"/>
  <c r="K182" i="49"/>
  <c r="K181" i="49"/>
  <c r="K180" i="49"/>
  <c r="M180" i="49"/>
  <c r="K179" i="49"/>
  <c r="K178" i="49"/>
  <c r="K177" i="49"/>
  <c r="K176" i="49"/>
  <c r="M176" i="49"/>
  <c r="K175" i="49"/>
  <c r="K174" i="49"/>
  <c r="K173" i="49"/>
  <c r="K172" i="49"/>
  <c r="M172" i="49"/>
  <c r="K171" i="49"/>
  <c r="K170" i="49"/>
  <c r="K169" i="49"/>
  <c r="K168" i="49"/>
  <c r="M168" i="49"/>
  <c r="K167" i="49"/>
  <c r="K166" i="49"/>
  <c r="K165" i="49"/>
  <c r="K164" i="49"/>
  <c r="M164" i="49"/>
  <c r="K163" i="49"/>
  <c r="K162" i="49"/>
  <c r="K161" i="49"/>
  <c r="K160" i="49"/>
  <c r="M160" i="49"/>
  <c r="K159" i="49"/>
  <c r="K158" i="49"/>
  <c r="K157" i="49"/>
  <c r="K156" i="49"/>
  <c r="M156" i="49"/>
  <c r="K155" i="49"/>
  <c r="K154" i="49"/>
  <c r="K153" i="49"/>
  <c r="K152" i="49"/>
  <c r="M152" i="49"/>
  <c r="K151" i="49"/>
  <c r="K150" i="49"/>
  <c r="K149" i="49"/>
  <c r="K148" i="49"/>
  <c r="M148" i="49"/>
  <c r="K147" i="49"/>
  <c r="K146" i="49"/>
  <c r="K145" i="49"/>
  <c r="K144" i="49"/>
  <c r="M144" i="49"/>
  <c r="K143" i="49"/>
  <c r="K142" i="49"/>
  <c r="K141" i="49"/>
  <c r="K140" i="49"/>
  <c r="M140" i="49"/>
  <c r="K139" i="49"/>
  <c r="K138" i="49"/>
  <c r="K137" i="49"/>
  <c r="K136" i="49"/>
  <c r="M136" i="49"/>
  <c r="K135" i="49"/>
  <c r="K134" i="49"/>
  <c r="K133" i="49"/>
  <c r="K132" i="49"/>
  <c r="M132" i="49"/>
  <c r="K131" i="49"/>
  <c r="K130" i="49"/>
  <c r="K129" i="49"/>
  <c r="K128" i="49"/>
  <c r="M128" i="49"/>
  <c r="K127" i="49"/>
  <c r="K126" i="49"/>
  <c r="K125" i="49"/>
  <c r="K124" i="49"/>
  <c r="M124" i="49"/>
  <c r="K123" i="49"/>
  <c r="K122" i="49"/>
  <c r="K121" i="49"/>
  <c r="K120" i="49"/>
  <c r="M120" i="49"/>
  <c r="K119" i="49"/>
  <c r="K118" i="49"/>
  <c r="K117" i="49"/>
  <c r="K116" i="49"/>
  <c r="M116" i="49"/>
  <c r="K115" i="49"/>
  <c r="K114" i="49"/>
  <c r="K113" i="49"/>
  <c r="K112" i="49"/>
  <c r="M112" i="49"/>
  <c r="K111" i="49"/>
  <c r="K110" i="49"/>
  <c r="K109" i="49"/>
  <c r="K108" i="49"/>
  <c r="M108" i="49"/>
  <c r="K107" i="49"/>
  <c r="K106" i="49"/>
  <c r="K105" i="49"/>
  <c r="K104" i="49"/>
  <c r="M104" i="49"/>
  <c r="K103" i="49"/>
  <c r="K102" i="49"/>
  <c r="K101" i="49"/>
  <c r="K100" i="49"/>
  <c r="M100" i="49"/>
  <c r="K99" i="49"/>
  <c r="K98" i="49"/>
  <c r="K97" i="49"/>
  <c r="K96" i="49"/>
  <c r="M96" i="49"/>
  <c r="K95" i="49"/>
  <c r="K94" i="49"/>
  <c r="K93" i="49"/>
  <c r="K92" i="49"/>
  <c r="M92" i="49"/>
  <c r="K91" i="49"/>
  <c r="K90" i="49"/>
  <c r="K89" i="49"/>
  <c r="K88" i="49"/>
  <c r="M88" i="49"/>
  <c r="K87" i="49"/>
  <c r="K86" i="49"/>
  <c r="K85" i="49"/>
  <c r="K84" i="49"/>
  <c r="M84" i="49"/>
  <c r="K83" i="49"/>
  <c r="K82" i="49"/>
  <c r="K81" i="49"/>
  <c r="K80" i="49"/>
  <c r="M80" i="49"/>
  <c r="K79" i="49"/>
  <c r="K78" i="49"/>
  <c r="K77" i="49"/>
  <c r="K76" i="49"/>
  <c r="M76" i="49"/>
  <c r="K75" i="49"/>
  <c r="K74" i="49"/>
  <c r="K73" i="49"/>
  <c r="K72" i="49"/>
  <c r="M72" i="49"/>
  <c r="K71" i="49"/>
  <c r="K70" i="49"/>
  <c r="K69" i="49"/>
  <c r="K68" i="49"/>
  <c r="M68" i="49"/>
  <c r="K67" i="49"/>
  <c r="K66" i="49"/>
  <c r="K65" i="49"/>
  <c r="K64" i="49"/>
  <c r="M64" i="49"/>
  <c r="K63" i="49"/>
  <c r="K62" i="49"/>
  <c r="K61" i="49"/>
  <c r="K60" i="49"/>
  <c r="M60" i="49"/>
  <c r="K59" i="49"/>
  <c r="K58" i="49"/>
  <c r="K57" i="49"/>
  <c r="K56" i="49"/>
  <c r="M56" i="49"/>
  <c r="K55" i="49"/>
  <c r="K54" i="49"/>
  <c r="K53" i="49"/>
  <c r="K52" i="49"/>
  <c r="M52" i="49"/>
  <c r="K51" i="49"/>
  <c r="K50" i="49"/>
  <c r="K49" i="49"/>
  <c r="K48" i="49"/>
  <c r="M48" i="49"/>
  <c r="K47" i="49"/>
  <c r="K46" i="49"/>
  <c r="K45" i="49"/>
  <c r="K44" i="49"/>
  <c r="M44" i="49"/>
  <c r="K43" i="49"/>
  <c r="K42" i="49"/>
  <c r="K41" i="49"/>
  <c r="K40" i="49"/>
  <c r="M40" i="49"/>
  <c r="K39" i="49"/>
  <c r="K38" i="49"/>
  <c r="K37" i="49"/>
  <c r="K36" i="49"/>
  <c r="M36" i="49"/>
  <c r="K35" i="49"/>
  <c r="K34" i="49"/>
  <c r="K33" i="49"/>
  <c r="K32" i="49"/>
  <c r="M32" i="49"/>
  <c r="K31" i="49"/>
  <c r="K30" i="49"/>
  <c r="K29" i="49"/>
  <c r="K28" i="49"/>
  <c r="M28" i="49"/>
  <c r="K27" i="49"/>
  <c r="K26" i="49"/>
  <c r="K25" i="49"/>
  <c r="K24" i="49"/>
  <c r="M24" i="49"/>
  <c r="K23" i="49"/>
  <c r="K22" i="49"/>
  <c r="K21" i="49"/>
  <c r="K20" i="49"/>
  <c r="M20" i="49"/>
  <c r="K19" i="49"/>
  <c r="K18" i="49"/>
  <c r="K17" i="49"/>
  <c r="K16" i="49"/>
  <c r="M16" i="49"/>
  <c r="K15" i="49"/>
  <c r="K14" i="49"/>
  <c r="K13" i="49"/>
  <c r="K12" i="49"/>
  <c r="M12" i="49"/>
  <c r="K11" i="49"/>
  <c r="K10" i="49"/>
  <c r="K9" i="49"/>
  <c r="A81" i="48"/>
  <c r="E8" i="48"/>
  <c r="B6" i="48"/>
  <c r="B5" i="48"/>
  <c r="B4" i="48"/>
  <c r="J517" i="47"/>
  <c r="I517" i="47"/>
  <c r="H517" i="47"/>
  <c r="G517" i="47"/>
  <c r="F517" i="47"/>
  <c r="K498" i="47"/>
  <c r="K497" i="47"/>
  <c r="M497" i="47"/>
  <c r="K496" i="47"/>
  <c r="M496" i="47"/>
  <c r="K495" i="47"/>
  <c r="M495" i="47"/>
  <c r="K490" i="47"/>
  <c r="K489" i="47"/>
  <c r="M489" i="47"/>
  <c r="K488" i="47"/>
  <c r="M488" i="47"/>
  <c r="K487" i="47"/>
  <c r="M487" i="47"/>
  <c r="K486" i="47"/>
  <c r="K485" i="47"/>
  <c r="M485" i="47"/>
  <c r="K484" i="47"/>
  <c r="M484" i="47"/>
  <c r="K483" i="47"/>
  <c r="M483" i="47"/>
  <c r="K482" i="47"/>
  <c r="K481" i="47"/>
  <c r="M481" i="47"/>
  <c r="K480" i="47"/>
  <c r="M480" i="47"/>
  <c r="K479" i="47"/>
  <c r="M479" i="47"/>
  <c r="K478" i="47"/>
  <c r="K477" i="47"/>
  <c r="M477" i="47"/>
  <c r="K476" i="47"/>
  <c r="M476" i="47"/>
  <c r="K475" i="47"/>
  <c r="M475" i="47"/>
  <c r="K474" i="47"/>
  <c r="K473" i="47"/>
  <c r="M473" i="47"/>
  <c r="K472" i="47"/>
  <c r="M472" i="47"/>
  <c r="K471" i="47"/>
  <c r="M471" i="47"/>
  <c r="K470" i="47"/>
  <c r="K469" i="47"/>
  <c r="M469" i="47"/>
  <c r="K468" i="47"/>
  <c r="M468" i="47"/>
  <c r="K467" i="47"/>
  <c r="M467" i="47"/>
  <c r="K466" i="47"/>
  <c r="K465" i="47"/>
  <c r="M465" i="47"/>
  <c r="K464" i="47"/>
  <c r="M464" i="47"/>
  <c r="K463" i="47"/>
  <c r="M463" i="47"/>
  <c r="K462" i="47"/>
  <c r="K461" i="47"/>
  <c r="M461" i="47"/>
  <c r="K460" i="47"/>
  <c r="M460" i="47"/>
  <c r="K459" i="47"/>
  <c r="M459" i="47"/>
  <c r="K458" i="47"/>
  <c r="K457" i="47"/>
  <c r="M457" i="47"/>
  <c r="K456" i="47"/>
  <c r="M456" i="47"/>
  <c r="K455" i="47"/>
  <c r="M455" i="47"/>
  <c r="K454" i="47"/>
  <c r="K453" i="47"/>
  <c r="M453" i="47"/>
  <c r="K452" i="47"/>
  <c r="M452" i="47"/>
  <c r="K451" i="47"/>
  <c r="M451" i="47"/>
  <c r="K450" i="47"/>
  <c r="K449" i="47"/>
  <c r="M449" i="47"/>
  <c r="K448" i="47"/>
  <c r="M448" i="47"/>
  <c r="K447" i="47"/>
  <c r="M447" i="47"/>
  <c r="K446" i="47"/>
  <c r="K445" i="47"/>
  <c r="M445" i="47"/>
  <c r="K444" i="47"/>
  <c r="M444" i="47"/>
  <c r="K443" i="47"/>
  <c r="M443" i="47"/>
  <c r="K442" i="47"/>
  <c r="K441" i="47"/>
  <c r="M441" i="47"/>
  <c r="K440" i="47"/>
  <c r="M440" i="47"/>
  <c r="K439" i="47"/>
  <c r="M439" i="47"/>
  <c r="K438" i="47"/>
  <c r="K437" i="47"/>
  <c r="M437" i="47"/>
  <c r="K436" i="47"/>
  <c r="M436" i="47"/>
  <c r="K435" i="47"/>
  <c r="M435" i="47"/>
  <c r="K434" i="47"/>
  <c r="K433" i="47"/>
  <c r="M433" i="47"/>
  <c r="K432" i="47"/>
  <c r="M432" i="47"/>
  <c r="K431" i="47"/>
  <c r="M431" i="47"/>
  <c r="K430" i="47"/>
  <c r="K429" i="47"/>
  <c r="M429" i="47"/>
  <c r="K428" i="47"/>
  <c r="M428" i="47"/>
  <c r="K427" i="47"/>
  <c r="M427" i="47"/>
  <c r="K426" i="47"/>
  <c r="K425" i="47"/>
  <c r="M425" i="47"/>
  <c r="K424" i="47"/>
  <c r="M424" i="47"/>
  <c r="K423" i="47"/>
  <c r="M423" i="47"/>
  <c r="K422" i="47"/>
  <c r="K421" i="47"/>
  <c r="M421" i="47"/>
  <c r="K420" i="47"/>
  <c r="M420" i="47"/>
  <c r="K419" i="47"/>
  <c r="M419" i="47"/>
  <c r="K418" i="47"/>
  <c r="K417" i="47"/>
  <c r="M417" i="47"/>
  <c r="K416" i="47"/>
  <c r="M416" i="47"/>
  <c r="K415" i="47"/>
  <c r="M415" i="47"/>
  <c r="K414" i="47"/>
  <c r="K413" i="47"/>
  <c r="M413" i="47"/>
  <c r="K412" i="47"/>
  <c r="M412" i="47"/>
  <c r="K411" i="47"/>
  <c r="M411" i="47"/>
  <c r="K410" i="47"/>
  <c r="K409" i="47"/>
  <c r="M409" i="47"/>
  <c r="K408" i="47"/>
  <c r="M408" i="47"/>
  <c r="K407" i="47"/>
  <c r="M407" i="47"/>
  <c r="K406" i="47"/>
  <c r="K405" i="47"/>
  <c r="M405" i="47"/>
  <c r="K404" i="47"/>
  <c r="M404" i="47"/>
  <c r="K403" i="47"/>
  <c r="M403" i="47"/>
  <c r="K402" i="47"/>
  <c r="K401" i="47"/>
  <c r="M401" i="47"/>
  <c r="K400" i="47"/>
  <c r="M400" i="47"/>
  <c r="K399" i="47"/>
  <c r="M399" i="47"/>
  <c r="K398" i="47"/>
  <c r="K397" i="47"/>
  <c r="M397" i="47"/>
  <c r="K396" i="47"/>
  <c r="M396" i="47"/>
  <c r="K395" i="47"/>
  <c r="M395" i="47"/>
  <c r="K394" i="47"/>
  <c r="K393" i="47"/>
  <c r="M393" i="47"/>
  <c r="K392" i="47"/>
  <c r="M392" i="47"/>
  <c r="K391" i="47"/>
  <c r="M391" i="47"/>
  <c r="K390" i="47"/>
  <c r="K389" i="47"/>
  <c r="M389" i="47"/>
  <c r="K388" i="47"/>
  <c r="M388" i="47"/>
  <c r="K387" i="47"/>
  <c r="M387" i="47"/>
  <c r="K386" i="47"/>
  <c r="K385" i="47"/>
  <c r="M385" i="47"/>
  <c r="K384" i="47"/>
  <c r="M384" i="47"/>
  <c r="K383" i="47"/>
  <c r="M383" i="47"/>
  <c r="K382" i="47"/>
  <c r="K381" i="47"/>
  <c r="M381" i="47"/>
  <c r="K380" i="47"/>
  <c r="M380" i="47"/>
  <c r="K379" i="47"/>
  <c r="M379" i="47"/>
  <c r="K378" i="47"/>
  <c r="K377" i="47"/>
  <c r="M377" i="47"/>
  <c r="K376" i="47"/>
  <c r="M376" i="47"/>
  <c r="K375" i="47"/>
  <c r="M375" i="47"/>
  <c r="K374" i="47"/>
  <c r="K373" i="47"/>
  <c r="M373" i="47"/>
  <c r="K372" i="47"/>
  <c r="M372" i="47"/>
  <c r="K371" i="47"/>
  <c r="M371" i="47"/>
  <c r="K370" i="47"/>
  <c r="K369" i="47"/>
  <c r="M369" i="47"/>
  <c r="K368" i="47"/>
  <c r="M368" i="47"/>
  <c r="K367" i="47"/>
  <c r="M367" i="47"/>
  <c r="K366" i="47"/>
  <c r="K365" i="47"/>
  <c r="M365" i="47"/>
  <c r="K364" i="47"/>
  <c r="M364" i="47"/>
  <c r="K363" i="47"/>
  <c r="M363" i="47"/>
  <c r="K362" i="47"/>
  <c r="K361" i="47"/>
  <c r="M361" i="47"/>
  <c r="K360" i="47"/>
  <c r="M360" i="47"/>
  <c r="K359" i="47"/>
  <c r="M359" i="47"/>
  <c r="K358" i="47"/>
  <c r="K357" i="47"/>
  <c r="M357" i="47"/>
  <c r="K356" i="47"/>
  <c r="M356" i="47"/>
  <c r="K355" i="47"/>
  <c r="M355" i="47"/>
  <c r="K354" i="47"/>
  <c r="K353" i="47"/>
  <c r="M353" i="47"/>
  <c r="K352" i="47"/>
  <c r="M352" i="47"/>
  <c r="K351" i="47"/>
  <c r="M351" i="47"/>
  <c r="K350" i="47"/>
  <c r="K349" i="47"/>
  <c r="M349" i="47"/>
  <c r="K348" i="47"/>
  <c r="M348" i="47"/>
  <c r="K347" i="47"/>
  <c r="M347" i="47"/>
  <c r="K346" i="47"/>
  <c r="K345" i="47"/>
  <c r="M345" i="47"/>
  <c r="K344" i="47"/>
  <c r="M344" i="47"/>
  <c r="K343" i="47"/>
  <c r="M343" i="47"/>
  <c r="K342" i="47"/>
  <c r="K341" i="47"/>
  <c r="M341" i="47"/>
  <c r="K340" i="47"/>
  <c r="M340" i="47"/>
  <c r="K339" i="47"/>
  <c r="M339" i="47"/>
  <c r="K338" i="47"/>
  <c r="K337" i="47"/>
  <c r="M337" i="47"/>
  <c r="K336" i="47"/>
  <c r="M336" i="47"/>
  <c r="K335" i="47"/>
  <c r="M335" i="47"/>
  <c r="K334" i="47"/>
  <c r="K333" i="47"/>
  <c r="M333" i="47"/>
  <c r="K332" i="47"/>
  <c r="M332" i="47"/>
  <c r="K331" i="47"/>
  <c r="M331" i="47"/>
  <c r="K330" i="47"/>
  <c r="K329" i="47"/>
  <c r="M329" i="47"/>
  <c r="K328" i="47"/>
  <c r="M328" i="47"/>
  <c r="K327" i="47"/>
  <c r="M327" i="47"/>
  <c r="K326" i="47"/>
  <c r="K325" i="47"/>
  <c r="M325" i="47"/>
  <c r="K324" i="47"/>
  <c r="M324" i="47"/>
  <c r="K323" i="47"/>
  <c r="M323" i="47"/>
  <c r="K322" i="47"/>
  <c r="K321" i="47"/>
  <c r="M321" i="47"/>
  <c r="K320" i="47"/>
  <c r="M320" i="47"/>
  <c r="K319" i="47"/>
  <c r="M319" i="47"/>
  <c r="K318" i="47"/>
  <c r="K317" i="47"/>
  <c r="M317" i="47"/>
  <c r="K316" i="47"/>
  <c r="M316" i="47"/>
  <c r="K315" i="47"/>
  <c r="M315" i="47"/>
  <c r="K314" i="47"/>
  <c r="K313" i="47"/>
  <c r="M313" i="47"/>
  <c r="K312" i="47"/>
  <c r="M312" i="47"/>
  <c r="K311" i="47"/>
  <c r="M311" i="47"/>
  <c r="K310" i="47"/>
  <c r="K309" i="47"/>
  <c r="M309" i="47"/>
  <c r="K308" i="47"/>
  <c r="M308" i="47"/>
  <c r="K307" i="47"/>
  <c r="M307" i="47"/>
  <c r="K306" i="47"/>
  <c r="K305" i="47"/>
  <c r="M305" i="47"/>
  <c r="K304" i="47"/>
  <c r="M304" i="47"/>
  <c r="K303" i="47"/>
  <c r="M303" i="47"/>
  <c r="K302" i="47"/>
  <c r="K301" i="47"/>
  <c r="M301" i="47"/>
  <c r="K300" i="47"/>
  <c r="M300" i="47"/>
  <c r="K299" i="47"/>
  <c r="M299" i="47"/>
  <c r="K298" i="47"/>
  <c r="K297" i="47"/>
  <c r="M297" i="47"/>
  <c r="K296" i="47"/>
  <c r="M296" i="47"/>
  <c r="K295" i="47"/>
  <c r="M295" i="47"/>
  <c r="K294" i="47"/>
  <c r="K293" i="47"/>
  <c r="M293" i="47"/>
  <c r="K292" i="47"/>
  <c r="M292" i="47"/>
  <c r="K291" i="47"/>
  <c r="M291" i="47"/>
  <c r="K290" i="47"/>
  <c r="K289" i="47"/>
  <c r="M289" i="47"/>
  <c r="K288" i="47"/>
  <c r="M288" i="47"/>
  <c r="K287" i="47"/>
  <c r="M287" i="47"/>
  <c r="K286" i="47"/>
  <c r="K285" i="47"/>
  <c r="M285" i="47"/>
  <c r="K284" i="47"/>
  <c r="M284" i="47"/>
  <c r="K283" i="47"/>
  <c r="M283" i="47"/>
  <c r="K282" i="47"/>
  <c r="K281" i="47"/>
  <c r="M281" i="47"/>
  <c r="K280" i="47"/>
  <c r="M280" i="47"/>
  <c r="K279" i="47"/>
  <c r="M279" i="47"/>
  <c r="K278" i="47"/>
  <c r="K277" i="47"/>
  <c r="M277" i="47"/>
  <c r="K276" i="47"/>
  <c r="M276" i="47"/>
  <c r="K275" i="47"/>
  <c r="M275" i="47"/>
  <c r="K274" i="47"/>
  <c r="K273" i="47"/>
  <c r="M273" i="47"/>
  <c r="K272" i="47"/>
  <c r="M272" i="47"/>
  <c r="K271" i="47"/>
  <c r="M271" i="47"/>
  <c r="K270" i="47"/>
  <c r="K269" i="47"/>
  <c r="M269" i="47"/>
  <c r="K268" i="47"/>
  <c r="M268" i="47"/>
  <c r="K267" i="47"/>
  <c r="M267" i="47"/>
  <c r="K266" i="47"/>
  <c r="K265" i="47"/>
  <c r="M265" i="47"/>
  <c r="K264" i="47"/>
  <c r="M264" i="47"/>
  <c r="K263" i="47"/>
  <c r="M263" i="47"/>
  <c r="K262" i="47"/>
  <c r="K261" i="47"/>
  <c r="M261" i="47"/>
  <c r="K260" i="47"/>
  <c r="M260" i="47"/>
  <c r="K259" i="47"/>
  <c r="M259" i="47"/>
  <c r="K258" i="47"/>
  <c r="K257" i="47"/>
  <c r="M257" i="47"/>
  <c r="K256" i="47"/>
  <c r="M256" i="47"/>
  <c r="K255" i="47"/>
  <c r="M255" i="47"/>
  <c r="K254" i="47"/>
  <c r="K253" i="47"/>
  <c r="M253" i="47"/>
  <c r="K252" i="47"/>
  <c r="M252" i="47"/>
  <c r="K251" i="47"/>
  <c r="M251" i="47"/>
  <c r="K250" i="47"/>
  <c r="K249" i="47"/>
  <c r="M249" i="47"/>
  <c r="K248" i="47"/>
  <c r="M248" i="47"/>
  <c r="K247" i="47"/>
  <c r="M247" i="47"/>
  <c r="K246" i="47"/>
  <c r="K245" i="47"/>
  <c r="M245" i="47"/>
  <c r="K244" i="47"/>
  <c r="M244" i="47"/>
  <c r="K243" i="47"/>
  <c r="M243" i="47"/>
  <c r="K242" i="47"/>
  <c r="K241" i="47"/>
  <c r="M241" i="47"/>
  <c r="K240" i="47"/>
  <c r="M240" i="47"/>
  <c r="K239" i="47"/>
  <c r="M239" i="47"/>
  <c r="K238" i="47"/>
  <c r="K237" i="47"/>
  <c r="M237" i="47"/>
  <c r="K236" i="47"/>
  <c r="M236" i="47"/>
  <c r="K235" i="47"/>
  <c r="M235" i="47"/>
  <c r="K234" i="47"/>
  <c r="K233" i="47"/>
  <c r="M233" i="47"/>
  <c r="K232" i="47"/>
  <c r="M232" i="47"/>
  <c r="K231" i="47"/>
  <c r="M231" i="47"/>
  <c r="K230" i="47"/>
  <c r="K229" i="47"/>
  <c r="M229" i="47"/>
  <c r="K228" i="47"/>
  <c r="M228" i="47"/>
  <c r="K227" i="47"/>
  <c r="M227" i="47"/>
  <c r="K226" i="47"/>
  <c r="K225" i="47"/>
  <c r="M225" i="47"/>
  <c r="K224" i="47"/>
  <c r="M224" i="47"/>
  <c r="K223" i="47"/>
  <c r="M223" i="47"/>
  <c r="K222" i="47"/>
  <c r="K221" i="47"/>
  <c r="M221" i="47"/>
  <c r="K220" i="47"/>
  <c r="M220" i="47"/>
  <c r="K219" i="47"/>
  <c r="M219" i="47"/>
  <c r="K218" i="47"/>
  <c r="K217" i="47"/>
  <c r="M217" i="47"/>
  <c r="K216" i="47"/>
  <c r="M216" i="47"/>
  <c r="K215" i="47"/>
  <c r="M215" i="47"/>
  <c r="K214" i="47"/>
  <c r="K213" i="47"/>
  <c r="M213" i="47"/>
  <c r="K212" i="47"/>
  <c r="M212" i="47"/>
  <c r="K211" i="47"/>
  <c r="M211" i="47"/>
  <c r="K210" i="47"/>
  <c r="K209" i="47"/>
  <c r="M209" i="47"/>
  <c r="K208" i="47"/>
  <c r="M208" i="47"/>
  <c r="K207" i="47"/>
  <c r="M207" i="47"/>
  <c r="K206" i="47"/>
  <c r="K205" i="47"/>
  <c r="M205" i="47"/>
  <c r="K204" i="47"/>
  <c r="M204" i="47"/>
  <c r="K203" i="47"/>
  <c r="M203" i="47"/>
  <c r="K202" i="47"/>
  <c r="K201" i="47"/>
  <c r="M201" i="47"/>
  <c r="K200" i="47"/>
  <c r="M200" i="47"/>
  <c r="K199" i="47"/>
  <c r="M199" i="47"/>
  <c r="K198" i="47"/>
  <c r="K197" i="47"/>
  <c r="M197" i="47"/>
  <c r="K196" i="47"/>
  <c r="M196" i="47"/>
  <c r="K195" i="47"/>
  <c r="M195" i="47"/>
  <c r="K194" i="47"/>
  <c r="K193" i="47"/>
  <c r="M193" i="47"/>
  <c r="K192" i="47"/>
  <c r="M192" i="47"/>
  <c r="K191" i="47"/>
  <c r="M191" i="47"/>
  <c r="K190" i="47"/>
  <c r="K189" i="47"/>
  <c r="M189" i="47"/>
  <c r="K188" i="47"/>
  <c r="M188" i="47"/>
  <c r="K187" i="47"/>
  <c r="M187" i="47"/>
  <c r="K186" i="47"/>
  <c r="K185" i="47"/>
  <c r="M185" i="47"/>
  <c r="K184" i="47"/>
  <c r="M184" i="47"/>
  <c r="K183" i="47"/>
  <c r="M183" i="47"/>
  <c r="K182" i="47"/>
  <c r="K181" i="47"/>
  <c r="M181" i="47"/>
  <c r="K180" i="47"/>
  <c r="M180" i="47"/>
  <c r="K179" i="47"/>
  <c r="M179" i="47"/>
  <c r="K178" i="47"/>
  <c r="K177" i="47"/>
  <c r="M177" i="47"/>
  <c r="K176" i="47"/>
  <c r="M176" i="47"/>
  <c r="K175" i="47"/>
  <c r="M175" i="47"/>
  <c r="K174" i="47"/>
  <c r="K173" i="47"/>
  <c r="M173" i="47"/>
  <c r="K172" i="47"/>
  <c r="M172" i="47"/>
  <c r="K171" i="47"/>
  <c r="M171" i="47"/>
  <c r="K170" i="47"/>
  <c r="K169" i="47"/>
  <c r="M169" i="47"/>
  <c r="K168" i="47"/>
  <c r="M168" i="47"/>
  <c r="K167" i="47"/>
  <c r="M167" i="47"/>
  <c r="K166" i="47"/>
  <c r="K165" i="47"/>
  <c r="M165" i="47"/>
  <c r="K164" i="47"/>
  <c r="M164" i="47"/>
  <c r="K163" i="47"/>
  <c r="M163" i="47"/>
  <c r="K162" i="47"/>
  <c r="K161" i="47"/>
  <c r="M161" i="47"/>
  <c r="K160" i="47"/>
  <c r="M160" i="47"/>
  <c r="K159" i="47"/>
  <c r="M159" i="47"/>
  <c r="K158" i="47"/>
  <c r="K157" i="47"/>
  <c r="M157" i="47"/>
  <c r="K156" i="47"/>
  <c r="M156" i="47"/>
  <c r="K155" i="47"/>
  <c r="M155" i="47"/>
  <c r="K154" i="47"/>
  <c r="K153" i="47"/>
  <c r="M153" i="47"/>
  <c r="K152" i="47"/>
  <c r="M152" i="47"/>
  <c r="K151" i="47"/>
  <c r="M151" i="47"/>
  <c r="K150" i="47"/>
  <c r="K149" i="47"/>
  <c r="M149" i="47"/>
  <c r="K148" i="47"/>
  <c r="M148" i="47"/>
  <c r="K147" i="47"/>
  <c r="M147" i="47"/>
  <c r="K146" i="47"/>
  <c r="K145" i="47"/>
  <c r="M145" i="47"/>
  <c r="K144" i="47"/>
  <c r="M144" i="47"/>
  <c r="K143" i="47"/>
  <c r="M143" i="47"/>
  <c r="K142" i="47"/>
  <c r="K141" i="47"/>
  <c r="M141" i="47"/>
  <c r="K140" i="47"/>
  <c r="M140" i="47"/>
  <c r="K139" i="47"/>
  <c r="M139" i="47"/>
  <c r="K138" i="47"/>
  <c r="K137" i="47"/>
  <c r="M137" i="47"/>
  <c r="K136" i="47"/>
  <c r="M136" i="47"/>
  <c r="K135" i="47"/>
  <c r="M135" i="47"/>
  <c r="K134" i="47"/>
  <c r="K133" i="47"/>
  <c r="M133" i="47"/>
  <c r="K132" i="47"/>
  <c r="M132" i="47"/>
  <c r="K131" i="47"/>
  <c r="M131" i="47"/>
  <c r="K130" i="47"/>
  <c r="K129" i="47"/>
  <c r="M129" i="47"/>
  <c r="K128" i="47"/>
  <c r="M128" i="47"/>
  <c r="K127" i="47"/>
  <c r="M127" i="47"/>
  <c r="K126" i="47"/>
  <c r="K125" i="47"/>
  <c r="M125" i="47"/>
  <c r="K124" i="47"/>
  <c r="M124" i="47"/>
  <c r="K123" i="47"/>
  <c r="M123" i="47"/>
  <c r="K122" i="47"/>
  <c r="K121" i="47"/>
  <c r="M121" i="47"/>
  <c r="K120" i="47"/>
  <c r="M120" i="47"/>
  <c r="K119" i="47"/>
  <c r="M119" i="47"/>
  <c r="K118" i="47"/>
  <c r="K117" i="47"/>
  <c r="M117" i="47"/>
  <c r="K116" i="47"/>
  <c r="M116" i="47"/>
  <c r="K115" i="47"/>
  <c r="M115" i="47"/>
  <c r="K114" i="47"/>
  <c r="K113" i="47"/>
  <c r="M113" i="47"/>
  <c r="K112" i="47"/>
  <c r="M112" i="47"/>
  <c r="K111" i="47"/>
  <c r="M111" i="47"/>
  <c r="K110" i="47"/>
  <c r="K109" i="47"/>
  <c r="M109" i="47"/>
  <c r="K108" i="47"/>
  <c r="M108" i="47"/>
  <c r="K107" i="47"/>
  <c r="M107" i="47"/>
  <c r="K106" i="47"/>
  <c r="K105" i="47"/>
  <c r="M105" i="47"/>
  <c r="K104" i="47"/>
  <c r="M104" i="47"/>
  <c r="K103" i="47"/>
  <c r="M103" i="47"/>
  <c r="K102" i="47"/>
  <c r="K101" i="47"/>
  <c r="M101" i="47"/>
  <c r="K100" i="47"/>
  <c r="M100" i="47"/>
  <c r="K99" i="47"/>
  <c r="M99" i="47"/>
  <c r="K98" i="47"/>
  <c r="K97" i="47"/>
  <c r="M97" i="47"/>
  <c r="K96" i="47"/>
  <c r="M96" i="47"/>
  <c r="K95" i="47"/>
  <c r="M95" i="47"/>
  <c r="K94" i="47"/>
  <c r="K93" i="47"/>
  <c r="M93" i="47"/>
  <c r="K92" i="47"/>
  <c r="M92" i="47"/>
  <c r="K91" i="47"/>
  <c r="M91" i="47"/>
  <c r="K90" i="47"/>
  <c r="K89" i="47"/>
  <c r="M89" i="47"/>
  <c r="K88" i="47"/>
  <c r="M88" i="47"/>
  <c r="K87" i="47"/>
  <c r="M87" i="47"/>
  <c r="K86" i="47"/>
  <c r="K85" i="47"/>
  <c r="M85" i="47"/>
  <c r="K84" i="47"/>
  <c r="M84" i="47"/>
  <c r="K83" i="47"/>
  <c r="M83" i="47"/>
  <c r="K82" i="47"/>
  <c r="K81" i="47"/>
  <c r="M81" i="47"/>
  <c r="K80" i="47"/>
  <c r="M80" i="47"/>
  <c r="K79" i="47"/>
  <c r="M79" i="47"/>
  <c r="K78" i="47"/>
  <c r="K77" i="47"/>
  <c r="M77" i="47"/>
  <c r="K76" i="47"/>
  <c r="M76" i="47"/>
  <c r="K75" i="47"/>
  <c r="M75" i="47"/>
  <c r="K74" i="47"/>
  <c r="K73" i="47"/>
  <c r="M73" i="47"/>
  <c r="K72" i="47"/>
  <c r="M72" i="47"/>
  <c r="K71" i="47"/>
  <c r="M71" i="47"/>
  <c r="K70" i="47"/>
  <c r="K69" i="47"/>
  <c r="M69" i="47"/>
  <c r="K68" i="47"/>
  <c r="M68" i="47"/>
  <c r="K67" i="47"/>
  <c r="M67" i="47"/>
  <c r="K66" i="47"/>
  <c r="K65" i="47"/>
  <c r="M65" i="47"/>
  <c r="K64" i="47"/>
  <c r="M64" i="47"/>
  <c r="K63" i="47"/>
  <c r="M63" i="47"/>
  <c r="K62" i="47"/>
  <c r="K61" i="47"/>
  <c r="M61" i="47"/>
  <c r="K60" i="47"/>
  <c r="M60" i="47"/>
  <c r="K59" i="47"/>
  <c r="M59" i="47"/>
  <c r="K58" i="47"/>
  <c r="K57" i="47"/>
  <c r="M57" i="47"/>
  <c r="K56" i="47"/>
  <c r="M56" i="47"/>
  <c r="K55" i="47"/>
  <c r="M55" i="47"/>
  <c r="K54" i="47"/>
  <c r="K53" i="47"/>
  <c r="M53" i="47"/>
  <c r="K52" i="47"/>
  <c r="M52" i="47"/>
  <c r="K51" i="47"/>
  <c r="M51" i="47"/>
  <c r="K50" i="47"/>
  <c r="K49" i="47"/>
  <c r="M49" i="47"/>
  <c r="K48" i="47"/>
  <c r="M48" i="47"/>
  <c r="K47" i="47"/>
  <c r="M47" i="47"/>
  <c r="K46" i="47"/>
  <c r="K45" i="47"/>
  <c r="M45" i="47"/>
  <c r="K44" i="47"/>
  <c r="M44" i="47"/>
  <c r="K43" i="47"/>
  <c r="M43" i="47"/>
  <c r="K42" i="47"/>
  <c r="K41" i="47"/>
  <c r="M41" i="47"/>
  <c r="K40" i="47"/>
  <c r="M40" i="47"/>
  <c r="K39" i="47"/>
  <c r="M39" i="47"/>
  <c r="K38" i="47"/>
  <c r="K37" i="47"/>
  <c r="M37" i="47"/>
  <c r="K36" i="47"/>
  <c r="M36" i="47"/>
  <c r="K35" i="47"/>
  <c r="M35" i="47"/>
  <c r="K34" i="47"/>
  <c r="K33" i="47"/>
  <c r="M33" i="47"/>
  <c r="K32" i="47"/>
  <c r="M32" i="47"/>
  <c r="K31" i="47"/>
  <c r="M31" i="47"/>
  <c r="K30" i="47"/>
  <c r="K29" i="47"/>
  <c r="M29" i="47"/>
  <c r="K28" i="47"/>
  <c r="M28" i="47"/>
  <c r="K27" i="47"/>
  <c r="M27" i="47"/>
  <c r="K26" i="47"/>
  <c r="K25" i="47"/>
  <c r="M25" i="47"/>
  <c r="K24" i="47"/>
  <c r="M24" i="47"/>
  <c r="K23" i="47"/>
  <c r="M23" i="47"/>
  <c r="K22" i="47"/>
  <c r="K21" i="47"/>
  <c r="M21" i="47"/>
  <c r="K20" i="47"/>
  <c r="M20" i="47"/>
  <c r="K19" i="47"/>
  <c r="M19" i="47"/>
  <c r="K18" i="47"/>
  <c r="K17" i="47"/>
  <c r="M17" i="47"/>
  <c r="K16" i="47"/>
  <c r="M16" i="47"/>
  <c r="K15" i="47"/>
  <c r="M15" i="47"/>
  <c r="K14" i="47"/>
  <c r="K13" i="47"/>
  <c r="M13" i="47"/>
  <c r="K12" i="47"/>
  <c r="M12" i="47"/>
  <c r="K11" i="47"/>
  <c r="M11" i="47"/>
  <c r="K10" i="47"/>
  <c r="K9" i="47"/>
  <c r="M9" i="47"/>
  <c r="A81" i="46"/>
  <c r="E8" i="46"/>
  <c r="B6" i="46"/>
  <c r="B5" i="46"/>
  <c r="B4" i="46"/>
  <c r="J517" i="45"/>
  <c r="I517" i="45"/>
  <c r="H517" i="45"/>
  <c r="G517" i="45"/>
  <c r="F517" i="45"/>
  <c r="K498" i="45"/>
  <c r="K497" i="45"/>
  <c r="K496" i="45"/>
  <c r="M496" i="45"/>
  <c r="K495" i="45"/>
  <c r="K490" i="45"/>
  <c r="K489" i="45"/>
  <c r="K488" i="45"/>
  <c r="M488" i="45"/>
  <c r="K487" i="45"/>
  <c r="K486" i="45"/>
  <c r="K485" i="45"/>
  <c r="K484" i="45"/>
  <c r="M484" i="45"/>
  <c r="K483" i="45"/>
  <c r="K482" i="45"/>
  <c r="K481" i="45"/>
  <c r="K480" i="45"/>
  <c r="M480" i="45"/>
  <c r="K479" i="45"/>
  <c r="K478" i="45"/>
  <c r="K477" i="45"/>
  <c r="K476" i="45"/>
  <c r="M476" i="45"/>
  <c r="K475" i="45"/>
  <c r="K474" i="45"/>
  <c r="K473" i="45"/>
  <c r="K472" i="45"/>
  <c r="M472" i="45"/>
  <c r="K471" i="45"/>
  <c r="K470" i="45"/>
  <c r="K469" i="45"/>
  <c r="K468" i="45"/>
  <c r="M468" i="45"/>
  <c r="K467" i="45"/>
  <c r="K466" i="45"/>
  <c r="K465" i="45"/>
  <c r="K464" i="45"/>
  <c r="M464" i="45"/>
  <c r="K463" i="45"/>
  <c r="K462" i="45"/>
  <c r="K461" i="45"/>
  <c r="K460" i="45"/>
  <c r="M460" i="45"/>
  <c r="K459" i="45"/>
  <c r="K458" i="45"/>
  <c r="K457" i="45"/>
  <c r="K456" i="45"/>
  <c r="M456" i="45"/>
  <c r="K455" i="45"/>
  <c r="K454" i="45"/>
  <c r="K453" i="45"/>
  <c r="K452" i="45"/>
  <c r="M452" i="45"/>
  <c r="K451" i="45"/>
  <c r="K450" i="45"/>
  <c r="K449" i="45"/>
  <c r="K448" i="45"/>
  <c r="M448" i="45"/>
  <c r="K447" i="45"/>
  <c r="K446" i="45"/>
  <c r="K445" i="45"/>
  <c r="K444" i="45"/>
  <c r="M444" i="45"/>
  <c r="K443" i="45"/>
  <c r="K442" i="45"/>
  <c r="K441" i="45"/>
  <c r="K440" i="45"/>
  <c r="M440" i="45"/>
  <c r="K439" i="45"/>
  <c r="K438" i="45"/>
  <c r="K437" i="45"/>
  <c r="K436" i="45"/>
  <c r="M436" i="45"/>
  <c r="K435" i="45"/>
  <c r="K434" i="45"/>
  <c r="K433" i="45"/>
  <c r="K432" i="45"/>
  <c r="M432" i="45"/>
  <c r="K431" i="45"/>
  <c r="K430" i="45"/>
  <c r="K429" i="45"/>
  <c r="K428" i="45"/>
  <c r="M428" i="45"/>
  <c r="K427" i="45"/>
  <c r="K426" i="45"/>
  <c r="K425" i="45"/>
  <c r="K424" i="45"/>
  <c r="M424" i="45"/>
  <c r="K423" i="45"/>
  <c r="K422" i="45"/>
  <c r="K421" i="45"/>
  <c r="K420" i="45"/>
  <c r="M420" i="45"/>
  <c r="K419" i="45"/>
  <c r="K418" i="45"/>
  <c r="K417" i="45"/>
  <c r="K416" i="45"/>
  <c r="M416" i="45"/>
  <c r="K415" i="45"/>
  <c r="K414" i="45"/>
  <c r="K413" i="45"/>
  <c r="K412" i="45"/>
  <c r="M412" i="45"/>
  <c r="K411" i="45"/>
  <c r="K410" i="45"/>
  <c r="K409" i="45"/>
  <c r="K408" i="45"/>
  <c r="M408" i="45"/>
  <c r="K407" i="45"/>
  <c r="K406" i="45"/>
  <c r="K405" i="45"/>
  <c r="K404" i="45"/>
  <c r="M404" i="45"/>
  <c r="K403" i="45"/>
  <c r="K402" i="45"/>
  <c r="K401" i="45"/>
  <c r="K400" i="45"/>
  <c r="M400" i="45"/>
  <c r="K399" i="45"/>
  <c r="K398" i="45"/>
  <c r="K397" i="45"/>
  <c r="K396" i="45"/>
  <c r="M396" i="45"/>
  <c r="K395" i="45"/>
  <c r="K394" i="45"/>
  <c r="K393" i="45"/>
  <c r="K392" i="45"/>
  <c r="M392" i="45"/>
  <c r="K391" i="45"/>
  <c r="K390" i="45"/>
  <c r="K389" i="45"/>
  <c r="K388" i="45"/>
  <c r="M388" i="45"/>
  <c r="K387" i="45"/>
  <c r="K386" i="45"/>
  <c r="K385" i="45"/>
  <c r="K384" i="45"/>
  <c r="M384" i="45"/>
  <c r="K383" i="45"/>
  <c r="K382" i="45"/>
  <c r="K381" i="45"/>
  <c r="K380" i="45"/>
  <c r="M380" i="45"/>
  <c r="K379" i="45"/>
  <c r="K378" i="45"/>
  <c r="K377" i="45"/>
  <c r="K376" i="45"/>
  <c r="M376" i="45"/>
  <c r="K375" i="45"/>
  <c r="K374" i="45"/>
  <c r="K373" i="45"/>
  <c r="K372" i="45"/>
  <c r="M372" i="45"/>
  <c r="K371" i="45"/>
  <c r="K370" i="45"/>
  <c r="K369" i="45"/>
  <c r="K368" i="45"/>
  <c r="M368" i="45"/>
  <c r="K367" i="45"/>
  <c r="K366" i="45"/>
  <c r="K365" i="45"/>
  <c r="K364" i="45"/>
  <c r="M364" i="45"/>
  <c r="K363" i="45"/>
  <c r="K362" i="45"/>
  <c r="K361" i="45"/>
  <c r="K360" i="45"/>
  <c r="M360" i="45"/>
  <c r="K359" i="45"/>
  <c r="K358" i="45"/>
  <c r="K357" i="45"/>
  <c r="K356" i="45"/>
  <c r="M356" i="45"/>
  <c r="K355" i="45"/>
  <c r="K354" i="45"/>
  <c r="K353" i="45"/>
  <c r="K352" i="45"/>
  <c r="M352" i="45"/>
  <c r="K351" i="45"/>
  <c r="K350" i="45"/>
  <c r="K349" i="45"/>
  <c r="K348" i="45"/>
  <c r="M348" i="45"/>
  <c r="K347" i="45"/>
  <c r="K346" i="45"/>
  <c r="K345" i="45"/>
  <c r="K344" i="45"/>
  <c r="M344" i="45"/>
  <c r="K343" i="45"/>
  <c r="K342" i="45"/>
  <c r="K341" i="45"/>
  <c r="K340" i="45"/>
  <c r="M340" i="45"/>
  <c r="K339" i="45"/>
  <c r="K338" i="45"/>
  <c r="K337" i="45"/>
  <c r="K336" i="45"/>
  <c r="M336" i="45"/>
  <c r="K335" i="45"/>
  <c r="K334" i="45"/>
  <c r="K333" i="45"/>
  <c r="K332" i="45"/>
  <c r="M332" i="45"/>
  <c r="K331" i="45"/>
  <c r="K330" i="45"/>
  <c r="K329" i="45"/>
  <c r="K328" i="45"/>
  <c r="M328" i="45"/>
  <c r="K327" i="45"/>
  <c r="K326" i="45"/>
  <c r="K325" i="45"/>
  <c r="K324" i="45"/>
  <c r="M324" i="45"/>
  <c r="K323" i="45"/>
  <c r="K322" i="45"/>
  <c r="K321" i="45"/>
  <c r="K320" i="45"/>
  <c r="M320" i="45"/>
  <c r="K319" i="45"/>
  <c r="K318" i="45"/>
  <c r="K317" i="45"/>
  <c r="K316" i="45"/>
  <c r="M316" i="45"/>
  <c r="K315" i="45"/>
  <c r="K314" i="45"/>
  <c r="K313" i="45"/>
  <c r="K312" i="45"/>
  <c r="M312" i="45"/>
  <c r="K311" i="45"/>
  <c r="K310" i="45"/>
  <c r="K309" i="45"/>
  <c r="K308" i="45"/>
  <c r="M308" i="45"/>
  <c r="K307" i="45"/>
  <c r="K306" i="45"/>
  <c r="K305" i="45"/>
  <c r="K304" i="45"/>
  <c r="M304" i="45"/>
  <c r="K303" i="45"/>
  <c r="K302" i="45"/>
  <c r="K301" i="45"/>
  <c r="K300" i="45"/>
  <c r="M300" i="45"/>
  <c r="K299" i="45"/>
  <c r="K298" i="45"/>
  <c r="K297" i="45"/>
  <c r="K296" i="45"/>
  <c r="M296" i="45"/>
  <c r="K295" i="45"/>
  <c r="K294" i="45"/>
  <c r="K293" i="45"/>
  <c r="K292" i="45"/>
  <c r="M292" i="45"/>
  <c r="K291" i="45"/>
  <c r="K290" i="45"/>
  <c r="K289" i="45"/>
  <c r="K288" i="45"/>
  <c r="M288" i="45"/>
  <c r="K287" i="45"/>
  <c r="K286" i="45"/>
  <c r="K285" i="45"/>
  <c r="K284" i="45"/>
  <c r="M284" i="45"/>
  <c r="K283" i="45"/>
  <c r="K282" i="45"/>
  <c r="K281" i="45"/>
  <c r="K280" i="45"/>
  <c r="M280" i="45"/>
  <c r="K279" i="45"/>
  <c r="K278" i="45"/>
  <c r="K277" i="45"/>
  <c r="K276" i="45"/>
  <c r="M276" i="45"/>
  <c r="K275" i="45"/>
  <c r="K274" i="45"/>
  <c r="K273" i="45"/>
  <c r="K272" i="45"/>
  <c r="M272" i="45"/>
  <c r="K271" i="45"/>
  <c r="K270" i="45"/>
  <c r="K269" i="45"/>
  <c r="K268" i="45"/>
  <c r="M268" i="45"/>
  <c r="K267" i="45"/>
  <c r="K266" i="45"/>
  <c r="K265" i="45"/>
  <c r="K264" i="45"/>
  <c r="M264" i="45"/>
  <c r="K263" i="45"/>
  <c r="K262" i="45"/>
  <c r="K261" i="45"/>
  <c r="K260" i="45"/>
  <c r="M260" i="45"/>
  <c r="K259" i="45"/>
  <c r="K258" i="45"/>
  <c r="K257" i="45"/>
  <c r="K256" i="45"/>
  <c r="M256" i="45"/>
  <c r="K255" i="45"/>
  <c r="K254" i="45"/>
  <c r="K253" i="45"/>
  <c r="K252" i="45"/>
  <c r="M252" i="45"/>
  <c r="K251" i="45"/>
  <c r="K250" i="45"/>
  <c r="K249" i="45"/>
  <c r="K248" i="45"/>
  <c r="M248" i="45"/>
  <c r="K247" i="45"/>
  <c r="K246" i="45"/>
  <c r="K245" i="45"/>
  <c r="K244" i="45"/>
  <c r="M244" i="45"/>
  <c r="K243" i="45"/>
  <c r="K242" i="45"/>
  <c r="K241" i="45"/>
  <c r="K240" i="45"/>
  <c r="M240" i="45"/>
  <c r="K239" i="45"/>
  <c r="K238" i="45"/>
  <c r="K237" i="45"/>
  <c r="K236" i="45"/>
  <c r="M236" i="45"/>
  <c r="K235" i="45"/>
  <c r="K234" i="45"/>
  <c r="K233" i="45"/>
  <c r="K232" i="45"/>
  <c r="M232" i="45"/>
  <c r="K231" i="45"/>
  <c r="K230" i="45"/>
  <c r="K229" i="45"/>
  <c r="K228" i="45"/>
  <c r="M228" i="45"/>
  <c r="K227" i="45"/>
  <c r="K226" i="45"/>
  <c r="K225" i="45"/>
  <c r="K224" i="45"/>
  <c r="M224" i="45"/>
  <c r="K223" i="45"/>
  <c r="K222" i="45"/>
  <c r="K221" i="45"/>
  <c r="K220" i="45"/>
  <c r="M220" i="45"/>
  <c r="K219" i="45"/>
  <c r="K218" i="45"/>
  <c r="K217" i="45"/>
  <c r="K216" i="45"/>
  <c r="M216" i="45"/>
  <c r="K215" i="45"/>
  <c r="K214" i="45"/>
  <c r="K213" i="45"/>
  <c r="K212" i="45"/>
  <c r="M212" i="45"/>
  <c r="K211" i="45"/>
  <c r="K210" i="45"/>
  <c r="K209" i="45"/>
  <c r="K208" i="45"/>
  <c r="M208" i="45"/>
  <c r="K207" i="45"/>
  <c r="K206" i="45"/>
  <c r="K205" i="45"/>
  <c r="K204" i="45"/>
  <c r="M204" i="45"/>
  <c r="K203" i="45"/>
  <c r="K202" i="45"/>
  <c r="K201" i="45"/>
  <c r="K200" i="45"/>
  <c r="M200" i="45"/>
  <c r="K199" i="45"/>
  <c r="K198" i="45"/>
  <c r="K197" i="45"/>
  <c r="K196" i="45"/>
  <c r="M196" i="45"/>
  <c r="K195" i="45"/>
  <c r="K194" i="45"/>
  <c r="K193" i="45"/>
  <c r="K192" i="45"/>
  <c r="M192" i="45"/>
  <c r="K191" i="45"/>
  <c r="K190" i="45"/>
  <c r="K189" i="45"/>
  <c r="K188" i="45"/>
  <c r="M188" i="45"/>
  <c r="K187" i="45"/>
  <c r="K186" i="45"/>
  <c r="K185" i="45"/>
  <c r="K184" i="45"/>
  <c r="M184" i="45"/>
  <c r="K183" i="45"/>
  <c r="K182" i="45"/>
  <c r="K181" i="45"/>
  <c r="K180" i="45"/>
  <c r="M180" i="45"/>
  <c r="K179" i="45"/>
  <c r="K178" i="45"/>
  <c r="K177" i="45"/>
  <c r="K176" i="45"/>
  <c r="M176" i="45"/>
  <c r="K175" i="45"/>
  <c r="K174" i="45"/>
  <c r="K173" i="45"/>
  <c r="K172" i="45"/>
  <c r="M172" i="45"/>
  <c r="K171" i="45"/>
  <c r="K170" i="45"/>
  <c r="K169" i="45"/>
  <c r="K168" i="45"/>
  <c r="M168" i="45"/>
  <c r="K167" i="45"/>
  <c r="K166" i="45"/>
  <c r="K165" i="45"/>
  <c r="K164" i="45"/>
  <c r="M164" i="45"/>
  <c r="K163" i="45"/>
  <c r="K162" i="45"/>
  <c r="K161" i="45"/>
  <c r="K160" i="45"/>
  <c r="M160" i="45"/>
  <c r="K159" i="45"/>
  <c r="K158" i="45"/>
  <c r="K157" i="45"/>
  <c r="K156" i="45"/>
  <c r="M156" i="45"/>
  <c r="K155" i="45"/>
  <c r="K154" i="45"/>
  <c r="K153" i="45"/>
  <c r="K152" i="45"/>
  <c r="M152" i="45"/>
  <c r="K151" i="45"/>
  <c r="K150" i="45"/>
  <c r="K149" i="45"/>
  <c r="K148" i="45"/>
  <c r="M148" i="45"/>
  <c r="K147" i="45"/>
  <c r="K146" i="45"/>
  <c r="K145" i="45"/>
  <c r="K144" i="45"/>
  <c r="M144" i="45"/>
  <c r="K143" i="45"/>
  <c r="K142" i="45"/>
  <c r="K141" i="45"/>
  <c r="K140" i="45"/>
  <c r="M140" i="45"/>
  <c r="K139" i="45"/>
  <c r="K138" i="45"/>
  <c r="K137" i="45"/>
  <c r="K136" i="45"/>
  <c r="M136" i="45"/>
  <c r="K135" i="45"/>
  <c r="K134" i="45"/>
  <c r="K133" i="45"/>
  <c r="K132" i="45"/>
  <c r="M132" i="45"/>
  <c r="K131" i="45"/>
  <c r="K130" i="45"/>
  <c r="K129" i="45"/>
  <c r="K128" i="45"/>
  <c r="M128" i="45"/>
  <c r="K127" i="45"/>
  <c r="K126" i="45"/>
  <c r="K125" i="45"/>
  <c r="K124" i="45"/>
  <c r="M124" i="45"/>
  <c r="K123" i="45"/>
  <c r="K122" i="45"/>
  <c r="K121" i="45"/>
  <c r="K120" i="45"/>
  <c r="M120" i="45"/>
  <c r="K119" i="45"/>
  <c r="K118" i="45"/>
  <c r="K117" i="45"/>
  <c r="K116" i="45"/>
  <c r="M116" i="45"/>
  <c r="K115" i="45"/>
  <c r="K114" i="45"/>
  <c r="K113" i="45"/>
  <c r="K112" i="45"/>
  <c r="M112" i="45"/>
  <c r="K111" i="45"/>
  <c r="K110" i="45"/>
  <c r="K109" i="45"/>
  <c r="K108" i="45"/>
  <c r="M108" i="45"/>
  <c r="K107" i="45"/>
  <c r="K106" i="45"/>
  <c r="K105" i="45"/>
  <c r="K104" i="45"/>
  <c r="M104" i="45"/>
  <c r="K103" i="45"/>
  <c r="K102" i="45"/>
  <c r="K101" i="45"/>
  <c r="K100" i="45"/>
  <c r="M100" i="45"/>
  <c r="K99" i="45"/>
  <c r="K98" i="45"/>
  <c r="K97" i="45"/>
  <c r="K96" i="45"/>
  <c r="M96" i="45"/>
  <c r="K95" i="45"/>
  <c r="K94" i="45"/>
  <c r="K93" i="45"/>
  <c r="K92" i="45"/>
  <c r="M92" i="45"/>
  <c r="K91" i="45"/>
  <c r="K90" i="45"/>
  <c r="K89" i="45"/>
  <c r="K88" i="45"/>
  <c r="M88" i="45"/>
  <c r="K87" i="45"/>
  <c r="K86" i="45"/>
  <c r="K85" i="45"/>
  <c r="K84" i="45"/>
  <c r="M84" i="45"/>
  <c r="K83" i="45"/>
  <c r="K82" i="45"/>
  <c r="K81" i="45"/>
  <c r="K80" i="45"/>
  <c r="M80" i="45"/>
  <c r="K79" i="45"/>
  <c r="K78" i="45"/>
  <c r="K77" i="45"/>
  <c r="K76" i="45"/>
  <c r="M76" i="45"/>
  <c r="K75" i="45"/>
  <c r="K74" i="45"/>
  <c r="K73" i="45"/>
  <c r="K72" i="45"/>
  <c r="M72" i="45"/>
  <c r="K71" i="45"/>
  <c r="K70" i="45"/>
  <c r="K69" i="45"/>
  <c r="K68" i="45"/>
  <c r="M68" i="45"/>
  <c r="K67" i="45"/>
  <c r="K66" i="45"/>
  <c r="K65" i="45"/>
  <c r="K64" i="45"/>
  <c r="M64" i="45"/>
  <c r="K63" i="45"/>
  <c r="K62" i="45"/>
  <c r="K61" i="45"/>
  <c r="K60" i="45"/>
  <c r="M60" i="45"/>
  <c r="K59" i="45"/>
  <c r="K58" i="45"/>
  <c r="K57" i="45"/>
  <c r="K56" i="45"/>
  <c r="M56" i="45"/>
  <c r="K55" i="45"/>
  <c r="K54" i="45"/>
  <c r="K53" i="45"/>
  <c r="K52" i="45"/>
  <c r="M52" i="45"/>
  <c r="K51" i="45"/>
  <c r="K50" i="45"/>
  <c r="K49" i="45"/>
  <c r="K48" i="45"/>
  <c r="M48" i="45"/>
  <c r="K47" i="45"/>
  <c r="K46" i="45"/>
  <c r="K45" i="45"/>
  <c r="K44" i="45"/>
  <c r="M44" i="45"/>
  <c r="K43" i="45"/>
  <c r="K42" i="45"/>
  <c r="K41" i="45"/>
  <c r="K40" i="45"/>
  <c r="M40" i="45"/>
  <c r="K39" i="45"/>
  <c r="K38" i="45"/>
  <c r="K37" i="45"/>
  <c r="K36" i="45"/>
  <c r="M36" i="45"/>
  <c r="K35" i="45"/>
  <c r="K34" i="45"/>
  <c r="K33" i="45"/>
  <c r="K32" i="45"/>
  <c r="M32" i="45"/>
  <c r="K31" i="45"/>
  <c r="K30" i="45"/>
  <c r="K29" i="45"/>
  <c r="K28" i="45"/>
  <c r="M28" i="45"/>
  <c r="K27" i="45"/>
  <c r="K26" i="45"/>
  <c r="K25" i="45"/>
  <c r="K24" i="45"/>
  <c r="M24" i="45"/>
  <c r="K23" i="45"/>
  <c r="K22" i="45"/>
  <c r="K21" i="45"/>
  <c r="K20" i="45"/>
  <c r="M20" i="45"/>
  <c r="K19" i="45"/>
  <c r="K18" i="45"/>
  <c r="K17" i="45"/>
  <c r="K16" i="45"/>
  <c r="M16" i="45"/>
  <c r="K15" i="45"/>
  <c r="K14" i="45"/>
  <c r="K13" i="45"/>
  <c r="K12" i="45"/>
  <c r="M12" i="45"/>
  <c r="K11" i="45"/>
  <c r="K10" i="45"/>
  <c r="K9" i="45"/>
  <c r="A81" i="44"/>
  <c r="E8" i="44"/>
  <c r="B6" i="44"/>
  <c r="B5" i="44"/>
  <c r="B4" i="44"/>
  <c r="J517" i="43"/>
  <c r="I517" i="43"/>
  <c r="H517" i="43"/>
  <c r="G517" i="43"/>
  <c r="F517" i="43"/>
  <c r="F525" i="43"/>
  <c r="I523" i="43"/>
  <c r="H521" i="43"/>
  <c r="J520" i="43"/>
  <c r="K498" i="43"/>
  <c r="K497" i="43"/>
  <c r="K496" i="43"/>
  <c r="M496" i="43"/>
  <c r="K495" i="43"/>
  <c r="M495" i="43"/>
  <c r="K490" i="43"/>
  <c r="K489" i="43"/>
  <c r="K488" i="43"/>
  <c r="M488" i="43"/>
  <c r="K487" i="43"/>
  <c r="M487" i="43"/>
  <c r="K486" i="43"/>
  <c r="K485" i="43"/>
  <c r="K484" i="43"/>
  <c r="M484" i="43"/>
  <c r="K483" i="43"/>
  <c r="M483" i="43"/>
  <c r="K482" i="43"/>
  <c r="K481" i="43"/>
  <c r="K480" i="43"/>
  <c r="M480" i="43"/>
  <c r="K479" i="43"/>
  <c r="M479" i="43"/>
  <c r="K478" i="43"/>
  <c r="K477" i="43"/>
  <c r="K476" i="43"/>
  <c r="M476" i="43"/>
  <c r="K475" i="43"/>
  <c r="M475" i="43"/>
  <c r="K474" i="43"/>
  <c r="K473" i="43"/>
  <c r="K472" i="43"/>
  <c r="M472" i="43"/>
  <c r="K471" i="43"/>
  <c r="M471" i="43"/>
  <c r="K470" i="43"/>
  <c r="K469" i="43"/>
  <c r="K468" i="43"/>
  <c r="M468" i="43"/>
  <c r="K467" i="43"/>
  <c r="M467" i="43"/>
  <c r="K466" i="43"/>
  <c r="K465" i="43"/>
  <c r="K464" i="43"/>
  <c r="M464" i="43"/>
  <c r="K463" i="43"/>
  <c r="M463" i="43"/>
  <c r="K462" i="43"/>
  <c r="K461" i="43"/>
  <c r="K460" i="43"/>
  <c r="M460" i="43"/>
  <c r="K459" i="43"/>
  <c r="M459" i="43"/>
  <c r="K458" i="43"/>
  <c r="K457" i="43"/>
  <c r="K456" i="43"/>
  <c r="M456" i="43"/>
  <c r="K455" i="43"/>
  <c r="M455" i="43"/>
  <c r="K454" i="43"/>
  <c r="K453" i="43"/>
  <c r="K452" i="43"/>
  <c r="M452" i="43"/>
  <c r="K451" i="43"/>
  <c r="M451" i="43"/>
  <c r="K450" i="43"/>
  <c r="K449" i="43"/>
  <c r="K448" i="43"/>
  <c r="M448" i="43"/>
  <c r="K447" i="43"/>
  <c r="M447" i="43"/>
  <c r="K446" i="43"/>
  <c r="K445" i="43"/>
  <c r="K444" i="43"/>
  <c r="M444" i="43"/>
  <c r="K443" i="43"/>
  <c r="M443" i="43"/>
  <c r="K442" i="43"/>
  <c r="K441" i="43"/>
  <c r="K440" i="43"/>
  <c r="M440" i="43"/>
  <c r="K439" i="43"/>
  <c r="M439" i="43"/>
  <c r="K438" i="43"/>
  <c r="K437" i="43"/>
  <c r="K436" i="43"/>
  <c r="M436" i="43"/>
  <c r="K435" i="43"/>
  <c r="M435" i="43"/>
  <c r="K434" i="43"/>
  <c r="K433" i="43"/>
  <c r="K432" i="43"/>
  <c r="M432" i="43"/>
  <c r="K431" i="43"/>
  <c r="M431" i="43"/>
  <c r="K430" i="43"/>
  <c r="K429" i="43"/>
  <c r="K428" i="43"/>
  <c r="M428" i="43"/>
  <c r="K427" i="43"/>
  <c r="M427" i="43"/>
  <c r="K426" i="43"/>
  <c r="K425" i="43"/>
  <c r="K424" i="43"/>
  <c r="M424" i="43"/>
  <c r="K423" i="43"/>
  <c r="M423" i="43"/>
  <c r="K422" i="43"/>
  <c r="K421" i="43"/>
  <c r="K420" i="43"/>
  <c r="M420" i="43"/>
  <c r="K419" i="43"/>
  <c r="M419" i="43"/>
  <c r="K418" i="43"/>
  <c r="K417" i="43"/>
  <c r="K416" i="43"/>
  <c r="M416" i="43"/>
  <c r="K415" i="43"/>
  <c r="M415" i="43"/>
  <c r="K414" i="43"/>
  <c r="K413" i="43"/>
  <c r="K412" i="43"/>
  <c r="M412" i="43"/>
  <c r="K411" i="43"/>
  <c r="M411" i="43"/>
  <c r="K410" i="43"/>
  <c r="K409" i="43"/>
  <c r="K408" i="43"/>
  <c r="M408" i="43"/>
  <c r="K407" i="43"/>
  <c r="M407" i="43"/>
  <c r="K406" i="43"/>
  <c r="K405" i="43"/>
  <c r="K404" i="43"/>
  <c r="M404" i="43"/>
  <c r="K403" i="43"/>
  <c r="M403" i="43"/>
  <c r="K402" i="43"/>
  <c r="K401" i="43"/>
  <c r="K400" i="43"/>
  <c r="M400" i="43"/>
  <c r="K399" i="43"/>
  <c r="M399" i="43"/>
  <c r="K398" i="43"/>
  <c r="K397" i="43"/>
  <c r="K396" i="43"/>
  <c r="M396" i="43"/>
  <c r="K395" i="43"/>
  <c r="M395" i="43"/>
  <c r="K394" i="43"/>
  <c r="K393" i="43"/>
  <c r="K392" i="43"/>
  <c r="M392" i="43"/>
  <c r="K391" i="43"/>
  <c r="M391" i="43"/>
  <c r="K390" i="43"/>
  <c r="K389" i="43"/>
  <c r="K388" i="43"/>
  <c r="M388" i="43"/>
  <c r="K387" i="43"/>
  <c r="M387" i="43"/>
  <c r="K386" i="43"/>
  <c r="K385" i="43"/>
  <c r="K384" i="43"/>
  <c r="M384" i="43"/>
  <c r="K383" i="43"/>
  <c r="M383" i="43"/>
  <c r="K382" i="43"/>
  <c r="K381" i="43"/>
  <c r="K380" i="43"/>
  <c r="M380" i="43"/>
  <c r="K379" i="43"/>
  <c r="M379" i="43"/>
  <c r="K378" i="43"/>
  <c r="K377" i="43"/>
  <c r="K376" i="43"/>
  <c r="M376" i="43"/>
  <c r="K375" i="43"/>
  <c r="M375" i="43"/>
  <c r="K374" i="43"/>
  <c r="K373" i="43"/>
  <c r="K372" i="43"/>
  <c r="M372" i="43"/>
  <c r="K371" i="43"/>
  <c r="M371" i="43"/>
  <c r="K370" i="43"/>
  <c r="K369" i="43"/>
  <c r="K368" i="43"/>
  <c r="M368" i="43"/>
  <c r="K367" i="43"/>
  <c r="M367" i="43"/>
  <c r="K366" i="43"/>
  <c r="K365" i="43"/>
  <c r="K364" i="43"/>
  <c r="M364" i="43"/>
  <c r="K363" i="43"/>
  <c r="M363" i="43"/>
  <c r="K362" i="43"/>
  <c r="K361" i="43"/>
  <c r="K360" i="43"/>
  <c r="M360" i="43"/>
  <c r="K359" i="43"/>
  <c r="M359" i="43"/>
  <c r="K358" i="43"/>
  <c r="K357" i="43"/>
  <c r="K356" i="43"/>
  <c r="M356" i="43"/>
  <c r="K355" i="43"/>
  <c r="M355" i="43"/>
  <c r="K354" i="43"/>
  <c r="K353" i="43"/>
  <c r="K352" i="43"/>
  <c r="M352" i="43"/>
  <c r="K351" i="43"/>
  <c r="M351" i="43"/>
  <c r="K350" i="43"/>
  <c r="K349" i="43"/>
  <c r="K348" i="43"/>
  <c r="M348" i="43"/>
  <c r="K347" i="43"/>
  <c r="M347" i="43"/>
  <c r="K346" i="43"/>
  <c r="K345" i="43"/>
  <c r="K344" i="43"/>
  <c r="M344" i="43"/>
  <c r="K343" i="43"/>
  <c r="M343" i="43"/>
  <c r="K342" i="43"/>
  <c r="K341" i="43"/>
  <c r="K340" i="43"/>
  <c r="M340" i="43"/>
  <c r="K339" i="43"/>
  <c r="M339" i="43"/>
  <c r="K338" i="43"/>
  <c r="K337" i="43"/>
  <c r="K336" i="43"/>
  <c r="M336" i="43"/>
  <c r="K335" i="43"/>
  <c r="M335" i="43"/>
  <c r="K334" i="43"/>
  <c r="K333" i="43"/>
  <c r="K332" i="43"/>
  <c r="M332" i="43"/>
  <c r="K331" i="43"/>
  <c r="M331" i="43"/>
  <c r="K330" i="43"/>
  <c r="K329" i="43"/>
  <c r="K328" i="43"/>
  <c r="M328" i="43"/>
  <c r="K327" i="43"/>
  <c r="M327" i="43"/>
  <c r="K326" i="43"/>
  <c r="K325" i="43"/>
  <c r="K324" i="43"/>
  <c r="M324" i="43"/>
  <c r="K323" i="43"/>
  <c r="M323" i="43"/>
  <c r="K322" i="43"/>
  <c r="K321" i="43"/>
  <c r="K320" i="43"/>
  <c r="M320" i="43"/>
  <c r="K319" i="43"/>
  <c r="M319" i="43"/>
  <c r="K318" i="43"/>
  <c r="K317" i="43"/>
  <c r="K316" i="43"/>
  <c r="M316" i="43"/>
  <c r="K315" i="43"/>
  <c r="M315" i="43"/>
  <c r="K314" i="43"/>
  <c r="K313" i="43"/>
  <c r="K312" i="43"/>
  <c r="M312" i="43"/>
  <c r="K311" i="43"/>
  <c r="M311" i="43"/>
  <c r="K310" i="43"/>
  <c r="K309" i="43"/>
  <c r="K308" i="43"/>
  <c r="M308" i="43"/>
  <c r="K307" i="43"/>
  <c r="M307" i="43"/>
  <c r="K306" i="43"/>
  <c r="K305" i="43"/>
  <c r="K304" i="43"/>
  <c r="M304" i="43"/>
  <c r="K303" i="43"/>
  <c r="M303" i="43"/>
  <c r="K302" i="43"/>
  <c r="K301" i="43"/>
  <c r="K300" i="43"/>
  <c r="M300" i="43"/>
  <c r="K299" i="43"/>
  <c r="M299" i="43"/>
  <c r="K298" i="43"/>
  <c r="K297" i="43"/>
  <c r="K296" i="43"/>
  <c r="M296" i="43"/>
  <c r="K295" i="43"/>
  <c r="M295" i="43"/>
  <c r="K294" i="43"/>
  <c r="K293" i="43"/>
  <c r="K292" i="43"/>
  <c r="M292" i="43"/>
  <c r="K291" i="43"/>
  <c r="M291" i="43"/>
  <c r="K290" i="43"/>
  <c r="K289" i="43"/>
  <c r="K288" i="43"/>
  <c r="M288" i="43"/>
  <c r="K287" i="43"/>
  <c r="M287" i="43"/>
  <c r="K286" i="43"/>
  <c r="K285" i="43"/>
  <c r="K284" i="43"/>
  <c r="M284" i="43"/>
  <c r="K283" i="43"/>
  <c r="M283" i="43"/>
  <c r="K282" i="43"/>
  <c r="K281" i="43"/>
  <c r="K280" i="43"/>
  <c r="M280" i="43"/>
  <c r="K279" i="43"/>
  <c r="M279" i="43"/>
  <c r="K278" i="43"/>
  <c r="K277" i="43"/>
  <c r="K276" i="43"/>
  <c r="M276" i="43"/>
  <c r="K275" i="43"/>
  <c r="M275" i="43"/>
  <c r="K274" i="43"/>
  <c r="K273" i="43"/>
  <c r="K272" i="43"/>
  <c r="M272" i="43"/>
  <c r="K271" i="43"/>
  <c r="M271" i="43"/>
  <c r="K270" i="43"/>
  <c r="K269" i="43"/>
  <c r="K268" i="43"/>
  <c r="M268" i="43"/>
  <c r="K267" i="43"/>
  <c r="M267" i="43"/>
  <c r="K266" i="43"/>
  <c r="K265" i="43"/>
  <c r="K264" i="43"/>
  <c r="M264" i="43"/>
  <c r="K263" i="43"/>
  <c r="M263" i="43"/>
  <c r="K262" i="43"/>
  <c r="K261" i="43"/>
  <c r="K260" i="43"/>
  <c r="M260" i="43"/>
  <c r="K259" i="43"/>
  <c r="M259" i="43"/>
  <c r="K258" i="43"/>
  <c r="K257" i="43"/>
  <c r="K256" i="43"/>
  <c r="M256" i="43"/>
  <c r="K255" i="43"/>
  <c r="M255" i="43"/>
  <c r="K254" i="43"/>
  <c r="K253" i="43"/>
  <c r="K252" i="43"/>
  <c r="M252" i="43"/>
  <c r="K251" i="43"/>
  <c r="M251" i="43"/>
  <c r="K250" i="43"/>
  <c r="K249" i="43"/>
  <c r="K248" i="43"/>
  <c r="M248" i="43"/>
  <c r="K247" i="43"/>
  <c r="M247" i="43"/>
  <c r="K246" i="43"/>
  <c r="K245" i="43"/>
  <c r="K244" i="43"/>
  <c r="M244" i="43"/>
  <c r="K243" i="43"/>
  <c r="M243" i="43"/>
  <c r="K242" i="43"/>
  <c r="K241" i="43"/>
  <c r="K240" i="43"/>
  <c r="M240" i="43"/>
  <c r="K239" i="43"/>
  <c r="M239" i="43"/>
  <c r="K238" i="43"/>
  <c r="K237" i="43"/>
  <c r="K236" i="43"/>
  <c r="M236" i="43"/>
  <c r="K235" i="43"/>
  <c r="M235" i="43"/>
  <c r="K234" i="43"/>
  <c r="K233" i="43"/>
  <c r="K232" i="43"/>
  <c r="M232" i="43"/>
  <c r="K231" i="43"/>
  <c r="M231" i="43"/>
  <c r="K230" i="43"/>
  <c r="K229" i="43"/>
  <c r="K228" i="43"/>
  <c r="M228" i="43"/>
  <c r="K227" i="43"/>
  <c r="M227" i="43"/>
  <c r="K226" i="43"/>
  <c r="K225" i="43"/>
  <c r="K224" i="43"/>
  <c r="M224" i="43"/>
  <c r="K223" i="43"/>
  <c r="M223" i="43"/>
  <c r="K222" i="43"/>
  <c r="K221" i="43"/>
  <c r="K220" i="43"/>
  <c r="M220" i="43"/>
  <c r="K219" i="43"/>
  <c r="M219" i="43"/>
  <c r="K218" i="43"/>
  <c r="K217" i="43"/>
  <c r="K216" i="43"/>
  <c r="M216" i="43"/>
  <c r="K215" i="43"/>
  <c r="M215" i="43"/>
  <c r="K214" i="43"/>
  <c r="K213" i="43"/>
  <c r="K212" i="43"/>
  <c r="M212" i="43"/>
  <c r="K211" i="43"/>
  <c r="M211" i="43"/>
  <c r="K210" i="43"/>
  <c r="K209" i="43"/>
  <c r="K208" i="43"/>
  <c r="M208" i="43"/>
  <c r="K207" i="43"/>
  <c r="M207" i="43"/>
  <c r="K206" i="43"/>
  <c r="K205" i="43"/>
  <c r="K204" i="43"/>
  <c r="M204" i="43"/>
  <c r="K203" i="43"/>
  <c r="M203" i="43"/>
  <c r="K202" i="43"/>
  <c r="K201" i="43"/>
  <c r="K200" i="43"/>
  <c r="M200" i="43"/>
  <c r="K199" i="43"/>
  <c r="M199" i="43"/>
  <c r="K198" i="43"/>
  <c r="K197" i="43"/>
  <c r="K196" i="43"/>
  <c r="M196" i="43"/>
  <c r="K195" i="43"/>
  <c r="M195" i="43"/>
  <c r="K194" i="43"/>
  <c r="K193" i="43"/>
  <c r="K192" i="43"/>
  <c r="M192" i="43"/>
  <c r="K191" i="43"/>
  <c r="M191" i="43"/>
  <c r="K190" i="43"/>
  <c r="K189" i="43"/>
  <c r="K188" i="43"/>
  <c r="M188" i="43"/>
  <c r="K187" i="43"/>
  <c r="M187" i="43"/>
  <c r="K186" i="43"/>
  <c r="K185" i="43"/>
  <c r="K184" i="43"/>
  <c r="M184" i="43"/>
  <c r="K183" i="43"/>
  <c r="M183" i="43"/>
  <c r="K182" i="43"/>
  <c r="K181" i="43"/>
  <c r="K180" i="43"/>
  <c r="M180" i="43"/>
  <c r="K179" i="43"/>
  <c r="M179" i="43"/>
  <c r="K178" i="43"/>
  <c r="K177" i="43"/>
  <c r="K176" i="43"/>
  <c r="M176" i="43"/>
  <c r="K175" i="43"/>
  <c r="M175" i="43"/>
  <c r="K174" i="43"/>
  <c r="K173" i="43"/>
  <c r="K172" i="43"/>
  <c r="M172" i="43"/>
  <c r="K171" i="43"/>
  <c r="M171" i="43"/>
  <c r="K170" i="43"/>
  <c r="K169" i="43"/>
  <c r="K168" i="43"/>
  <c r="M168" i="43"/>
  <c r="K167" i="43"/>
  <c r="M167" i="43"/>
  <c r="K166" i="43"/>
  <c r="K165" i="43"/>
  <c r="K164" i="43"/>
  <c r="M164" i="43"/>
  <c r="K163" i="43"/>
  <c r="M163" i="43"/>
  <c r="K162" i="43"/>
  <c r="K161" i="43"/>
  <c r="K160" i="43"/>
  <c r="M160" i="43"/>
  <c r="K159" i="43"/>
  <c r="M159" i="43"/>
  <c r="K158" i="43"/>
  <c r="K157" i="43"/>
  <c r="K156" i="43"/>
  <c r="M156" i="43"/>
  <c r="K155" i="43"/>
  <c r="M155" i="43"/>
  <c r="K154" i="43"/>
  <c r="K153" i="43"/>
  <c r="K152" i="43"/>
  <c r="M152" i="43"/>
  <c r="K151" i="43"/>
  <c r="M151" i="43"/>
  <c r="K150" i="43"/>
  <c r="K149" i="43"/>
  <c r="K148" i="43"/>
  <c r="M148" i="43"/>
  <c r="K147" i="43"/>
  <c r="M147" i="43"/>
  <c r="K146" i="43"/>
  <c r="K145" i="43"/>
  <c r="K144" i="43"/>
  <c r="M144" i="43"/>
  <c r="K143" i="43"/>
  <c r="M143" i="43"/>
  <c r="K142" i="43"/>
  <c r="K141" i="43"/>
  <c r="K140" i="43"/>
  <c r="M140" i="43"/>
  <c r="K139" i="43"/>
  <c r="M139" i="43"/>
  <c r="K138" i="43"/>
  <c r="K137" i="43"/>
  <c r="K136" i="43"/>
  <c r="M136" i="43"/>
  <c r="K135" i="43"/>
  <c r="M135" i="43"/>
  <c r="K134" i="43"/>
  <c r="K133" i="43"/>
  <c r="K132" i="43"/>
  <c r="M132" i="43"/>
  <c r="K131" i="43"/>
  <c r="M131" i="43"/>
  <c r="K130" i="43"/>
  <c r="K129" i="43"/>
  <c r="K128" i="43"/>
  <c r="M128" i="43"/>
  <c r="K127" i="43"/>
  <c r="M127" i="43"/>
  <c r="K126" i="43"/>
  <c r="K125" i="43"/>
  <c r="K124" i="43"/>
  <c r="M124" i="43"/>
  <c r="K123" i="43"/>
  <c r="M123" i="43"/>
  <c r="K122" i="43"/>
  <c r="K121" i="43"/>
  <c r="K120" i="43"/>
  <c r="M120" i="43"/>
  <c r="K119" i="43"/>
  <c r="M119" i="43"/>
  <c r="K118" i="43"/>
  <c r="K117" i="43"/>
  <c r="K116" i="43"/>
  <c r="M116" i="43"/>
  <c r="K115" i="43"/>
  <c r="M115" i="43"/>
  <c r="K114" i="43"/>
  <c r="K113" i="43"/>
  <c r="K112" i="43"/>
  <c r="M112" i="43"/>
  <c r="K111" i="43"/>
  <c r="M111" i="43"/>
  <c r="K110" i="43"/>
  <c r="K109" i="43"/>
  <c r="K108" i="43"/>
  <c r="M108" i="43"/>
  <c r="K107" i="43"/>
  <c r="M107" i="43"/>
  <c r="K106" i="43"/>
  <c r="K105" i="43"/>
  <c r="K104" i="43"/>
  <c r="M104" i="43"/>
  <c r="K103" i="43"/>
  <c r="M103" i="43"/>
  <c r="K102" i="43"/>
  <c r="K101" i="43"/>
  <c r="K100" i="43"/>
  <c r="M100" i="43"/>
  <c r="K99" i="43"/>
  <c r="M99" i="43"/>
  <c r="K98" i="43"/>
  <c r="K97" i="43"/>
  <c r="K96" i="43"/>
  <c r="M96" i="43"/>
  <c r="K95" i="43"/>
  <c r="M95" i="43"/>
  <c r="K94" i="43"/>
  <c r="K93" i="43"/>
  <c r="K92" i="43"/>
  <c r="M92" i="43"/>
  <c r="K91" i="43"/>
  <c r="M91" i="43"/>
  <c r="K90" i="43"/>
  <c r="K89" i="43"/>
  <c r="K88" i="43"/>
  <c r="M88" i="43"/>
  <c r="K87" i="43"/>
  <c r="M87" i="43"/>
  <c r="K86" i="43"/>
  <c r="K85" i="43"/>
  <c r="K84" i="43"/>
  <c r="M84" i="43"/>
  <c r="K83" i="43"/>
  <c r="M83" i="43"/>
  <c r="K82" i="43"/>
  <c r="K81" i="43"/>
  <c r="K80" i="43"/>
  <c r="M80" i="43"/>
  <c r="K79" i="43"/>
  <c r="M79" i="43"/>
  <c r="K78" i="43"/>
  <c r="K77" i="43"/>
  <c r="K76" i="43"/>
  <c r="M76" i="43"/>
  <c r="K75" i="43"/>
  <c r="M75" i="43"/>
  <c r="K74" i="43"/>
  <c r="K73" i="43"/>
  <c r="K72" i="43"/>
  <c r="M72" i="43"/>
  <c r="K71" i="43"/>
  <c r="M71" i="43"/>
  <c r="K70" i="43"/>
  <c r="K69" i="43"/>
  <c r="K68" i="43"/>
  <c r="M68" i="43"/>
  <c r="K67" i="43"/>
  <c r="M67" i="43"/>
  <c r="K66" i="43"/>
  <c r="K65" i="43"/>
  <c r="K64" i="43"/>
  <c r="M64" i="43"/>
  <c r="K63" i="43"/>
  <c r="M63" i="43"/>
  <c r="K62" i="43"/>
  <c r="K61" i="43"/>
  <c r="K60" i="43"/>
  <c r="M60" i="43"/>
  <c r="K59" i="43"/>
  <c r="M59" i="43"/>
  <c r="K58" i="43"/>
  <c r="K57" i="43"/>
  <c r="K56" i="43"/>
  <c r="M56" i="43"/>
  <c r="K55" i="43"/>
  <c r="M55" i="43"/>
  <c r="K54" i="43"/>
  <c r="K53" i="43"/>
  <c r="K52" i="43"/>
  <c r="M52" i="43"/>
  <c r="K51" i="43"/>
  <c r="M51" i="43"/>
  <c r="K50" i="43"/>
  <c r="K49" i="43"/>
  <c r="K48" i="43"/>
  <c r="M48" i="43"/>
  <c r="K47" i="43"/>
  <c r="M47" i="43"/>
  <c r="K46" i="43"/>
  <c r="K45" i="43"/>
  <c r="K44" i="43"/>
  <c r="M44" i="43"/>
  <c r="K43" i="43"/>
  <c r="M43" i="43"/>
  <c r="K42" i="43"/>
  <c r="K41" i="43"/>
  <c r="K40" i="43"/>
  <c r="M40" i="43"/>
  <c r="K39" i="43"/>
  <c r="M39" i="43"/>
  <c r="K38" i="43"/>
  <c r="K37" i="43"/>
  <c r="K36" i="43"/>
  <c r="M36" i="43"/>
  <c r="K35" i="43"/>
  <c r="M35" i="43"/>
  <c r="K34" i="43"/>
  <c r="K33" i="43"/>
  <c r="K32" i="43"/>
  <c r="M32" i="43"/>
  <c r="K31" i="43"/>
  <c r="M31" i="43"/>
  <c r="K30" i="43"/>
  <c r="K29" i="43"/>
  <c r="K28" i="43"/>
  <c r="M28" i="43"/>
  <c r="K27" i="43"/>
  <c r="M27" i="43"/>
  <c r="K26" i="43"/>
  <c r="K25" i="43"/>
  <c r="K24" i="43"/>
  <c r="M24" i="43"/>
  <c r="K23" i="43"/>
  <c r="M23" i="43"/>
  <c r="K22" i="43"/>
  <c r="K21" i="43"/>
  <c r="K20" i="43"/>
  <c r="M20" i="43"/>
  <c r="K19" i="43"/>
  <c r="M19" i="43"/>
  <c r="K18" i="43"/>
  <c r="K17" i="43"/>
  <c r="K16" i="43"/>
  <c r="M16" i="43"/>
  <c r="K15" i="43"/>
  <c r="M15" i="43"/>
  <c r="K14" i="43"/>
  <c r="K13" i="43"/>
  <c r="K12" i="43"/>
  <c r="M12" i="43"/>
  <c r="K11" i="43"/>
  <c r="M11" i="43"/>
  <c r="K10" i="43"/>
  <c r="K9" i="43"/>
  <c r="A81" i="42"/>
  <c r="K517" i="47"/>
  <c r="I526" i="71"/>
  <c r="J527" i="71"/>
  <c r="H527" i="71"/>
  <c r="F527" i="71"/>
  <c r="I527" i="71"/>
  <c r="G527" i="71"/>
  <c r="J533" i="71"/>
  <c r="H533" i="71"/>
  <c r="F533" i="71"/>
  <c r="I533" i="71"/>
  <c r="G533" i="71"/>
  <c r="I534" i="71"/>
  <c r="G534" i="71"/>
  <c r="J534" i="71"/>
  <c r="H534" i="71"/>
  <c r="F534" i="71"/>
  <c r="A99" i="70"/>
  <c r="M4" i="71"/>
  <c r="M5" i="71"/>
  <c r="M6" i="71"/>
  <c r="M8" i="71"/>
  <c r="M9" i="71"/>
  <c r="M10" i="71"/>
  <c r="M11" i="71"/>
  <c r="M12" i="71"/>
  <c r="M13" i="71"/>
  <c r="M14" i="71"/>
  <c r="M15" i="71"/>
  <c r="M16" i="71"/>
  <c r="M17" i="71"/>
  <c r="M18" i="71"/>
  <c r="M19" i="71"/>
  <c r="M20" i="71"/>
  <c r="M21" i="71"/>
  <c r="M22" i="71"/>
  <c r="M23" i="71"/>
  <c r="M24" i="71"/>
  <c r="M25" i="71"/>
  <c r="M26" i="71"/>
  <c r="M27" i="71"/>
  <c r="M28" i="71"/>
  <c r="M29" i="71"/>
  <c r="M30" i="71"/>
  <c r="M31" i="71"/>
  <c r="M32" i="71"/>
  <c r="M33" i="71"/>
  <c r="M34" i="71"/>
  <c r="M35" i="71"/>
  <c r="M36" i="71"/>
  <c r="M37" i="71"/>
  <c r="M38" i="71"/>
  <c r="M39" i="71"/>
  <c r="M40" i="71"/>
  <c r="M41" i="71"/>
  <c r="M42" i="71"/>
  <c r="M43" i="71"/>
  <c r="M44" i="71"/>
  <c r="M45" i="71"/>
  <c r="M46" i="71"/>
  <c r="M47" i="71"/>
  <c r="M48" i="71"/>
  <c r="M49" i="71"/>
  <c r="M50" i="71"/>
  <c r="M51" i="71"/>
  <c r="M52" i="71"/>
  <c r="M53" i="71"/>
  <c r="M54" i="71"/>
  <c r="M55" i="71"/>
  <c r="M56" i="71"/>
  <c r="M57" i="71"/>
  <c r="M58" i="71"/>
  <c r="M59" i="71"/>
  <c r="M60" i="71"/>
  <c r="M61" i="71"/>
  <c r="M62" i="71"/>
  <c r="M63" i="71"/>
  <c r="M64" i="71"/>
  <c r="M65" i="71"/>
  <c r="M66" i="71"/>
  <c r="M67" i="71"/>
  <c r="M68" i="71"/>
  <c r="M69" i="71"/>
  <c r="M70" i="71"/>
  <c r="M71" i="71"/>
  <c r="M72" i="71"/>
  <c r="M73" i="71"/>
  <c r="M74" i="71"/>
  <c r="M75" i="71"/>
  <c r="M76" i="71"/>
  <c r="M77" i="71"/>
  <c r="M78" i="71"/>
  <c r="M79" i="71"/>
  <c r="M80" i="71"/>
  <c r="M81" i="71"/>
  <c r="M82" i="71"/>
  <c r="M83" i="71"/>
  <c r="M84" i="71"/>
  <c r="M85" i="71"/>
  <c r="M86" i="71"/>
  <c r="M87" i="71"/>
  <c r="M88" i="71"/>
  <c r="M89" i="71"/>
  <c r="M90" i="71"/>
  <c r="M91" i="71"/>
  <c r="M92" i="71"/>
  <c r="M93" i="71"/>
  <c r="M94" i="71"/>
  <c r="M95" i="71"/>
  <c r="M96" i="71"/>
  <c r="M97" i="71"/>
  <c r="M98" i="7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M111" i="71"/>
  <c r="M112" i="71"/>
  <c r="M113" i="71"/>
  <c r="M114" i="7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M127" i="71"/>
  <c r="M128" i="71"/>
  <c r="M129" i="71"/>
  <c r="M130" i="71"/>
  <c r="M131" i="71"/>
  <c r="M132" i="71"/>
  <c r="M133" i="71"/>
  <c r="M134" i="71"/>
  <c r="M135" i="71"/>
  <c r="M136" i="71"/>
  <c r="M137" i="71"/>
  <c r="M138" i="71"/>
  <c r="M139" i="71"/>
  <c r="M140" i="71"/>
  <c r="M141" i="71"/>
  <c r="M142" i="71"/>
  <c r="M143" i="71"/>
  <c r="M144" i="71"/>
  <c r="M145" i="71"/>
  <c r="M146" i="71"/>
  <c r="M147" i="71"/>
  <c r="M148" i="71"/>
  <c r="M149" i="71"/>
  <c r="M150" i="71"/>
  <c r="M151" i="71"/>
  <c r="M152" i="71"/>
  <c r="M153" i="71"/>
  <c r="M154" i="71"/>
  <c r="M155" i="71"/>
  <c r="M156" i="71"/>
  <c r="M157" i="71"/>
  <c r="M158" i="71"/>
  <c r="M159" i="71"/>
  <c r="M160" i="71"/>
  <c r="M161" i="71"/>
  <c r="M162" i="71"/>
  <c r="M163" i="71"/>
  <c r="M164" i="71"/>
  <c r="M165" i="71"/>
  <c r="M166" i="71"/>
  <c r="M167" i="71"/>
  <c r="M168" i="71"/>
  <c r="M169" i="71"/>
  <c r="M170" i="71"/>
  <c r="M171" i="71"/>
  <c r="M172" i="71"/>
  <c r="M173" i="71"/>
  <c r="M174" i="71"/>
  <c r="M175" i="71"/>
  <c r="M176" i="71"/>
  <c r="M177" i="71"/>
  <c r="M178" i="71"/>
  <c r="M179" i="71"/>
  <c r="M180" i="71"/>
  <c r="M181" i="71"/>
  <c r="M182" i="71"/>
  <c r="M183" i="71"/>
  <c r="M184" i="71"/>
  <c r="M185" i="71"/>
  <c r="M186" i="71"/>
  <c r="M187" i="71"/>
  <c r="M188" i="71"/>
  <c r="M189" i="71"/>
  <c r="M190" i="71"/>
  <c r="M191" i="71"/>
  <c r="M192" i="71"/>
  <c r="M193" i="71"/>
  <c r="M194" i="71"/>
  <c r="M195" i="71"/>
  <c r="M196" i="71"/>
  <c r="M197" i="71"/>
  <c r="M198" i="71"/>
  <c r="M199" i="71"/>
  <c r="M200" i="71"/>
  <c r="M201" i="71"/>
  <c r="M202" i="71"/>
  <c r="M203" i="71"/>
  <c r="M204" i="71"/>
  <c r="M205" i="71"/>
  <c r="M206" i="71"/>
  <c r="M207" i="71"/>
  <c r="M208" i="71"/>
  <c r="M209" i="71"/>
  <c r="M210" i="71"/>
  <c r="M211" i="71"/>
  <c r="M212" i="71"/>
  <c r="M213" i="71"/>
  <c r="M214" i="71"/>
  <c r="M215" i="71"/>
  <c r="M216" i="71"/>
  <c r="M217" i="71"/>
  <c r="M218" i="71"/>
  <c r="M219" i="71"/>
  <c r="M220" i="71"/>
  <c r="M221" i="71"/>
  <c r="M222" i="71"/>
  <c r="M223" i="71"/>
  <c r="M224" i="71"/>
  <c r="M225" i="71"/>
  <c r="M226" i="71"/>
  <c r="M227" i="71"/>
  <c r="M228" i="71"/>
  <c r="M229" i="71"/>
  <c r="M230" i="71"/>
  <c r="M231" i="71"/>
  <c r="M232" i="71"/>
  <c r="M233" i="71"/>
  <c r="M234" i="71"/>
  <c r="M235" i="71"/>
  <c r="M236" i="71"/>
  <c r="M237" i="71"/>
  <c r="M238" i="71"/>
  <c r="M239" i="71"/>
  <c r="M240" i="71"/>
  <c r="M241" i="71"/>
  <c r="M242" i="71"/>
  <c r="M243" i="71"/>
  <c r="M244" i="71"/>
  <c r="M245" i="71"/>
  <c r="M246" i="71"/>
  <c r="M247" i="71"/>
  <c r="M248" i="71"/>
  <c r="M249" i="71"/>
  <c r="M250" i="71"/>
  <c r="M251" i="71"/>
  <c r="M252" i="71"/>
  <c r="M253" i="71"/>
  <c r="M254" i="71"/>
  <c r="M255" i="71"/>
  <c r="M256" i="71"/>
  <c r="M257" i="71"/>
  <c r="M258" i="71"/>
  <c r="M259" i="71"/>
  <c r="M260" i="71"/>
  <c r="M261" i="71"/>
  <c r="M262" i="71"/>
  <c r="M263" i="71"/>
  <c r="M264" i="71"/>
  <c r="M265" i="71"/>
  <c r="M266" i="71"/>
  <c r="M267" i="71"/>
  <c r="M268" i="71"/>
  <c r="M269" i="71"/>
  <c r="M270" i="71"/>
  <c r="M271" i="71"/>
  <c r="M272" i="71"/>
  <c r="M273" i="71"/>
  <c r="M274" i="71"/>
  <c r="M275" i="71"/>
  <c r="M276" i="71"/>
  <c r="M277" i="71"/>
  <c r="M278" i="71"/>
  <c r="M279" i="71"/>
  <c r="M280" i="71"/>
  <c r="M281" i="71"/>
  <c r="M282" i="71"/>
  <c r="M283" i="71"/>
  <c r="M284" i="71"/>
  <c r="M285" i="71"/>
  <c r="M286" i="71"/>
  <c r="M287" i="71"/>
  <c r="M288" i="71"/>
  <c r="M289" i="71"/>
  <c r="M290" i="71"/>
  <c r="M291" i="71"/>
  <c r="M292" i="71"/>
  <c r="M293" i="71"/>
  <c r="M294" i="71"/>
  <c r="M295" i="71"/>
  <c r="M296" i="71"/>
  <c r="M297" i="71"/>
  <c r="M298" i="71"/>
  <c r="M299" i="71"/>
  <c r="M300" i="71"/>
  <c r="M301" i="71"/>
  <c r="M302" i="71"/>
  <c r="M303" i="71"/>
  <c r="M304" i="71"/>
  <c r="M305" i="71"/>
  <c r="M306" i="71"/>
  <c r="M307" i="71"/>
  <c r="M308" i="71"/>
  <c r="M309" i="71"/>
  <c r="M310" i="71"/>
  <c r="M311" i="71"/>
  <c r="M312" i="71"/>
  <c r="M313" i="71"/>
  <c r="M314" i="71"/>
  <c r="M315" i="71"/>
  <c r="M316" i="71"/>
  <c r="M317" i="71"/>
  <c r="M318" i="71"/>
  <c r="M319" i="71"/>
  <c r="M320" i="71"/>
  <c r="M321" i="71"/>
  <c r="M322" i="71"/>
  <c r="M323" i="71"/>
  <c r="M324" i="71"/>
  <c r="M325" i="71"/>
  <c r="M326" i="71"/>
  <c r="M327" i="71"/>
  <c r="M328" i="71"/>
  <c r="M329" i="71"/>
  <c r="M330" i="71"/>
  <c r="M331" i="71"/>
  <c r="M332" i="71"/>
  <c r="M333" i="71"/>
  <c r="M334" i="71"/>
  <c r="M335" i="71"/>
  <c r="M336" i="71"/>
  <c r="M337" i="71"/>
  <c r="M338" i="71"/>
  <c r="M339" i="71"/>
  <c r="M340" i="71"/>
  <c r="M341" i="71"/>
  <c r="M342" i="71"/>
  <c r="M343" i="71"/>
  <c r="M344" i="71"/>
  <c r="M345" i="71"/>
  <c r="M346" i="71"/>
  <c r="M347" i="71"/>
  <c r="M348" i="71"/>
  <c r="M349" i="71"/>
  <c r="M350" i="71"/>
  <c r="M351" i="71"/>
  <c r="M352" i="71"/>
  <c r="M353" i="71"/>
  <c r="M354" i="71"/>
  <c r="M355" i="71"/>
  <c r="M356" i="71"/>
  <c r="M357" i="71"/>
  <c r="M358" i="71"/>
  <c r="M359" i="71"/>
  <c r="M360" i="71"/>
  <c r="M361" i="71"/>
  <c r="M362" i="71"/>
  <c r="M363" i="71"/>
  <c r="M364" i="71"/>
  <c r="M365" i="71"/>
  <c r="M366" i="71"/>
  <c r="M367" i="71"/>
  <c r="M368" i="71"/>
  <c r="M369" i="71"/>
  <c r="M370" i="71"/>
  <c r="M371" i="71"/>
  <c r="M372" i="71"/>
  <c r="M373" i="71"/>
  <c r="M374" i="71"/>
  <c r="M375" i="71"/>
  <c r="M376" i="71"/>
  <c r="M377" i="71"/>
  <c r="M378" i="71"/>
  <c r="M379" i="71"/>
  <c r="M380" i="71"/>
  <c r="M381" i="71"/>
  <c r="M382" i="71"/>
  <c r="M383" i="71"/>
  <c r="M384" i="71"/>
  <c r="M385" i="71"/>
  <c r="M386" i="71"/>
  <c r="M387" i="71"/>
  <c r="M388" i="71"/>
  <c r="M389" i="71"/>
  <c r="M390" i="71"/>
  <c r="M391" i="71"/>
  <c r="M392" i="71"/>
  <c r="M393" i="71"/>
  <c r="M394" i="71"/>
  <c r="M395" i="71"/>
  <c r="M396" i="71"/>
  <c r="M397" i="71"/>
  <c r="M398" i="71"/>
  <c r="M399" i="71"/>
  <c r="M400" i="71"/>
  <c r="M401" i="71"/>
  <c r="M402" i="71"/>
  <c r="M403" i="71"/>
  <c r="M404" i="71"/>
  <c r="M405" i="71"/>
  <c r="M406" i="71"/>
  <c r="M407" i="71"/>
  <c r="M408" i="71"/>
  <c r="M409" i="71"/>
  <c r="M410" i="71"/>
  <c r="M411" i="71"/>
  <c r="M412" i="71"/>
  <c r="M413" i="71"/>
  <c r="M414" i="71"/>
  <c r="M415" i="71"/>
  <c r="M416" i="71"/>
  <c r="M417" i="71"/>
  <c r="M418" i="71"/>
  <c r="M419" i="71"/>
  <c r="M420" i="71"/>
  <c r="M421" i="71"/>
  <c r="M422" i="71"/>
  <c r="M423" i="71"/>
  <c r="M424" i="71"/>
  <c r="M425" i="71"/>
  <c r="M426" i="71"/>
  <c r="M427" i="71"/>
  <c r="M428" i="71"/>
  <c r="M429" i="71"/>
  <c r="M430" i="71"/>
  <c r="M431" i="71"/>
  <c r="M432" i="71"/>
  <c r="M433" i="71"/>
  <c r="M434" i="71"/>
  <c r="M435" i="71"/>
  <c r="M436" i="71"/>
  <c r="M437" i="71"/>
  <c r="M438" i="71"/>
  <c r="M439" i="71"/>
  <c r="M440" i="71"/>
  <c r="M441" i="71"/>
  <c r="M442" i="71"/>
  <c r="M443" i="71"/>
  <c r="M444" i="71"/>
  <c r="M445" i="71"/>
  <c r="M446" i="71"/>
  <c r="M447" i="71"/>
  <c r="M448" i="71"/>
  <c r="M449" i="71"/>
  <c r="M450" i="71"/>
  <c r="M451" i="71"/>
  <c r="M452" i="71"/>
  <c r="M453" i="71"/>
  <c r="M454" i="71"/>
  <c r="M455" i="71"/>
  <c r="M456" i="71"/>
  <c r="M457" i="71"/>
  <c r="M458" i="71"/>
  <c r="M459" i="71"/>
  <c r="M460" i="71"/>
  <c r="M461" i="71"/>
  <c r="M462" i="71"/>
  <c r="M463" i="71"/>
  <c r="M464" i="71"/>
  <c r="M465" i="71"/>
  <c r="M466" i="71"/>
  <c r="M467" i="71"/>
  <c r="M468" i="71"/>
  <c r="M469" i="71"/>
  <c r="M470" i="71"/>
  <c r="M471" i="71"/>
  <c r="M472" i="71"/>
  <c r="M473" i="71"/>
  <c r="M474" i="71"/>
  <c r="M475" i="71"/>
  <c r="M476" i="71"/>
  <c r="M477" i="71"/>
  <c r="M478" i="71"/>
  <c r="M479" i="71"/>
  <c r="M480" i="71"/>
  <c r="M481" i="71"/>
  <c r="M482" i="71"/>
  <c r="M483" i="71"/>
  <c r="M484" i="71"/>
  <c r="M485" i="71"/>
  <c r="M486" i="71"/>
  <c r="M487" i="71"/>
  <c r="M488" i="71"/>
  <c r="M489" i="71"/>
  <c r="M490" i="71"/>
  <c r="M491" i="71"/>
  <c r="M492" i="71"/>
  <c r="M493" i="71"/>
  <c r="M494" i="71"/>
  <c r="M495" i="71"/>
  <c r="M496" i="71"/>
  <c r="M497" i="71"/>
  <c r="M498" i="71"/>
  <c r="M500" i="71"/>
  <c r="D99" i="70"/>
  <c r="I526" i="69"/>
  <c r="G526" i="69"/>
  <c r="J526" i="69"/>
  <c r="H526" i="69"/>
  <c r="F526" i="69"/>
  <c r="J527" i="69"/>
  <c r="H527" i="69"/>
  <c r="F527" i="69"/>
  <c r="I527" i="69"/>
  <c r="G527" i="69"/>
  <c r="J533" i="69"/>
  <c r="H533" i="69"/>
  <c r="F533" i="69"/>
  <c r="I533" i="69"/>
  <c r="G533" i="69"/>
  <c r="I534" i="69"/>
  <c r="G534" i="69"/>
  <c r="J534" i="69"/>
  <c r="H534" i="69"/>
  <c r="F534" i="69"/>
  <c r="A99" i="68"/>
  <c r="M4" i="69"/>
  <c r="M6" i="69"/>
  <c r="M8" i="69"/>
  <c r="M9" i="69"/>
  <c r="M10" i="69"/>
  <c r="M11" i="69"/>
  <c r="M12" i="69"/>
  <c r="M13" i="69"/>
  <c r="M14" i="69"/>
  <c r="M15" i="69"/>
  <c r="M16" i="69"/>
  <c r="M17" i="69"/>
  <c r="M18" i="69"/>
  <c r="M19" i="69"/>
  <c r="M20" i="69"/>
  <c r="M21" i="69"/>
  <c r="M22" i="69"/>
  <c r="M23" i="69"/>
  <c r="M24" i="69"/>
  <c r="M25" i="69"/>
  <c r="M26" i="69"/>
  <c r="M27" i="69"/>
  <c r="M28" i="69"/>
  <c r="M29" i="69"/>
  <c r="M30" i="69"/>
  <c r="M31" i="69"/>
  <c r="M32" i="69"/>
  <c r="M33" i="69"/>
  <c r="M34" i="69"/>
  <c r="M35" i="69"/>
  <c r="M36" i="69"/>
  <c r="M37" i="69"/>
  <c r="M38" i="69"/>
  <c r="M39" i="69"/>
  <c r="M40" i="69"/>
  <c r="M41" i="69"/>
  <c r="M42" i="69"/>
  <c r="M43" i="69"/>
  <c r="M44" i="69"/>
  <c r="M45" i="69"/>
  <c r="M46" i="69"/>
  <c r="M47" i="69"/>
  <c r="M48" i="69"/>
  <c r="M49" i="69"/>
  <c r="M50" i="69"/>
  <c r="M51" i="69"/>
  <c r="M52" i="69"/>
  <c r="M53" i="69"/>
  <c r="M54" i="69"/>
  <c r="M55" i="69"/>
  <c r="M56" i="69"/>
  <c r="M57" i="69"/>
  <c r="M58" i="69"/>
  <c r="M59" i="69"/>
  <c r="M60" i="69"/>
  <c r="M61" i="69"/>
  <c r="M62" i="69"/>
  <c r="M63" i="69"/>
  <c r="M64" i="69"/>
  <c r="M65" i="69"/>
  <c r="M66" i="69"/>
  <c r="M67" i="69"/>
  <c r="M68" i="69"/>
  <c r="M69" i="69"/>
  <c r="M70" i="69"/>
  <c r="M71" i="69"/>
  <c r="M72" i="69"/>
  <c r="M73" i="69"/>
  <c r="M74" i="69"/>
  <c r="M75" i="69"/>
  <c r="M76" i="69"/>
  <c r="M77" i="69"/>
  <c r="M78" i="69"/>
  <c r="M79" i="69"/>
  <c r="M80" i="69"/>
  <c r="M81" i="69"/>
  <c r="M82" i="69"/>
  <c r="M83" i="69"/>
  <c r="M84" i="69"/>
  <c r="M85" i="69"/>
  <c r="M86" i="69"/>
  <c r="M87" i="69"/>
  <c r="M88" i="69"/>
  <c r="M89" i="69"/>
  <c r="M90" i="69"/>
  <c r="M91" i="69"/>
  <c r="M92" i="69"/>
  <c r="M93" i="69"/>
  <c r="M94" i="69"/>
  <c r="M95" i="69"/>
  <c r="M96" i="69"/>
  <c r="M97" i="69"/>
  <c r="M98" i="69"/>
  <c r="M99" i="69"/>
  <c r="M100" i="69"/>
  <c r="M101" i="69"/>
  <c r="M102" i="69"/>
  <c r="M103" i="69"/>
  <c r="M104" i="69"/>
  <c r="M105" i="69"/>
  <c r="M106" i="69"/>
  <c r="M107" i="69"/>
  <c r="M108" i="69"/>
  <c r="M109" i="69"/>
  <c r="M110" i="69"/>
  <c r="M111" i="69"/>
  <c r="M112" i="69"/>
  <c r="M113" i="69"/>
  <c r="M114" i="69"/>
  <c r="M115" i="69"/>
  <c r="M116" i="69"/>
  <c r="M117" i="69"/>
  <c r="M118" i="69"/>
  <c r="M119" i="69"/>
  <c r="M120" i="69"/>
  <c r="M121" i="69"/>
  <c r="M122" i="69"/>
  <c r="M123" i="69"/>
  <c r="M124" i="69"/>
  <c r="M125" i="69"/>
  <c r="M126" i="69"/>
  <c r="M127" i="69"/>
  <c r="M128" i="69"/>
  <c r="M129" i="69"/>
  <c r="M130" i="69"/>
  <c r="M131" i="69"/>
  <c r="M132" i="69"/>
  <c r="M133" i="69"/>
  <c r="M134" i="69"/>
  <c r="M135" i="69"/>
  <c r="M136" i="69"/>
  <c r="M137" i="69"/>
  <c r="M138" i="69"/>
  <c r="M139" i="69"/>
  <c r="M140" i="69"/>
  <c r="M141" i="69"/>
  <c r="M142" i="69"/>
  <c r="M143" i="69"/>
  <c r="M144" i="69"/>
  <c r="M145" i="69"/>
  <c r="M146" i="69"/>
  <c r="M147" i="69"/>
  <c r="M148" i="69"/>
  <c r="M149" i="69"/>
  <c r="M150" i="69"/>
  <c r="M151" i="69"/>
  <c r="M152" i="69"/>
  <c r="M153" i="69"/>
  <c r="M154" i="69"/>
  <c r="M155" i="69"/>
  <c r="M156" i="69"/>
  <c r="M157" i="69"/>
  <c r="M158" i="69"/>
  <c r="M159" i="69"/>
  <c r="M160" i="69"/>
  <c r="M161" i="69"/>
  <c r="M162" i="69"/>
  <c r="M163" i="69"/>
  <c r="M164" i="69"/>
  <c r="M165" i="69"/>
  <c r="M166" i="69"/>
  <c r="M167" i="69"/>
  <c r="M168" i="69"/>
  <c r="M169" i="69"/>
  <c r="M170" i="69"/>
  <c r="M171" i="69"/>
  <c r="M172" i="69"/>
  <c r="M173" i="69"/>
  <c r="M174" i="69"/>
  <c r="M175" i="69"/>
  <c r="M176" i="69"/>
  <c r="M177" i="69"/>
  <c r="M178" i="69"/>
  <c r="M179" i="69"/>
  <c r="M180" i="69"/>
  <c r="M181" i="69"/>
  <c r="M182" i="69"/>
  <c r="M183" i="69"/>
  <c r="M184" i="69"/>
  <c r="M185" i="69"/>
  <c r="M186" i="69"/>
  <c r="M187" i="69"/>
  <c r="M188" i="69"/>
  <c r="M189" i="69"/>
  <c r="M190" i="69"/>
  <c r="M191" i="69"/>
  <c r="M192" i="69"/>
  <c r="M193" i="69"/>
  <c r="M194" i="69"/>
  <c r="M195" i="69"/>
  <c r="M196" i="69"/>
  <c r="M197" i="69"/>
  <c r="M198" i="69"/>
  <c r="M199" i="69"/>
  <c r="M200" i="69"/>
  <c r="M201" i="69"/>
  <c r="M202" i="69"/>
  <c r="M203" i="69"/>
  <c r="M204" i="69"/>
  <c r="M205" i="69"/>
  <c r="M206" i="69"/>
  <c r="M207" i="69"/>
  <c r="M208" i="69"/>
  <c r="M209" i="69"/>
  <c r="M210" i="69"/>
  <c r="M211" i="69"/>
  <c r="M212" i="69"/>
  <c r="M213" i="69"/>
  <c r="M214" i="69"/>
  <c r="M215" i="69"/>
  <c r="M216" i="69"/>
  <c r="M217" i="69"/>
  <c r="M218" i="69"/>
  <c r="M219" i="69"/>
  <c r="M220" i="69"/>
  <c r="M221" i="69"/>
  <c r="M222" i="69"/>
  <c r="M223" i="69"/>
  <c r="M224" i="69"/>
  <c r="M225" i="69"/>
  <c r="M226" i="69"/>
  <c r="M227" i="69"/>
  <c r="M228" i="69"/>
  <c r="M229" i="69"/>
  <c r="M230" i="69"/>
  <c r="M231" i="69"/>
  <c r="M232" i="69"/>
  <c r="M233" i="69"/>
  <c r="M234" i="69"/>
  <c r="M235" i="69"/>
  <c r="M236" i="69"/>
  <c r="M237" i="69"/>
  <c r="M238" i="69"/>
  <c r="M239" i="69"/>
  <c r="M240" i="69"/>
  <c r="M241" i="69"/>
  <c r="M242" i="69"/>
  <c r="M243" i="69"/>
  <c r="M244" i="69"/>
  <c r="M245" i="69"/>
  <c r="M246" i="69"/>
  <c r="M247" i="69"/>
  <c r="M248" i="69"/>
  <c r="M249" i="69"/>
  <c r="M250" i="69"/>
  <c r="M251" i="69"/>
  <c r="M252" i="69"/>
  <c r="M253" i="69"/>
  <c r="M254" i="69"/>
  <c r="M255" i="69"/>
  <c r="M256" i="69"/>
  <c r="M257" i="69"/>
  <c r="M258" i="69"/>
  <c r="M259" i="69"/>
  <c r="M260" i="69"/>
  <c r="M261" i="69"/>
  <c r="M262" i="69"/>
  <c r="M263" i="69"/>
  <c r="M264" i="69"/>
  <c r="M265" i="69"/>
  <c r="M266" i="69"/>
  <c r="M267" i="69"/>
  <c r="M268" i="69"/>
  <c r="M269" i="69"/>
  <c r="M270" i="69"/>
  <c r="M271" i="69"/>
  <c r="M272" i="69"/>
  <c r="M273" i="69"/>
  <c r="M274" i="69"/>
  <c r="M275" i="69"/>
  <c r="M276" i="69"/>
  <c r="M277" i="69"/>
  <c r="M278" i="69"/>
  <c r="M279" i="69"/>
  <c r="M280" i="69"/>
  <c r="M281" i="69"/>
  <c r="M282" i="69"/>
  <c r="M283" i="69"/>
  <c r="M284" i="69"/>
  <c r="M285" i="69"/>
  <c r="M286" i="69"/>
  <c r="M287" i="69"/>
  <c r="M288" i="69"/>
  <c r="M289" i="69"/>
  <c r="M290" i="69"/>
  <c r="M291" i="69"/>
  <c r="M292" i="69"/>
  <c r="M293" i="69"/>
  <c r="M294" i="69"/>
  <c r="M295" i="69"/>
  <c r="M296" i="69"/>
  <c r="M297" i="69"/>
  <c r="M298" i="69"/>
  <c r="M299" i="69"/>
  <c r="M300" i="69"/>
  <c r="M301" i="69"/>
  <c r="M302" i="69"/>
  <c r="M303" i="69"/>
  <c r="M304" i="69"/>
  <c r="M305" i="69"/>
  <c r="M306" i="69"/>
  <c r="M307" i="69"/>
  <c r="M308" i="69"/>
  <c r="M309" i="69"/>
  <c r="M310" i="69"/>
  <c r="M311" i="69"/>
  <c r="M312" i="69"/>
  <c r="M313" i="69"/>
  <c r="M314" i="69"/>
  <c r="M315" i="69"/>
  <c r="M316" i="69"/>
  <c r="M317" i="69"/>
  <c r="M318" i="69"/>
  <c r="M319" i="69"/>
  <c r="M320" i="69"/>
  <c r="M321" i="69"/>
  <c r="M322" i="69"/>
  <c r="M323" i="69"/>
  <c r="M324" i="69"/>
  <c r="M325" i="69"/>
  <c r="M326" i="69"/>
  <c r="M327" i="69"/>
  <c r="M328" i="69"/>
  <c r="M329" i="69"/>
  <c r="M330" i="69"/>
  <c r="M331" i="69"/>
  <c r="M332" i="69"/>
  <c r="M333" i="69"/>
  <c r="M334" i="69"/>
  <c r="M335" i="69"/>
  <c r="M336" i="69"/>
  <c r="M337" i="69"/>
  <c r="M338" i="69"/>
  <c r="M339" i="69"/>
  <c r="M340" i="69"/>
  <c r="M341" i="69"/>
  <c r="M342" i="69"/>
  <c r="M343" i="69"/>
  <c r="M344" i="69"/>
  <c r="M345" i="69"/>
  <c r="M346" i="69"/>
  <c r="M347" i="69"/>
  <c r="M348" i="69"/>
  <c r="M349" i="69"/>
  <c r="M350" i="69"/>
  <c r="M351" i="69"/>
  <c r="M352" i="69"/>
  <c r="M353" i="69"/>
  <c r="M354" i="69"/>
  <c r="M355" i="69"/>
  <c r="M356" i="69"/>
  <c r="M357" i="69"/>
  <c r="M358" i="69"/>
  <c r="M359" i="69"/>
  <c r="M360" i="69"/>
  <c r="M361" i="69"/>
  <c r="M362" i="69"/>
  <c r="M363" i="69"/>
  <c r="M364" i="69"/>
  <c r="M365" i="69"/>
  <c r="M366" i="69"/>
  <c r="M367" i="69"/>
  <c r="M368" i="69"/>
  <c r="M369" i="69"/>
  <c r="M370" i="69"/>
  <c r="M371" i="69"/>
  <c r="M372" i="69"/>
  <c r="M373" i="69"/>
  <c r="M374" i="69"/>
  <c r="M375" i="69"/>
  <c r="M376" i="69"/>
  <c r="M377" i="69"/>
  <c r="M378" i="69"/>
  <c r="M379" i="69"/>
  <c r="M380" i="69"/>
  <c r="M381" i="69"/>
  <c r="M382" i="69"/>
  <c r="M383" i="69"/>
  <c r="M384" i="69"/>
  <c r="M385" i="69"/>
  <c r="M386" i="69"/>
  <c r="M387" i="69"/>
  <c r="M388" i="69"/>
  <c r="M389" i="69"/>
  <c r="M390" i="69"/>
  <c r="M391" i="69"/>
  <c r="M392" i="69"/>
  <c r="M393" i="69"/>
  <c r="M394" i="69"/>
  <c r="M395" i="69"/>
  <c r="M396" i="69"/>
  <c r="M397" i="69"/>
  <c r="M398" i="69"/>
  <c r="M399" i="69"/>
  <c r="M400" i="69"/>
  <c r="M401" i="69"/>
  <c r="M402" i="69"/>
  <c r="M403" i="69"/>
  <c r="M404" i="69"/>
  <c r="M405" i="69"/>
  <c r="M406" i="69"/>
  <c r="M407" i="69"/>
  <c r="M408" i="69"/>
  <c r="M409" i="69"/>
  <c r="M410" i="69"/>
  <c r="M411" i="69"/>
  <c r="M412" i="69"/>
  <c r="M413" i="69"/>
  <c r="M414" i="69"/>
  <c r="M415" i="69"/>
  <c r="M416" i="69"/>
  <c r="M417" i="69"/>
  <c r="M418" i="69"/>
  <c r="M419" i="69"/>
  <c r="M420" i="69"/>
  <c r="M421" i="69"/>
  <c r="M422" i="69"/>
  <c r="M423" i="69"/>
  <c r="M424" i="69"/>
  <c r="M425" i="69"/>
  <c r="M426" i="69"/>
  <c r="M427" i="69"/>
  <c r="M428" i="69"/>
  <c r="M429" i="69"/>
  <c r="M430" i="69"/>
  <c r="M431" i="69"/>
  <c r="M432" i="69"/>
  <c r="M433" i="69"/>
  <c r="M434" i="69"/>
  <c r="M435" i="69"/>
  <c r="M436" i="69"/>
  <c r="M437" i="69"/>
  <c r="M438" i="69"/>
  <c r="M439" i="69"/>
  <c r="M440" i="69"/>
  <c r="M441" i="69"/>
  <c r="M442" i="69"/>
  <c r="M443" i="69"/>
  <c r="M444" i="69"/>
  <c r="M445" i="69"/>
  <c r="M446" i="69"/>
  <c r="M447" i="69"/>
  <c r="M448" i="69"/>
  <c r="M449" i="69"/>
  <c r="M450" i="69"/>
  <c r="M451" i="69"/>
  <c r="M452" i="69"/>
  <c r="M453" i="69"/>
  <c r="M454" i="69"/>
  <c r="M455" i="69"/>
  <c r="M456" i="69"/>
  <c r="M457" i="69"/>
  <c r="M458" i="69"/>
  <c r="M459" i="69"/>
  <c r="M460" i="69"/>
  <c r="M461" i="69"/>
  <c r="M462" i="69"/>
  <c r="M463" i="69"/>
  <c r="M464" i="69"/>
  <c r="M465" i="69"/>
  <c r="M466" i="69"/>
  <c r="M467" i="69"/>
  <c r="M468" i="69"/>
  <c r="M469" i="69"/>
  <c r="M470" i="69"/>
  <c r="M471" i="69"/>
  <c r="M472" i="69"/>
  <c r="M473" i="69"/>
  <c r="M474" i="69"/>
  <c r="M475" i="69"/>
  <c r="M476" i="69"/>
  <c r="M477" i="69"/>
  <c r="M478" i="69"/>
  <c r="M479" i="69"/>
  <c r="M480" i="69"/>
  <c r="M481" i="69"/>
  <c r="M482" i="69"/>
  <c r="M483" i="69"/>
  <c r="M484" i="69"/>
  <c r="M485" i="69"/>
  <c r="M486" i="69"/>
  <c r="M487" i="69"/>
  <c r="M488" i="69"/>
  <c r="M489" i="69"/>
  <c r="M490" i="69"/>
  <c r="M491" i="69"/>
  <c r="M492" i="69"/>
  <c r="M493" i="69"/>
  <c r="M494" i="69"/>
  <c r="M495" i="69"/>
  <c r="M496" i="69"/>
  <c r="M497" i="69"/>
  <c r="M498" i="69"/>
  <c r="M500" i="69"/>
  <c r="D99" i="68"/>
  <c r="I520" i="67"/>
  <c r="G520" i="67"/>
  <c r="J520" i="67"/>
  <c r="H520" i="67"/>
  <c r="F520" i="67"/>
  <c r="I521" i="67"/>
  <c r="I522" i="67"/>
  <c r="G522" i="67"/>
  <c r="J522" i="67"/>
  <c r="H522" i="67"/>
  <c r="F522" i="67"/>
  <c r="J523" i="67"/>
  <c r="H523" i="67"/>
  <c r="F523" i="67"/>
  <c r="I523" i="67"/>
  <c r="G523" i="67"/>
  <c r="I524" i="67"/>
  <c r="F524" i="67"/>
  <c r="I525" i="67"/>
  <c r="I526" i="67"/>
  <c r="G526" i="67"/>
  <c r="J526" i="67"/>
  <c r="H526" i="67"/>
  <c r="F526" i="67"/>
  <c r="J527" i="67"/>
  <c r="H527" i="67"/>
  <c r="F527" i="67"/>
  <c r="I527" i="67"/>
  <c r="G527" i="67"/>
  <c r="J533" i="67"/>
  <c r="H533" i="67"/>
  <c r="F533" i="67"/>
  <c r="I533" i="67"/>
  <c r="G533" i="67"/>
  <c r="I534" i="67"/>
  <c r="G534" i="67"/>
  <c r="J534" i="67"/>
  <c r="H534" i="67"/>
  <c r="F534" i="67"/>
  <c r="A99" i="66"/>
  <c r="M4" i="67"/>
  <c r="M5" i="67"/>
  <c r="M6" i="67"/>
  <c r="M8" i="67"/>
  <c r="M9" i="67"/>
  <c r="M10" i="67"/>
  <c r="M11" i="67"/>
  <c r="M12" i="67"/>
  <c r="M13" i="67"/>
  <c r="M14" i="67"/>
  <c r="M15" i="67"/>
  <c r="M16" i="67"/>
  <c r="M17" i="67"/>
  <c r="M18" i="67"/>
  <c r="M19" i="67"/>
  <c r="M20" i="67"/>
  <c r="M21" i="67"/>
  <c r="M22" i="67"/>
  <c r="M23" i="67"/>
  <c r="M24" i="67"/>
  <c r="M25" i="67"/>
  <c r="M26" i="67"/>
  <c r="M27" i="67"/>
  <c r="M28" i="67"/>
  <c r="M29" i="67"/>
  <c r="M30" i="67"/>
  <c r="M31" i="67"/>
  <c r="M32" i="67"/>
  <c r="M33" i="67"/>
  <c r="M34" i="67"/>
  <c r="M35" i="67"/>
  <c r="M36" i="67"/>
  <c r="M37" i="67"/>
  <c r="M38" i="67"/>
  <c r="M39" i="67"/>
  <c r="M40" i="67"/>
  <c r="M41" i="67"/>
  <c r="M42" i="67"/>
  <c r="M43" i="67"/>
  <c r="M44" i="67"/>
  <c r="M45" i="67"/>
  <c r="M46" i="67"/>
  <c r="M47" i="67"/>
  <c r="M48" i="67"/>
  <c r="M49" i="67"/>
  <c r="M50" i="67"/>
  <c r="M51" i="67"/>
  <c r="M52" i="67"/>
  <c r="M53" i="67"/>
  <c r="M54" i="67"/>
  <c r="M55" i="67"/>
  <c r="M56" i="67"/>
  <c r="M57" i="67"/>
  <c r="M58" i="67"/>
  <c r="M59" i="67"/>
  <c r="M60" i="67"/>
  <c r="M61" i="67"/>
  <c r="M62" i="67"/>
  <c r="M63" i="67"/>
  <c r="M64" i="67"/>
  <c r="M65" i="67"/>
  <c r="M66" i="67"/>
  <c r="M67" i="67"/>
  <c r="M68" i="67"/>
  <c r="M69" i="67"/>
  <c r="M70" i="67"/>
  <c r="M71" i="67"/>
  <c r="M72" i="67"/>
  <c r="M73" i="67"/>
  <c r="M74" i="67"/>
  <c r="M75" i="67"/>
  <c r="M76" i="67"/>
  <c r="M77" i="67"/>
  <c r="M78" i="67"/>
  <c r="M79" i="67"/>
  <c r="M80" i="67"/>
  <c r="M81" i="67"/>
  <c r="M82" i="67"/>
  <c r="M83" i="67"/>
  <c r="M84" i="67"/>
  <c r="M85" i="67"/>
  <c r="M86" i="67"/>
  <c r="M87" i="67"/>
  <c r="M88" i="67"/>
  <c r="M89" i="67"/>
  <c r="M90" i="67"/>
  <c r="M91" i="67"/>
  <c r="M92" i="67"/>
  <c r="M93" i="67"/>
  <c r="M94" i="67"/>
  <c r="M95" i="67"/>
  <c r="M96" i="67"/>
  <c r="M97" i="67"/>
  <c r="M98" i="67"/>
  <c r="M99" i="67"/>
  <c r="M100" i="67"/>
  <c r="M101" i="67"/>
  <c r="M102" i="67"/>
  <c r="M103" i="67"/>
  <c r="M104" i="67"/>
  <c r="M105" i="67"/>
  <c r="M106" i="67"/>
  <c r="M107" i="67"/>
  <c r="M108" i="67"/>
  <c r="M109" i="67"/>
  <c r="M110" i="67"/>
  <c r="M111" i="67"/>
  <c r="M112" i="67"/>
  <c r="M113" i="67"/>
  <c r="M114" i="67"/>
  <c r="M115" i="67"/>
  <c r="M116" i="67"/>
  <c r="M117" i="67"/>
  <c r="M118" i="67"/>
  <c r="M119" i="67"/>
  <c r="M120" i="67"/>
  <c r="M121" i="67"/>
  <c r="M122" i="67"/>
  <c r="M123" i="67"/>
  <c r="M124" i="67"/>
  <c r="M125" i="67"/>
  <c r="M126" i="67"/>
  <c r="M127" i="67"/>
  <c r="M128" i="67"/>
  <c r="M129" i="67"/>
  <c r="M130" i="67"/>
  <c r="M131" i="67"/>
  <c r="M132" i="67"/>
  <c r="M133" i="67"/>
  <c r="M134" i="67"/>
  <c r="M135" i="67"/>
  <c r="M136" i="67"/>
  <c r="M137" i="67"/>
  <c r="M138" i="67"/>
  <c r="M139" i="67"/>
  <c r="M140" i="67"/>
  <c r="M141" i="67"/>
  <c r="M142" i="67"/>
  <c r="M143" i="67"/>
  <c r="M144" i="67"/>
  <c r="M145" i="67"/>
  <c r="M146" i="67"/>
  <c r="M147" i="67"/>
  <c r="M148" i="67"/>
  <c r="M149" i="67"/>
  <c r="M150" i="67"/>
  <c r="M151" i="67"/>
  <c r="M152" i="67"/>
  <c r="M153" i="67"/>
  <c r="M154" i="67"/>
  <c r="M155" i="67"/>
  <c r="M156" i="67"/>
  <c r="M157" i="67"/>
  <c r="M158" i="67"/>
  <c r="M159" i="67"/>
  <c r="M160" i="67"/>
  <c r="M161" i="67"/>
  <c r="M162" i="67"/>
  <c r="M163" i="67"/>
  <c r="M164" i="67"/>
  <c r="M165" i="67"/>
  <c r="M166" i="67"/>
  <c r="M167" i="67"/>
  <c r="M168" i="67"/>
  <c r="M169" i="67"/>
  <c r="M170" i="67"/>
  <c r="M171" i="67"/>
  <c r="M172" i="67"/>
  <c r="M173" i="67"/>
  <c r="M174" i="67"/>
  <c r="M175" i="67"/>
  <c r="M176" i="67"/>
  <c r="M177" i="67"/>
  <c r="M178" i="67"/>
  <c r="M179" i="67"/>
  <c r="M180" i="67"/>
  <c r="M181" i="67"/>
  <c r="M182" i="67"/>
  <c r="M183" i="67"/>
  <c r="M184" i="67"/>
  <c r="M185" i="67"/>
  <c r="M186" i="67"/>
  <c r="M187" i="67"/>
  <c r="M188" i="67"/>
  <c r="M189" i="67"/>
  <c r="M190" i="67"/>
  <c r="M191" i="67"/>
  <c r="M192" i="67"/>
  <c r="M193" i="67"/>
  <c r="M194" i="67"/>
  <c r="M195" i="67"/>
  <c r="M196" i="67"/>
  <c r="M197" i="67"/>
  <c r="M198" i="67"/>
  <c r="M199" i="67"/>
  <c r="M200" i="67"/>
  <c r="M201" i="67"/>
  <c r="M202" i="67"/>
  <c r="M203" i="67"/>
  <c r="M204" i="67"/>
  <c r="M205" i="67"/>
  <c r="M206" i="67"/>
  <c r="M207" i="67"/>
  <c r="M208" i="67"/>
  <c r="M209" i="67"/>
  <c r="M210" i="67"/>
  <c r="M211" i="67"/>
  <c r="M212" i="67"/>
  <c r="M213" i="67"/>
  <c r="M214" i="67"/>
  <c r="M215" i="67"/>
  <c r="M216" i="67"/>
  <c r="M217" i="67"/>
  <c r="M218" i="67"/>
  <c r="M219" i="67"/>
  <c r="M220" i="67"/>
  <c r="M221" i="67"/>
  <c r="M222" i="67"/>
  <c r="M223" i="67"/>
  <c r="M224" i="67"/>
  <c r="M225" i="67"/>
  <c r="M226" i="67"/>
  <c r="M227" i="67"/>
  <c r="M228" i="67"/>
  <c r="M229" i="67"/>
  <c r="M230" i="67"/>
  <c r="M231" i="67"/>
  <c r="M232" i="67"/>
  <c r="M233" i="67"/>
  <c r="M234" i="67"/>
  <c r="M235" i="67"/>
  <c r="M236" i="67"/>
  <c r="M237" i="67"/>
  <c r="M238" i="67"/>
  <c r="M239" i="67"/>
  <c r="M240" i="67"/>
  <c r="M241" i="67"/>
  <c r="M242" i="67"/>
  <c r="M243" i="67"/>
  <c r="M244" i="67"/>
  <c r="M245" i="67"/>
  <c r="M246" i="67"/>
  <c r="M247" i="67"/>
  <c r="M248" i="67"/>
  <c r="M249" i="67"/>
  <c r="M250" i="67"/>
  <c r="M251" i="67"/>
  <c r="M252" i="67"/>
  <c r="M253" i="67"/>
  <c r="M254" i="67"/>
  <c r="M255" i="67"/>
  <c r="M256" i="67"/>
  <c r="M257" i="67"/>
  <c r="M258" i="67"/>
  <c r="M259" i="67"/>
  <c r="M260" i="67"/>
  <c r="M261" i="67"/>
  <c r="M262" i="67"/>
  <c r="M263" i="67"/>
  <c r="M264" i="67"/>
  <c r="M265" i="67"/>
  <c r="M266" i="67"/>
  <c r="M267" i="67"/>
  <c r="M268" i="67"/>
  <c r="M269" i="67"/>
  <c r="M270" i="67"/>
  <c r="M271" i="67"/>
  <c r="M272" i="67"/>
  <c r="M273" i="67"/>
  <c r="M274" i="67"/>
  <c r="M275" i="67"/>
  <c r="M276" i="67"/>
  <c r="M277" i="67"/>
  <c r="M278" i="67"/>
  <c r="M279" i="67"/>
  <c r="M280" i="67"/>
  <c r="M281" i="67"/>
  <c r="M282" i="67"/>
  <c r="M283" i="67"/>
  <c r="M284" i="67"/>
  <c r="M285" i="67"/>
  <c r="M286" i="67"/>
  <c r="M287" i="67"/>
  <c r="M288" i="67"/>
  <c r="M289" i="67"/>
  <c r="M290" i="67"/>
  <c r="M291" i="67"/>
  <c r="M292" i="67"/>
  <c r="M293" i="67"/>
  <c r="M294" i="67"/>
  <c r="M295" i="67"/>
  <c r="M296" i="67"/>
  <c r="M297" i="67"/>
  <c r="M298" i="67"/>
  <c r="M299" i="67"/>
  <c r="M300" i="67"/>
  <c r="M301" i="67"/>
  <c r="M302" i="67"/>
  <c r="M303" i="67"/>
  <c r="M304" i="67"/>
  <c r="M305" i="67"/>
  <c r="M306" i="67"/>
  <c r="M307" i="67"/>
  <c r="M308" i="67"/>
  <c r="M309" i="67"/>
  <c r="M310" i="67"/>
  <c r="M311" i="67"/>
  <c r="M312" i="67"/>
  <c r="M313" i="67"/>
  <c r="M314" i="67"/>
  <c r="M315" i="67"/>
  <c r="M316" i="67"/>
  <c r="M317" i="67"/>
  <c r="M318" i="67"/>
  <c r="M319" i="67"/>
  <c r="M320" i="67"/>
  <c r="M321" i="67"/>
  <c r="M322" i="67"/>
  <c r="M323" i="67"/>
  <c r="M324" i="67"/>
  <c r="M325" i="67"/>
  <c r="M326" i="67"/>
  <c r="M327" i="67"/>
  <c r="M328" i="67"/>
  <c r="M329" i="67"/>
  <c r="M330" i="67"/>
  <c r="M331" i="67"/>
  <c r="M332" i="67"/>
  <c r="M333" i="67"/>
  <c r="M334" i="67"/>
  <c r="M335" i="67"/>
  <c r="M336" i="67"/>
  <c r="M337" i="67"/>
  <c r="M338" i="67"/>
  <c r="M339" i="67"/>
  <c r="M340" i="67"/>
  <c r="M341" i="67"/>
  <c r="M342" i="67"/>
  <c r="M343" i="67"/>
  <c r="M344" i="67"/>
  <c r="M345" i="67"/>
  <c r="M346" i="67"/>
  <c r="M347" i="67"/>
  <c r="M348" i="67"/>
  <c r="M349" i="67"/>
  <c r="M350" i="67"/>
  <c r="M351" i="67"/>
  <c r="M352" i="67"/>
  <c r="M353" i="67"/>
  <c r="M354" i="67"/>
  <c r="M355" i="67"/>
  <c r="M356" i="67"/>
  <c r="M357" i="67"/>
  <c r="M358" i="67"/>
  <c r="M359" i="67"/>
  <c r="M360" i="67"/>
  <c r="M361" i="67"/>
  <c r="M362" i="67"/>
  <c r="M363" i="67"/>
  <c r="M364" i="67"/>
  <c r="M365" i="67"/>
  <c r="M366" i="67"/>
  <c r="M367" i="67"/>
  <c r="M368" i="67"/>
  <c r="M369" i="67"/>
  <c r="M370" i="67"/>
  <c r="M371" i="67"/>
  <c r="M372" i="67"/>
  <c r="M373" i="67"/>
  <c r="M374" i="67"/>
  <c r="M375" i="67"/>
  <c r="M376" i="67"/>
  <c r="M377" i="67"/>
  <c r="M378" i="67"/>
  <c r="M379" i="67"/>
  <c r="M380" i="67"/>
  <c r="M381" i="67"/>
  <c r="M382" i="67"/>
  <c r="M383" i="67"/>
  <c r="M384" i="67"/>
  <c r="M385" i="67"/>
  <c r="M386" i="67"/>
  <c r="M387" i="67"/>
  <c r="M388" i="67"/>
  <c r="M389" i="67"/>
  <c r="M390" i="67"/>
  <c r="M391" i="67"/>
  <c r="M392" i="67"/>
  <c r="M393" i="67"/>
  <c r="M394" i="67"/>
  <c r="M395" i="67"/>
  <c r="M396" i="67"/>
  <c r="M397" i="67"/>
  <c r="M398" i="67"/>
  <c r="M399" i="67"/>
  <c r="M400" i="67"/>
  <c r="M401" i="67"/>
  <c r="M402" i="67"/>
  <c r="M403" i="67"/>
  <c r="M404" i="67"/>
  <c r="M405" i="67"/>
  <c r="M406" i="67"/>
  <c r="M407" i="67"/>
  <c r="M408" i="67"/>
  <c r="M409" i="67"/>
  <c r="M410" i="67"/>
  <c r="M411" i="67"/>
  <c r="M412" i="67"/>
  <c r="M413" i="67"/>
  <c r="M414" i="67"/>
  <c r="M415" i="67"/>
  <c r="M416" i="67"/>
  <c r="M417" i="67"/>
  <c r="M418" i="67"/>
  <c r="M419" i="67"/>
  <c r="M420" i="67"/>
  <c r="M421" i="67"/>
  <c r="M422" i="67"/>
  <c r="M423" i="67"/>
  <c r="M424" i="67"/>
  <c r="M425" i="67"/>
  <c r="M426" i="67"/>
  <c r="M427" i="67"/>
  <c r="M428" i="67"/>
  <c r="M429" i="67"/>
  <c r="M430" i="67"/>
  <c r="M431" i="67"/>
  <c r="M432" i="67"/>
  <c r="M433" i="67"/>
  <c r="M434" i="67"/>
  <c r="M435" i="67"/>
  <c r="M436" i="67"/>
  <c r="M437" i="67"/>
  <c r="M438" i="67"/>
  <c r="M439" i="67"/>
  <c r="M440" i="67"/>
  <c r="M441" i="67"/>
  <c r="M442" i="67"/>
  <c r="M443" i="67"/>
  <c r="M444" i="67"/>
  <c r="M445" i="67"/>
  <c r="M446" i="67"/>
  <c r="M447" i="67"/>
  <c r="M448" i="67"/>
  <c r="M449" i="67"/>
  <c r="M450" i="67"/>
  <c r="M451" i="67"/>
  <c r="M452" i="67"/>
  <c r="M453" i="67"/>
  <c r="M454" i="67"/>
  <c r="M455" i="67"/>
  <c r="M456" i="67"/>
  <c r="M457" i="67"/>
  <c r="M458" i="67"/>
  <c r="M459" i="67"/>
  <c r="M460" i="67"/>
  <c r="M461" i="67"/>
  <c r="M462" i="67"/>
  <c r="M463" i="67"/>
  <c r="M464" i="67"/>
  <c r="M465" i="67"/>
  <c r="M466" i="67"/>
  <c r="M467" i="67"/>
  <c r="M468" i="67"/>
  <c r="M469" i="67"/>
  <c r="M470" i="67"/>
  <c r="M471" i="67"/>
  <c r="M472" i="67"/>
  <c r="M473" i="67"/>
  <c r="M474" i="67"/>
  <c r="M475" i="67"/>
  <c r="M476" i="67"/>
  <c r="M477" i="67"/>
  <c r="M478" i="67"/>
  <c r="M479" i="67"/>
  <c r="M480" i="67"/>
  <c r="M481" i="67"/>
  <c r="M482" i="67"/>
  <c r="M483" i="67"/>
  <c r="M484" i="67"/>
  <c r="M485" i="67"/>
  <c r="M486" i="67"/>
  <c r="M487" i="67"/>
  <c r="M488" i="67"/>
  <c r="M489" i="67"/>
  <c r="M490" i="67"/>
  <c r="M491" i="67"/>
  <c r="M492" i="67"/>
  <c r="M493" i="67"/>
  <c r="M494" i="67"/>
  <c r="M495" i="67"/>
  <c r="M496" i="67"/>
  <c r="M497" i="67"/>
  <c r="M498" i="67"/>
  <c r="M500" i="67"/>
  <c r="D99" i="66"/>
  <c r="J521" i="65"/>
  <c r="G521" i="65"/>
  <c r="J522" i="65"/>
  <c r="H522" i="65"/>
  <c r="F523" i="65"/>
  <c r="H525" i="65"/>
  <c r="H526" i="65"/>
  <c r="J527" i="65"/>
  <c r="H527" i="65"/>
  <c r="F527" i="65"/>
  <c r="I527" i="65"/>
  <c r="G527" i="65"/>
  <c r="J533" i="65"/>
  <c r="H533" i="65"/>
  <c r="F533" i="65"/>
  <c r="I533" i="65"/>
  <c r="G533" i="65"/>
  <c r="I534" i="65"/>
  <c r="G534" i="65"/>
  <c r="J534" i="65"/>
  <c r="H534" i="65"/>
  <c r="F534" i="65"/>
  <c r="A99" i="64"/>
  <c r="M4" i="65"/>
  <c r="M5" i="65"/>
  <c r="M6" i="65"/>
  <c r="M7" i="65"/>
  <c r="M8" i="65"/>
  <c r="M9" i="65"/>
  <c r="M10" i="65"/>
  <c r="M12" i="65"/>
  <c r="M13" i="65"/>
  <c r="M14" i="65"/>
  <c r="M16" i="65"/>
  <c r="M17" i="65"/>
  <c r="M18" i="65"/>
  <c r="M20" i="65"/>
  <c r="M21" i="65"/>
  <c r="M22" i="65"/>
  <c r="M24" i="65"/>
  <c r="M25" i="65"/>
  <c r="M26" i="65"/>
  <c r="M28" i="65"/>
  <c r="M29" i="65"/>
  <c r="M30" i="65"/>
  <c r="M32" i="65"/>
  <c r="M33" i="65"/>
  <c r="M34" i="65"/>
  <c r="M36" i="65"/>
  <c r="M37" i="65"/>
  <c r="M38" i="65"/>
  <c r="M40" i="65"/>
  <c r="M41" i="65"/>
  <c r="M42" i="65"/>
  <c r="M44" i="65"/>
  <c r="M45" i="65"/>
  <c r="M46" i="65"/>
  <c r="M48" i="65"/>
  <c r="M49" i="65"/>
  <c r="M50" i="65"/>
  <c r="M52" i="65"/>
  <c r="M53" i="65"/>
  <c r="M54" i="65"/>
  <c r="M56" i="65"/>
  <c r="M57" i="65"/>
  <c r="M58" i="65"/>
  <c r="M60" i="65"/>
  <c r="M61" i="65"/>
  <c r="M62" i="65"/>
  <c r="M64" i="65"/>
  <c r="M65" i="65"/>
  <c r="M66" i="65"/>
  <c r="M68" i="65"/>
  <c r="M69" i="65"/>
  <c r="M70" i="65"/>
  <c r="M72" i="65"/>
  <c r="M73" i="65"/>
  <c r="M74" i="65"/>
  <c r="M76" i="65"/>
  <c r="M77" i="65"/>
  <c r="M78" i="65"/>
  <c r="M80" i="65"/>
  <c r="M81" i="65"/>
  <c r="M82" i="65"/>
  <c r="M84" i="65"/>
  <c r="M85" i="65"/>
  <c r="M86" i="65"/>
  <c r="M88" i="65"/>
  <c r="M89" i="65"/>
  <c r="M90" i="65"/>
  <c r="M92" i="65"/>
  <c r="M93" i="65"/>
  <c r="M94" i="65"/>
  <c r="M96" i="65"/>
  <c r="M97" i="65"/>
  <c r="M98" i="65"/>
  <c r="M100" i="65"/>
  <c r="M101" i="65"/>
  <c r="M102" i="65"/>
  <c r="M104" i="65"/>
  <c r="M105" i="65"/>
  <c r="M106" i="65"/>
  <c r="M108" i="65"/>
  <c r="M109" i="65"/>
  <c r="M110" i="65"/>
  <c r="M112" i="65"/>
  <c r="M113" i="65"/>
  <c r="M114" i="65"/>
  <c r="M116" i="65"/>
  <c r="M117" i="65"/>
  <c r="M118" i="65"/>
  <c r="M120" i="65"/>
  <c r="M121" i="65"/>
  <c r="M122" i="65"/>
  <c r="M124" i="65"/>
  <c r="M125" i="65"/>
  <c r="M126" i="65"/>
  <c r="M128" i="65"/>
  <c r="M129" i="65"/>
  <c r="M130" i="65"/>
  <c r="M132" i="65"/>
  <c r="M133" i="65"/>
  <c r="M134" i="65"/>
  <c r="M136" i="65"/>
  <c r="M137" i="65"/>
  <c r="M138" i="65"/>
  <c r="M140" i="65"/>
  <c r="M141" i="65"/>
  <c r="M142" i="65"/>
  <c r="M144" i="65"/>
  <c r="M145" i="65"/>
  <c r="M146" i="65"/>
  <c r="M148" i="65"/>
  <c r="M149" i="65"/>
  <c r="M150" i="65"/>
  <c r="M152" i="65"/>
  <c r="M153" i="65"/>
  <c r="M154" i="65"/>
  <c r="M155" i="65"/>
  <c r="M156" i="65"/>
  <c r="M157" i="65"/>
  <c r="M158" i="65"/>
  <c r="M159" i="65"/>
  <c r="M160" i="65"/>
  <c r="M161" i="65"/>
  <c r="M162" i="65"/>
  <c r="M163" i="65"/>
  <c r="M164" i="65"/>
  <c r="M165" i="65"/>
  <c r="M166" i="65"/>
  <c r="M167" i="65"/>
  <c r="M168" i="65"/>
  <c r="M169" i="65"/>
  <c r="M170" i="65"/>
  <c r="M171" i="65"/>
  <c r="M172" i="65"/>
  <c r="M173" i="65"/>
  <c r="M174" i="65"/>
  <c r="M175" i="65"/>
  <c r="M176" i="65"/>
  <c r="M177" i="65"/>
  <c r="M178" i="65"/>
  <c r="M179" i="65"/>
  <c r="M180" i="65"/>
  <c r="M181" i="65"/>
  <c r="M182" i="65"/>
  <c r="M183" i="65"/>
  <c r="M184" i="65"/>
  <c r="M185" i="65"/>
  <c r="M186" i="65"/>
  <c r="M187" i="65"/>
  <c r="M188" i="65"/>
  <c r="M189" i="65"/>
  <c r="M190" i="65"/>
  <c r="M191" i="65"/>
  <c r="M192" i="65"/>
  <c r="M193" i="65"/>
  <c r="M194" i="65"/>
  <c r="M195" i="65"/>
  <c r="M196" i="65"/>
  <c r="M197" i="65"/>
  <c r="M198" i="65"/>
  <c r="M199" i="65"/>
  <c r="M200" i="65"/>
  <c r="M201" i="65"/>
  <c r="M202" i="65"/>
  <c r="M203" i="65"/>
  <c r="M204" i="65"/>
  <c r="M205" i="65"/>
  <c r="M206" i="65"/>
  <c r="M207" i="65"/>
  <c r="M208" i="65"/>
  <c r="M209" i="65"/>
  <c r="M210" i="65"/>
  <c r="M211" i="65"/>
  <c r="M212" i="65"/>
  <c r="M213" i="65"/>
  <c r="M214" i="65"/>
  <c r="M215" i="65"/>
  <c r="M216" i="65"/>
  <c r="M217" i="65"/>
  <c r="M218" i="65"/>
  <c r="M219" i="65"/>
  <c r="M220" i="65"/>
  <c r="M221" i="65"/>
  <c r="M222" i="65"/>
  <c r="M223" i="65"/>
  <c r="M224" i="65"/>
  <c r="M225" i="65"/>
  <c r="M226" i="65"/>
  <c r="M227" i="65"/>
  <c r="M228" i="65"/>
  <c r="M229" i="65"/>
  <c r="M230" i="65"/>
  <c r="M231" i="65"/>
  <c r="M232" i="65"/>
  <c r="M233" i="65"/>
  <c r="M234" i="65"/>
  <c r="M235" i="65"/>
  <c r="M236" i="65"/>
  <c r="M237" i="65"/>
  <c r="M238" i="65"/>
  <c r="M239" i="65"/>
  <c r="M240" i="65"/>
  <c r="M241" i="65"/>
  <c r="M242" i="65"/>
  <c r="M243" i="65"/>
  <c r="M244" i="65"/>
  <c r="M245" i="65"/>
  <c r="M246" i="65"/>
  <c r="M247" i="65"/>
  <c r="M248" i="65"/>
  <c r="M249" i="65"/>
  <c r="M250" i="65"/>
  <c r="M251" i="65"/>
  <c r="M252" i="65"/>
  <c r="M253" i="65"/>
  <c r="M254" i="65"/>
  <c r="M255" i="65"/>
  <c r="M256" i="65"/>
  <c r="M257" i="65"/>
  <c r="M258" i="65"/>
  <c r="M259" i="65"/>
  <c r="M260" i="65"/>
  <c r="M261" i="65"/>
  <c r="M262" i="65"/>
  <c r="M263" i="65"/>
  <c r="M264" i="65"/>
  <c r="M265" i="65"/>
  <c r="M266" i="65"/>
  <c r="M267" i="65"/>
  <c r="M268" i="65"/>
  <c r="M269" i="65"/>
  <c r="M270" i="65"/>
  <c r="M271" i="65"/>
  <c r="M272" i="65"/>
  <c r="M273" i="65"/>
  <c r="M274" i="65"/>
  <c r="M275" i="65"/>
  <c r="M276" i="65"/>
  <c r="M277" i="65"/>
  <c r="M278" i="65"/>
  <c r="M279" i="65"/>
  <c r="M280" i="65"/>
  <c r="M281" i="65"/>
  <c r="M282" i="65"/>
  <c r="M283" i="65"/>
  <c r="M284" i="65"/>
  <c r="M285" i="65"/>
  <c r="M286" i="65"/>
  <c r="M287" i="65"/>
  <c r="M288" i="65"/>
  <c r="M289" i="65"/>
  <c r="M290" i="65"/>
  <c r="M291" i="65"/>
  <c r="M292" i="65"/>
  <c r="M293" i="65"/>
  <c r="M294" i="65"/>
  <c r="M295" i="65"/>
  <c r="M296" i="65"/>
  <c r="M297" i="65"/>
  <c r="M298" i="65"/>
  <c r="M299" i="65"/>
  <c r="M300" i="65"/>
  <c r="M301" i="65"/>
  <c r="M302" i="65"/>
  <c r="M303" i="65"/>
  <c r="M304" i="65"/>
  <c r="M305" i="65"/>
  <c r="M306" i="65"/>
  <c r="M307" i="65"/>
  <c r="M308" i="65"/>
  <c r="M309" i="65"/>
  <c r="M310" i="65"/>
  <c r="M311" i="65"/>
  <c r="M312" i="65"/>
  <c r="M313" i="65"/>
  <c r="M314" i="65"/>
  <c r="M315" i="65"/>
  <c r="M316" i="65"/>
  <c r="M317" i="65"/>
  <c r="M318" i="65"/>
  <c r="M319" i="65"/>
  <c r="M320" i="65"/>
  <c r="M321" i="65"/>
  <c r="M322" i="65"/>
  <c r="M323" i="65"/>
  <c r="M324" i="65"/>
  <c r="M325" i="65"/>
  <c r="M326" i="65"/>
  <c r="M327" i="65"/>
  <c r="M328" i="65"/>
  <c r="M329" i="65"/>
  <c r="M330" i="65"/>
  <c r="M331" i="65"/>
  <c r="M332" i="65"/>
  <c r="M333" i="65"/>
  <c r="M334" i="65"/>
  <c r="M335" i="65"/>
  <c r="M336" i="65"/>
  <c r="M337" i="65"/>
  <c r="M338" i="65"/>
  <c r="M339" i="65"/>
  <c r="M340" i="65"/>
  <c r="M341" i="65"/>
  <c r="M342" i="65"/>
  <c r="M343" i="65"/>
  <c r="M344" i="65"/>
  <c r="M345" i="65"/>
  <c r="M346" i="65"/>
  <c r="M347" i="65"/>
  <c r="M348" i="65"/>
  <c r="M349" i="65"/>
  <c r="M350" i="65"/>
  <c r="M351" i="65"/>
  <c r="M352" i="65"/>
  <c r="M353" i="65"/>
  <c r="M354" i="65"/>
  <c r="M355" i="65"/>
  <c r="M356" i="65"/>
  <c r="M357" i="65"/>
  <c r="M358" i="65"/>
  <c r="M359" i="65"/>
  <c r="M360" i="65"/>
  <c r="M361" i="65"/>
  <c r="M362" i="65"/>
  <c r="M363" i="65"/>
  <c r="M364" i="65"/>
  <c r="M365" i="65"/>
  <c r="M366" i="65"/>
  <c r="M367" i="65"/>
  <c r="M368" i="65"/>
  <c r="M369" i="65"/>
  <c r="M370" i="65"/>
  <c r="M371" i="65"/>
  <c r="M372" i="65"/>
  <c r="M373" i="65"/>
  <c r="M374" i="65"/>
  <c r="M375" i="65"/>
  <c r="M376" i="65"/>
  <c r="M377" i="65"/>
  <c r="M378" i="65"/>
  <c r="M379" i="65"/>
  <c r="M380" i="65"/>
  <c r="M381" i="65"/>
  <c r="M382" i="65"/>
  <c r="M383" i="65"/>
  <c r="M384" i="65"/>
  <c r="M385" i="65"/>
  <c r="M386" i="65"/>
  <c r="M387" i="65"/>
  <c r="M388" i="65"/>
  <c r="M389" i="65"/>
  <c r="M390" i="65"/>
  <c r="M391" i="65"/>
  <c r="M392" i="65"/>
  <c r="M393" i="65"/>
  <c r="M394" i="65"/>
  <c r="M395" i="65"/>
  <c r="M396" i="65"/>
  <c r="M397" i="65"/>
  <c r="M398" i="65"/>
  <c r="M399" i="65"/>
  <c r="M400" i="65"/>
  <c r="M401" i="65"/>
  <c r="M402" i="65"/>
  <c r="M403" i="65"/>
  <c r="M404" i="65"/>
  <c r="M405" i="65"/>
  <c r="M406" i="65"/>
  <c r="M407" i="65"/>
  <c r="M408" i="65"/>
  <c r="M409" i="65"/>
  <c r="M410" i="65"/>
  <c r="M411" i="65"/>
  <c r="M412" i="65"/>
  <c r="M413" i="65"/>
  <c r="M414" i="65"/>
  <c r="M415" i="65"/>
  <c r="M416" i="65"/>
  <c r="M417" i="65"/>
  <c r="M418" i="65"/>
  <c r="M419" i="65"/>
  <c r="M420" i="65"/>
  <c r="M421" i="65"/>
  <c r="M422" i="65"/>
  <c r="M423" i="65"/>
  <c r="M424" i="65"/>
  <c r="M425" i="65"/>
  <c r="M426" i="65"/>
  <c r="M427" i="65"/>
  <c r="M428" i="65"/>
  <c r="M429" i="65"/>
  <c r="M430" i="65"/>
  <c r="M431" i="65"/>
  <c r="M432" i="65"/>
  <c r="M433" i="65"/>
  <c r="M434" i="65"/>
  <c r="M435" i="65"/>
  <c r="M436" i="65"/>
  <c r="M437" i="65"/>
  <c r="M438" i="65"/>
  <c r="M439" i="65"/>
  <c r="M440" i="65"/>
  <c r="M441" i="65"/>
  <c r="M442" i="65"/>
  <c r="M443" i="65"/>
  <c r="M444" i="65"/>
  <c r="M445" i="65"/>
  <c r="M446" i="65"/>
  <c r="M447" i="65"/>
  <c r="M448" i="65"/>
  <c r="M449" i="65"/>
  <c r="M450" i="65"/>
  <c r="M451" i="65"/>
  <c r="M452" i="65"/>
  <c r="M453" i="65"/>
  <c r="M454" i="65"/>
  <c r="M455" i="65"/>
  <c r="M456" i="65"/>
  <c r="M457" i="65"/>
  <c r="M458" i="65"/>
  <c r="M459" i="65"/>
  <c r="M460" i="65"/>
  <c r="M461" i="65"/>
  <c r="M462" i="65"/>
  <c r="M463" i="65"/>
  <c r="M464" i="65"/>
  <c r="M465" i="65"/>
  <c r="M466" i="65"/>
  <c r="M467" i="65"/>
  <c r="M468" i="65"/>
  <c r="M469" i="65"/>
  <c r="M470" i="65"/>
  <c r="M471" i="65"/>
  <c r="M472" i="65"/>
  <c r="M473" i="65"/>
  <c r="M474" i="65"/>
  <c r="M475" i="65"/>
  <c r="M476" i="65"/>
  <c r="M477" i="65"/>
  <c r="M478" i="65"/>
  <c r="M479" i="65"/>
  <c r="M480" i="65"/>
  <c r="M481" i="65"/>
  <c r="M482" i="65"/>
  <c r="M483" i="65"/>
  <c r="M484" i="65"/>
  <c r="M485" i="65"/>
  <c r="M486" i="65"/>
  <c r="M487" i="65"/>
  <c r="M488" i="65"/>
  <c r="M489" i="65"/>
  <c r="M490" i="65"/>
  <c r="M491" i="65"/>
  <c r="M492" i="65"/>
  <c r="M493" i="65"/>
  <c r="M494" i="65"/>
  <c r="M495" i="65"/>
  <c r="M496" i="65"/>
  <c r="M497" i="65"/>
  <c r="M498" i="65"/>
  <c r="M500" i="65"/>
  <c r="D99" i="64"/>
  <c r="I526" i="63"/>
  <c r="G526" i="63"/>
  <c r="J526" i="63"/>
  <c r="H526" i="63"/>
  <c r="F526" i="63"/>
  <c r="J527" i="63"/>
  <c r="H527" i="63"/>
  <c r="F527" i="63"/>
  <c r="I527" i="63"/>
  <c r="G527" i="63"/>
  <c r="J533" i="63"/>
  <c r="H533" i="63"/>
  <c r="F533" i="63"/>
  <c r="I533" i="63"/>
  <c r="G533" i="63"/>
  <c r="I534" i="63"/>
  <c r="G534" i="63"/>
  <c r="J534" i="63"/>
  <c r="H534" i="63"/>
  <c r="F534" i="63"/>
  <c r="A99" i="62"/>
  <c r="M4" i="63"/>
  <c r="M6" i="63"/>
  <c r="M8" i="63"/>
  <c r="M9" i="63"/>
  <c r="M11" i="63"/>
  <c r="M13" i="63"/>
  <c r="M15" i="63"/>
  <c r="M17" i="63"/>
  <c r="M19" i="63"/>
  <c r="M21" i="63"/>
  <c r="M23" i="63"/>
  <c r="M25" i="63"/>
  <c r="M27" i="63"/>
  <c r="M29" i="63"/>
  <c r="M31" i="63"/>
  <c r="M33" i="63"/>
  <c r="M35" i="63"/>
  <c r="M37" i="63"/>
  <c r="M39" i="63"/>
  <c r="M41" i="63"/>
  <c r="M43" i="63"/>
  <c r="M45" i="63"/>
  <c r="M47" i="63"/>
  <c r="M49" i="63"/>
  <c r="M51" i="63"/>
  <c r="M53" i="63"/>
  <c r="M55" i="63"/>
  <c r="M57" i="63"/>
  <c r="M59" i="63"/>
  <c r="M61" i="63"/>
  <c r="M63" i="63"/>
  <c r="M65" i="63"/>
  <c r="M67" i="63"/>
  <c r="M69" i="63"/>
  <c r="M71" i="63"/>
  <c r="M73" i="63"/>
  <c r="M75" i="63"/>
  <c r="M77" i="63"/>
  <c r="M79" i="63"/>
  <c r="M81" i="63"/>
  <c r="M83" i="63"/>
  <c r="M85" i="63"/>
  <c r="M87" i="63"/>
  <c r="M89" i="63"/>
  <c r="M91" i="63"/>
  <c r="M93" i="63"/>
  <c r="M95" i="63"/>
  <c r="M97" i="63"/>
  <c r="M99" i="63"/>
  <c r="M101" i="63"/>
  <c r="M103" i="63"/>
  <c r="M105" i="63"/>
  <c r="M107" i="63"/>
  <c r="M109" i="63"/>
  <c r="M111" i="63"/>
  <c r="M113" i="63"/>
  <c r="M115" i="63"/>
  <c r="M117" i="63"/>
  <c r="M119" i="63"/>
  <c r="M121" i="63"/>
  <c r="M123" i="63"/>
  <c r="M125" i="63"/>
  <c r="M127" i="63"/>
  <c r="M129" i="63"/>
  <c r="M131" i="63"/>
  <c r="M133" i="63"/>
  <c r="M135" i="63"/>
  <c r="M137" i="63"/>
  <c r="M139" i="63"/>
  <c r="M141" i="63"/>
  <c r="M143" i="63"/>
  <c r="M145" i="63"/>
  <c r="M147" i="63"/>
  <c r="M149" i="63"/>
  <c r="M151" i="63"/>
  <c r="M153" i="63"/>
  <c r="M155" i="63"/>
  <c r="M157" i="63"/>
  <c r="M159" i="63"/>
  <c r="M161" i="63"/>
  <c r="M163" i="63"/>
  <c r="M165" i="63"/>
  <c r="M167" i="63"/>
  <c r="M169" i="63"/>
  <c r="M171" i="63"/>
  <c r="M173" i="63"/>
  <c r="M175" i="63"/>
  <c r="M177" i="63"/>
  <c r="M179" i="63"/>
  <c r="M181" i="63"/>
  <c r="M183" i="63"/>
  <c r="M185" i="63"/>
  <c r="M187" i="63"/>
  <c r="M189" i="63"/>
  <c r="M191" i="63"/>
  <c r="M193" i="63"/>
  <c r="M195" i="63"/>
  <c r="M197" i="63"/>
  <c r="M199" i="63"/>
  <c r="M201" i="63"/>
  <c r="M203" i="63"/>
  <c r="M205" i="63"/>
  <c r="M207" i="63"/>
  <c r="M209" i="63"/>
  <c r="M211" i="63"/>
  <c r="M213" i="63"/>
  <c r="M215" i="63"/>
  <c r="M217" i="63"/>
  <c r="M219" i="63"/>
  <c r="M221" i="63"/>
  <c r="M223" i="63"/>
  <c r="M225" i="63"/>
  <c r="M227" i="63"/>
  <c r="M229" i="63"/>
  <c r="M231" i="63"/>
  <c r="M233" i="63"/>
  <c r="M235" i="63"/>
  <c r="M237" i="63"/>
  <c r="M239" i="63"/>
  <c r="M241" i="63"/>
  <c r="M243" i="63"/>
  <c r="M245" i="63"/>
  <c r="M247" i="63"/>
  <c r="M249" i="63"/>
  <c r="M251" i="63"/>
  <c r="M253" i="63"/>
  <c r="M255" i="63"/>
  <c r="M257" i="63"/>
  <c r="M259" i="63"/>
  <c r="M261" i="63"/>
  <c r="M263" i="63"/>
  <c r="M265" i="63"/>
  <c r="M267" i="63"/>
  <c r="M269" i="63"/>
  <c r="M271" i="63"/>
  <c r="M273" i="63"/>
  <c r="M275" i="63"/>
  <c r="M277" i="63"/>
  <c r="M279" i="63"/>
  <c r="M281" i="63"/>
  <c r="M283" i="63"/>
  <c r="M285" i="63"/>
  <c r="M287" i="63"/>
  <c r="M289" i="63"/>
  <c r="M291" i="63"/>
  <c r="M293" i="63"/>
  <c r="M295" i="63"/>
  <c r="M297" i="63"/>
  <c r="M299" i="63"/>
  <c r="M301" i="63"/>
  <c r="M303" i="63"/>
  <c r="M305" i="63"/>
  <c r="M307" i="63"/>
  <c r="M309" i="63"/>
  <c r="M311" i="63"/>
  <c r="M313" i="63"/>
  <c r="M315" i="63"/>
  <c r="M317" i="63"/>
  <c r="M319" i="63"/>
  <c r="M321" i="63"/>
  <c r="M323" i="63"/>
  <c r="M325" i="63"/>
  <c r="M327" i="63"/>
  <c r="M329" i="63"/>
  <c r="M331" i="63"/>
  <c r="M333" i="63"/>
  <c r="M335" i="63"/>
  <c r="M337" i="63"/>
  <c r="M339" i="63"/>
  <c r="M341" i="63"/>
  <c r="M343" i="63"/>
  <c r="M345" i="63"/>
  <c r="M347" i="63"/>
  <c r="M349" i="63"/>
  <c r="M351" i="63"/>
  <c r="M353" i="63"/>
  <c r="M355" i="63"/>
  <c r="M357" i="63"/>
  <c r="M359" i="63"/>
  <c r="M361" i="63"/>
  <c r="M363" i="63"/>
  <c r="M365" i="63"/>
  <c r="M367" i="63"/>
  <c r="M369" i="63"/>
  <c r="M371" i="63"/>
  <c r="M373" i="63"/>
  <c r="M375" i="63"/>
  <c r="M377" i="63"/>
  <c r="M379" i="63"/>
  <c r="M381" i="63"/>
  <c r="M383" i="63"/>
  <c r="M385" i="63"/>
  <c r="M387" i="63"/>
  <c r="M389" i="63"/>
  <c r="M391" i="63"/>
  <c r="M393" i="63"/>
  <c r="M395" i="63"/>
  <c r="M397" i="63"/>
  <c r="M399" i="63"/>
  <c r="M401" i="63"/>
  <c r="M403" i="63"/>
  <c r="M405" i="63"/>
  <c r="M407" i="63"/>
  <c r="M409" i="63"/>
  <c r="M411" i="63"/>
  <c r="M413" i="63"/>
  <c r="M415" i="63"/>
  <c r="M417" i="63"/>
  <c r="M419" i="63"/>
  <c r="M421" i="63"/>
  <c r="M423" i="63"/>
  <c r="M425" i="63"/>
  <c r="M427" i="63"/>
  <c r="M429" i="63"/>
  <c r="M431" i="63"/>
  <c r="M433" i="63"/>
  <c r="M435" i="63"/>
  <c r="M437" i="63"/>
  <c r="M439" i="63"/>
  <c r="M441" i="63"/>
  <c r="M443" i="63"/>
  <c r="M445" i="63"/>
  <c r="M447" i="63"/>
  <c r="M449" i="63"/>
  <c r="M451" i="63"/>
  <c r="M453" i="63"/>
  <c r="M455" i="63"/>
  <c r="M457" i="63"/>
  <c r="M459" i="63"/>
  <c r="M461" i="63"/>
  <c r="M463" i="63"/>
  <c r="M465" i="63"/>
  <c r="M467" i="63"/>
  <c r="M469" i="63"/>
  <c r="M471" i="63"/>
  <c r="M473" i="63"/>
  <c r="M475" i="63"/>
  <c r="M477" i="63"/>
  <c r="M479" i="63"/>
  <c r="M481" i="63"/>
  <c r="M483" i="63"/>
  <c r="M485" i="63"/>
  <c r="M487" i="63"/>
  <c r="M489" i="63"/>
  <c r="M491" i="63"/>
  <c r="M492" i="63"/>
  <c r="M493" i="63"/>
  <c r="M494" i="63"/>
  <c r="M495" i="63"/>
  <c r="M497" i="63"/>
  <c r="M500" i="63"/>
  <c r="D99" i="62"/>
  <c r="I526" i="61"/>
  <c r="G526" i="61"/>
  <c r="J526" i="61"/>
  <c r="H526" i="61"/>
  <c r="F526" i="61"/>
  <c r="J527" i="61"/>
  <c r="H527" i="61"/>
  <c r="F527" i="61"/>
  <c r="I527" i="61"/>
  <c r="G527" i="61"/>
  <c r="J533" i="61"/>
  <c r="H533" i="61"/>
  <c r="F533" i="61"/>
  <c r="I533" i="61"/>
  <c r="G533" i="61"/>
  <c r="I534" i="61"/>
  <c r="G534" i="61"/>
  <c r="J534" i="61"/>
  <c r="H534" i="61"/>
  <c r="F534" i="61"/>
  <c r="A99" i="60"/>
  <c r="A94" i="60"/>
  <c r="A96" i="60"/>
  <c r="A98" i="60"/>
  <c r="G526" i="59"/>
  <c r="H526" i="59"/>
  <c r="J527" i="59"/>
  <c r="H527" i="59"/>
  <c r="F527" i="59"/>
  <c r="I527" i="59"/>
  <c r="G527" i="59"/>
  <c r="J533" i="59"/>
  <c r="H533" i="59"/>
  <c r="F533" i="59"/>
  <c r="I533" i="59"/>
  <c r="G533" i="59"/>
  <c r="I534" i="59"/>
  <c r="G534" i="59"/>
  <c r="J534" i="59"/>
  <c r="H534" i="59"/>
  <c r="F534" i="59"/>
  <c r="A99" i="58"/>
  <c r="I526" i="57"/>
  <c r="G526" i="57"/>
  <c r="J526" i="57"/>
  <c r="H526" i="57"/>
  <c r="F526" i="57"/>
  <c r="J527" i="57"/>
  <c r="H527" i="57"/>
  <c r="F527" i="57"/>
  <c r="I527" i="57"/>
  <c r="G527" i="57"/>
  <c r="J533" i="57"/>
  <c r="H533" i="57"/>
  <c r="F533" i="57"/>
  <c r="I533" i="57"/>
  <c r="G533" i="57"/>
  <c r="I534" i="57"/>
  <c r="G534" i="57"/>
  <c r="J534" i="57"/>
  <c r="H534" i="57"/>
  <c r="F534" i="57"/>
  <c r="A99" i="56"/>
  <c r="M4" i="57"/>
  <c r="M5" i="57"/>
  <c r="M6" i="57"/>
  <c r="M7" i="57"/>
  <c r="M8" i="57"/>
  <c r="M9" i="57"/>
  <c r="M10" i="57"/>
  <c r="M11" i="57"/>
  <c r="M13" i="57"/>
  <c r="M14" i="57"/>
  <c r="M15" i="57"/>
  <c r="M17" i="57"/>
  <c r="M18" i="57"/>
  <c r="M19" i="57"/>
  <c r="M21" i="57"/>
  <c r="M22" i="57"/>
  <c r="M23" i="57"/>
  <c r="M25" i="57"/>
  <c r="M26" i="57"/>
  <c r="M27" i="57"/>
  <c r="M29" i="57"/>
  <c r="M30" i="57"/>
  <c r="M31" i="57"/>
  <c r="M33" i="57"/>
  <c r="M34" i="57"/>
  <c r="M35" i="57"/>
  <c r="M37" i="57"/>
  <c r="M38" i="57"/>
  <c r="M39" i="57"/>
  <c r="M41" i="57"/>
  <c r="M42" i="57"/>
  <c r="M43" i="57"/>
  <c r="M45" i="57"/>
  <c r="M46" i="57"/>
  <c r="M47" i="57"/>
  <c r="M49" i="57"/>
  <c r="M50" i="57"/>
  <c r="M51" i="57"/>
  <c r="M53" i="57"/>
  <c r="M54" i="57"/>
  <c r="M55" i="57"/>
  <c r="M57" i="57"/>
  <c r="M58" i="57"/>
  <c r="M59" i="57"/>
  <c r="M61" i="57"/>
  <c r="M62" i="57"/>
  <c r="M63" i="57"/>
  <c r="M65" i="57"/>
  <c r="M66" i="57"/>
  <c r="M67" i="57"/>
  <c r="M69" i="57"/>
  <c r="M70" i="57"/>
  <c r="M71" i="57"/>
  <c r="M73" i="57"/>
  <c r="M74" i="57"/>
  <c r="M75" i="57"/>
  <c r="M77" i="57"/>
  <c r="M78" i="57"/>
  <c r="M79" i="57"/>
  <c r="M81" i="57"/>
  <c r="M82" i="57"/>
  <c r="M83" i="57"/>
  <c r="M85" i="57"/>
  <c r="M86" i="57"/>
  <c r="M87" i="57"/>
  <c r="M89" i="57"/>
  <c r="M90" i="57"/>
  <c r="M91" i="57"/>
  <c r="M93" i="57"/>
  <c r="M94" i="57"/>
  <c r="M95" i="57"/>
  <c r="M97" i="57"/>
  <c r="M98" i="57"/>
  <c r="M99" i="57"/>
  <c r="M101" i="57"/>
  <c r="M102" i="57"/>
  <c r="M103" i="57"/>
  <c r="M105" i="57"/>
  <c r="M106" i="57"/>
  <c r="M107" i="57"/>
  <c r="M109" i="57"/>
  <c r="M110" i="57"/>
  <c r="M111" i="57"/>
  <c r="M113" i="57"/>
  <c r="M114" i="57"/>
  <c r="M115" i="57"/>
  <c r="M117" i="57"/>
  <c r="M118" i="57"/>
  <c r="M119" i="57"/>
  <c r="M121" i="57"/>
  <c r="M122" i="57"/>
  <c r="M123" i="57"/>
  <c r="M125" i="57"/>
  <c r="M126" i="57"/>
  <c r="M127" i="57"/>
  <c r="M129" i="57"/>
  <c r="M130" i="57"/>
  <c r="M131" i="57"/>
  <c r="M133" i="57"/>
  <c r="M134" i="57"/>
  <c r="M135" i="57"/>
  <c r="M137" i="57"/>
  <c r="M138" i="57"/>
  <c r="M139" i="57"/>
  <c r="M141" i="57"/>
  <c r="M142" i="57"/>
  <c r="M143" i="57"/>
  <c r="M145" i="57"/>
  <c r="M146" i="57"/>
  <c r="M147" i="57"/>
  <c r="M149" i="57"/>
  <c r="M150" i="57"/>
  <c r="M151" i="57"/>
  <c r="M153" i="57"/>
  <c r="M154" i="57"/>
  <c r="M155" i="57"/>
  <c r="M157" i="57"/>
  <c r="M158" i="57"/>
  <c r="M159" i="57"/>
  <c r="M161" i="57"/>
  <c r="M162" i="57"/>
  <c r="M163" i="57"/>
  <c r="M165" i="57"/>
  <c r="M166" i="57"/>
  <c r="M167" i="57"/>
  <c r="M169" i="57"/>
  <c r="M170" i="57"/>
  <c r="M171" i="57"/>
  <c r="M173" i="57"/>
  <c r="M174" i="57"/>
  <c r="M175" i="57"/>
  <c r="M177" i="57"/>
  <c r="M178" i="57"/>
  <c r="M179" i="57"/>
  <c r="M181" i="57"/>
  <c r="M182" i="57"/>
  <c r="M183" i="57"/>
  <c r="M185" i="57"/>
  <c r="M186" i="57"/>
  <c r="M187" i="57"/>
  <c r="M189" i="57"/>
  <c r="M190" i="57"/>
  <c r="M191" i="57"/>
  <c r="M193" i="57"/>
  <c r="M194" i="57"/>
  <c r="M195" i="57"/>
  <c r="M197" i="57"/>
  <c r="M198" i="57"/>
  <c r="M199" i="57"/>
  <c r="M201" i="57"/>
  <c r="M202" i="57"/>
  <c r="M203" i="57"/>
  <c r="M205" i="57"/>
  <c r="M206" i="57"/>
  <c r="M207" i="57"/>
  <c r="M209" i="57"/>
  <c r="M210" i="57"/>
  <c r="M211" i="57"/>
  <c r="M213" i="57"/>
  <c r="M214" i="57"/>
  <c r="M215" i="57"/>
  <c r="M217" i="57"/>
  <c r="M218" i="57"/>
  <c r="M219" i="57"/>
  <c r="M221" i="57"/>
  <c r="M222" i="57"/>
  <c r="M223" i="57"/>
  <c r="M225" i="57"/>
  <c r="M226" i="57"/>
  <c r="M227" i="57"/>
  <c r="M229" i="57"/>
  <c r="M230" i="57"/>
  <c r="M231" i="57"/>
  <c r="M233" i="57"/>
  <c r="M234" i="57"/>
  <c r="M235" i="57"/>
  <c r="M237" i="57"/>
  <c r="M238" i="57"/>
  <c r="M239" i="57"/>
  <c r="M241" i="57"/>
  <c r="M242" i="57"/>
  <c r="M243" i="57"/>
  <c r="M245" i="57"/>
  <c r="M246" i="57"/>
  <c r="M247" i="57"/>
  <c r="M249" i="57"/>
  <c r="M250" i="57"/>
  <c r="M251" i="57"/>
  <c r="M253" i="57"/>
  <c r="M254" i="57"/>
  <c r="M255" i="57"/>
  <c r="M257" i="57"/>
  <c r="M258" i="57"/>
  <c r="M259" i="57"/>
  <c r="M261" i="57"/>
  <c r="M262" i="57"/>
  <c r="M263" i="57"/>
  <c r="M265" i="57"/>
  <c r="M266" i="57"/>
  <c r="M267" i="57"/>
  <c r="M269" i="57"/>
  <c r="M270" i="57"/>
  <c r="M271" i="57"/>
  <c r="M273" i="57"/>
  <c r="M274" i="57"/>
  <c r="M275" i="57"/>
  <c r="M277" i="57"/>
  <c r="M278" i="57"/>
  <c r="M279" i="57"/>
  <c r="M281" i="57"/>
  <c r="M282" i="57"/>
  <c r="M283" i="57"/>
  <c r="M285" i="57"/>
  <c r="M286" i="57"/>
  <c r="M287" i="57"/>
  <c r="M289" i="57"/>
  <c r="M290" i="57"/>
  <c r="M291" i="57"/>
  <c r="M293" i="57"/>
  <c r="M294" i="57"/>
  <c r="M295" i="57"/>
  <c r="M297" i="57"/>
  <c r="M298" i="57"/>
  <c r="M299" i="57"/>
  <c r="M301" i="57"/>
  <c r="M302" i="57"/>
  <c r="M303" i="57"/>
  <c r="M305" i="57"/>
  <c r="M306" i="57"/>
  <c r="M307" i="57"/>
  <c r="M309" i="57"/>
  <c r="M310" i="57"/>
  <c r="M311" i="57"/>
  <c r="M313" i="57"/>
  <c r="M314" i="57"/>
  <c r="M315" i="57"/>
  <c r="M317" i="57"/>
  <c r="M318" i="57"/>
  <c r="M319" i="57"/>
  <c r="M321" i="57"/>
  <c r="M322" i="57"/>
  <c r="M323" i="57"/>
  <c r="M325" i="57"/>
  <c r="M326" i="57"/>
  <c r="M327" i="57"/>
  <c r="M329" i="57"/>
  <c r="M330" i="57"/>
  <c r="M331" i="57"/>
  <c r="M333" i="57"/>
  <c r="M334" i="57"/>
  <c r="M335" i="57"/>
  <c r="M337" i="57"/>
  <c r="M338" i="57"/>
  <c r="M339" i="57"/>
  <c r="M341" i="57"/>
  <c r="M342" i="57"/>
  <c r="M343" i="57"/>
  <c r="M345" i="57"/>
  <c r="M346" i="57"/>
  <c r="M347" i="57"/>
  <c r="M349" i="57"/>
  <c r="M350" i="57"/>
  <c r="M351" i="57"/>
  <c r="M353" i="57"/>
  <c r="M354" i="57"/>
  <c r="M355" i="57"/>
  <c r="M357" i="57"/>
  <c r="M358" i="57"/>
  <c r="M359" i="57"/>
  <c r="M361" i="57"/>
  <c r="M362" i="57"/>
  <c r="M363" i="57"/>
  <c r="M365" i="57"/>
  <c r="M366" i="57"/>
  <c r="M367" i="57"/>
  <c r="M369" i="57"/>
  <c r="M370" i="57"/>
  <c r="M371" i="57"/>
  <c r="M373" i="57"/>
  <c r="M374" i="57"/>
  <c r="M375" i="57"/>
  <c r="M377" i="57"/>
  <c r="M378" i="57"/>
  <c r="M379" i="57"/>
  <c r="M381" i="57"/>
  <c r="M382" i="57"/>
  <c r="M383" i="57"/>
  <c r="M385" i="57"/>
  <c r="M386" i="57"/>
  <c r="M387" i="57"/>
  <c r="M389" i="57"/>
  <c r="M390" i="57"/>
  <c r="M391" i="57"/>
  <c r="M393" i="57"/>
  <c r="M394" i="57"/>
  <c r="M395" i="57"/>
  <c r="M397" i="57"/>
  <c r="M398" i="57"/>
  <c r="M399" i="57"/>
  <c r="M401" i="57"/>
  <c r="M402" i="57"/>
  <c r="M403" i="57"/>
  <c r="M405" i="57"/>
  <c r="M406" i="57"/>
  <c r="M407" i="57"/>
  <c r="M409" i="57"/>
  <c r="M410" i="57"/>
  <c r="M411" i="57"/>
  <c r="M413" i="57"/>
  <c r="M414" i="57"/>
  <c r="M415" i="57"/>
  <c r="M417" i="57"/>
  <c r="M418" i="57"/>
  <c r="M419" i="57"/>
  <c r="M421" i="57"/>
  <c r="M422" i="57"/>
  <c r="M423" i="57"/>
  <c r="M425" i="57"/>
  <c r="M426" i="57"/>
  <c r="M427" i="57"/>
  <c r="M429" i="57"/>
  <c r="M430" i="57"/>
  <c r="M431" i="57"/>
  <c r="M433" i="57"/>
  <c r="M434" i="57"/>
  <c r="M435" i="57"/>
  <c r="M437" i="57"/>
  <c r="M438" i="57"/>
  <c r="M439" i="57"/>
  <c r="M441" i="57"/>
  <c r="M442" i="57"/>
  <c r="M443" i="57"/>
  <c r="M445" i="57"/>
  <c r="M446" i="57"/>
  <c r="M447" i="57"/>
  <c r="M449" i="57"/>
  <c r="M450" i="57"/>
  <c r="M451" i="57"/>
  <c r="M453" i="57"/>
  <c r="M454" i="57"/>
  <c r="M455" i="57"/>
  <c r="M457" i="57"/>
  <c r="M458" i="57"/>
  <c r="M459" i="57"/>
  <c r="M461" i="57"/>
  <c r="M462" i="57"/>
  <c r="M463" i="57"/>
  <c r="M465" i="57"/>
  <c r="M466" i="57"/>
  <c r="M467" i="57"/>
  <c r="M469" i="57"/>
  <c r="M470" i="57"/>
  <c r="M471" i="57"/>
  <c r="M473" i="57"/>
  <c r="M474" i="57"/>
  <c r="M475" i="57"/>
  <c r="M477" i="57"/>
  <c r="M478" i="57"/>
  <c r="M479" i="57"/>
  <c r="M481" i="57"/>
  <c r="M482" i="57"/>
  <c r="M483" i="57"/>
  <c r="M485" i="57"/>
  <c r="M486" i="57"/>
  <c r="M487" i="57"/>
  <c r="M489" i="57"/>
  <c r="M490" i="57"/>
  <c r="M491" i="57"/>
  <c r="M492" i="57"/>
  <c r="M493" i="57"/>
  <c r="M494" i="57"/>
  <c r="M495" i="57"/>
  <c r="M497" i="57"/>
  <c r="M498" i="57"/>
  <c r="M500" i="57"/>
  <c r="D99" i="56"/>
  <c r="I526" i="55"/>
  <c r="J533" i="55"/>
  <c r="H533" i="55"/>
  <c r="F533" i="55"/>
  <c r="G533" i="55"/>
  <c r="I533" i="55"/>
  <c r="J529" i="55"/>
  <c r="H529" i="55"/>
  <c r="F529" i="55"/>
  <c r="I529" i="55"/>
  <c r="F530" i="55"/>
  <c r="I528" i="55"/>
  <c r="G528" i="55"/>
  <c r="I530" i="55"/>
  <c r="G530" i="55"/>
  <c r="I532" i="55"/>
  <c r="G532" i="55"/>
  <c r="F528" i="55"/>
  <c r="J528" i="55"/>
  <c r="G529" i="55"/>
  <c r="H530" i="55"/>
  <c r="J531" i="55"/>
  <c r="H531" i="55"/>
  <c r="F531" i="55"/>
  <c r="I531" i="55"/>
  <c r="F532" i="55"/>
  <c r="J532" i="55"/>
  <c r="A99" i="54"/>
  <c r="M4" i="55"/>
  <c r="M6" i="55"/>
  <c r="M8" i="55"/>
  <c r="M9" i="55"/>
  <c r="M10" i="55"/>
  <c r="M11" i="55"/>
  <c r="M13" i="55"/>
  <c r="M14" i="55"/>
  <c r="M15" i="55"/>
  <c r="M17" i="55"/>
  <c r="M18" i="55"/>
  <c r="M19" i="55"/>
  <c r="M21" i="55"/>
  <c r="M22" i="55"/>
  <c r="M23" i="55"/>
  <c r="M25" i="55"/>
  <c r="M26" i="55"/>
  <c r="M27" i="55"/>
  <c r="M29" i="55"/>
  <c r="M30" i="55"/>
  <c r="M31" i="55"/>
  <c r="M33" i="55"/>
  <c r="M34" i="55"/>
  <c r="M35" i="55"/>
  <c r="M37" i="55"/>
  <c r="M38" i="55"/>
  <c r="M39" i="55"/>
  <c r="M41" i="55"/>
  <c r="M42" i="55"/>
  <c r="M43" i="55"/>
  <c r="M45" i="55"/>
  <c r="M46" i="55"/>
  <c r="M47" i="55"/>
  <c r="M49" i="55"/>
  <c r="M50" i="55"/>
  <c r="M51" i="55"/>
  <c r="M53" i="55"/>
  <c r="M54" i="55"/>
  <c r="M55" i="55"/>
  <c r="M57" i="55"/>
  <c r="M58" i="55"/>
  <c r="M59" i="55"/>
  <c r="M61" i="55"/>
  <c r="M62" i="55"/>
  <c r="M63" i="55"/>
  <c r="M65" i="55"/>
  <c r="M66" i="55"/>
  <c r="M67" i="55"/>
  <c r="M69" i="55"/>
  <c r="M70" i="55"/>
  <c r="M71" i="55"/>
  <c r="M73" i="55"/>
  <c r="M74" i="55"/>
  <c r="M75" i="55"/>
  <c r="M77" i="55"/>
  <c r="M78" i="55"/>
  <c r="M79" i="55"/>
  <c r="M81" i="55"/>
  <c r="M82" i="55"/>
  <c r="M83" i="55"/>
  <c r="M85" i="55"/>
  <c r="M86" i="55"/>
  <c r="M87" i="55"/>
  <c r="M89" i="55"/>
  <c r="M90" i="55"/>
  <c r="M91" i="55"/>
  <c r="M93" i="55"/>
  <c r="M94" i="55"/>
  <c r="M95" i="55"/>
  <c r="M97" i="55"/>
  <c r="M98" i="55"/>
  <c r="M99" i="55"/>
  <c r="M101" i="55"/>
  <c r="M102" i="55"/>
  <c r="M103" i="55"/>
  <c r="M105" i="55"/>
  <c r="M106" i="55"/>
  <c r="M107" i="55"/>
  <c r="M109" i="55"/>
  <c r="M110" i="55"/>
  <c r="M111" i="55"/>
  <c r="M113" i="55"/>
  <c r="M114" i="55"/>
  <c r="M115" i="55"/>
  <c r="M117" i="55"/>
  <c r="M118" i="55"/>
  <c r="M119" i="55"/>
  <c r="M121" i="55"/>
  <c r="M122" i="55"/>
  <c r="M123" i="55"/>
  <c r="M125" i="55"/>
  <c r="M126" i="55"/>
  <c r="M127" i="55"/>
  <c r="M129" i="55"/>
  <c r="M130" i="55"/>
  <c r="M131" i="55"/>
  <c r="M133" i="55"/>
  <c r="M134" i="55"/>
  <c r="M135" i="55"/>
  <c r="M137" i="55"/>
  <c r="M138" i="55"/>
  <c r="M139" i="55"/>
  <c r="M141" i="55"/>
  <c r="M142" i="55"/>
  <c r="M143" i="55"/>
  <c r="M145" i="55"/>
  <c r="M146" i="55"/>
  <c r="M147" i="55"/>
  <c r="M149" i="55"/>
  <c r="M150" i="55"/>
  <c r="M151" i="55"/>
  <c r="M153" i="55"/>
  <c r="M154" i="55"/>
  <c r="M155" i="55"/>
  <c r="M157" i="55"/>
  <c r="M158" i="55"/>
  <c r="M159" i="55"/>
  <c r="M161" i="55"/>
  <c r="M162" i="55"/>
  <c r="M163" i="55"/>
  <c r="M165" i="55"/>
  <c r="M166" i="55"/>
  <c r="M167" i="55"/>
  <c r="M169" i="55"/>
  <c r="M170" i="55"/>
  <c r="M171" i="55"/>
  <c r="M173" i="55"/>
  <c r="M174" i="55"/>
  <c r="M175" i="55"/>
  <c r="M177" i="55"/>
  <c r="M178" i="55"/>
  <c r="M179" i="55"/>
  <c r="M181" i="55"/>
  <c r="M182" i="55"/>
  <c r="M183" i="55"/>
  <c r="M185" i="55"/>
  <c r="M186" i="55"/>
  <c r="M187" i="55"/>
  <c r="M189" i="55"/>
  <c r="M190" i="55"/>
  <c r="M191" i="55"/>
  <c r="M193" i="55"/>
  <c r="M194" i="55"/>
  <c r="M195" i="55"/>
  <c r="M197" i="55"/>
  <c r="M198" i="55"/>
  <c r="M199" i="55"/>
  <c r="M201" i="55"/>
  <c r="M202" i="55"/>
  <c r="M203" i="55"/>
  <c r="M205" i="55"/>
  <c r="M206" i="55"/>
  <c r="M207" i="55"/>
  <c r="M209" i="55"/>
  <c r="M210" i="55"/>
  <c r="M211" i="55"/>
  <c r="M213" i="55"/>
  <c r="M214" i="55"/>
  <c r="M215" i="55"/>
  <c r="M217" i="55"/>
  <c r="M218" i="55"/>
  <c r="M219" i="55"/>
  <c r="M221" i="55"/>
  <c r="M222" i="55"/>
  <c r="M223" i="55"/>
  <c r="M225" i="55"/>
  <c r="M226" i="55"/>
  <c r="M227" i="55"/>
  <c r="M229" i="55"/>
  <c r="M230" i="55"/>
  <c r="M231" i="55"/>
  <c r="M233" i="55"/>
  <c r="M234" i="55"/>
  <c r="M235" i="55"/>
  <c r="M237" i="55"/>
  <c r="M238" i="55"/>
  <c r="M239" i="55"/>
  <c r="M241" i="55"/>
  <c r="M242" i="55"/>
  <c r="M243" i="55"/>
  <c r="M245" i="55"/>
  <c r="M246" i="55"/>
  <c r="M247" i="55"/>
  <c r="M249" i="55"/>
  <c r="M250" i="55"/>
  <c r="M251" i="55"/>
  <c r="M253" i="55"/>
  <c r="M254" i="55"/>
  <c r="M255" i="55"/>
  <c r="M257" i="55"/>
  <c r="M258" i="55"/>
  <c r="M259" i="55"/>
  <c r="M261" i="55"/>
  <c r="M262" i="55"/>
  <c r="M263" i="55"/>
  <c r="M265" i="55"/>
  <c r="M266" i="55"/>
  <c r="M267" i="55"/>
  <c r="M269" i="55"/>
  <c r="M270" i="55"/>
  <c r="M271" i="55"/>
  <c r="M273" i="55"/>
  <c r="M274" i="55"/>
  <c r="M275" i="55"/>
  <c r="M277" i="55"/>
  <c r="M278" i="55"/>
  <c r="M279" i="55"/>
  <c r="M281" i="55"/>
  <c r="M282" i="55"/>
  <c r="M283" i="55"/>
  <c r="M285" i="55"/>
  <c r="M286" i="55"/>
  <c r="M287" i="55"/>
  <c r="M289" i="55"/>
  <c r="M290" i="55"/>
  <c r="M291" i="55"/>
  <c r="M293" i="55"/>
  <c r="M294" i="55"/>
  <c r="M295" i="55"/>
  <c r="M297" i="55"/>
  <c r="M298" i="55"/>
  <c r="M299" i="55"/>
  <c r="M301" i="55"/>
  <c r="M302" i="55"/>
  <c r="M303" i="55"/>
  <c r="M305" i="55"/>
  <c r="M306" i="55"/>
  <c r="M307" i="55"/>
  <c r="M309" i="55"/>
  <c r="M310" i="55"/>
  <c r="M311" i="55"/>
  <c r="M313" i="55"/>
  <c r="M314" i="55"/>
  <c r="M315" i="55"/>
  <c r="M317" i="55"/>
  <c r="M318" i="55"/>
  <c r="M319" i="55"/>
  <c r="M321" i="55"/>
  <c r="M322" i="55"/>
  <c r="M323" i="55"/>
  <c r="M325" i="55"/>
  <c r="M326" i="55"/>
  <c r="M327" i="55"/>
  <c r="M329" i="55"/>
  <c r="M330" i="55"/>
  <c r="M331" i="55"/>
  <c r="M333" i="55"/>
  <c r="M334" i="55"/>
  <c r="M335" i="55"/>
  <c r="M337" i="55"/>
  <c r="M338" i="55"/>
  <c r="M339" i="55"/>
  <c r="M341" i="55"/>
  <c r="M342" i="55"/>
  <c r="M343" i="55"/>
  <c r="M345" i="55"/>
  <c r="M346" i="55"/>
  <c r="M347" i="55"/>
  <c r="M349" i="55"/>
  <c r="M350" i="55"/>
  <c r="M351" i="55"/>
  <c r="M353" i="55"/>
  <c r="M354" i="55"/>
  <c r="M355" i="55"/>
  <c r="M357" i="55"/>
  <c r="M358" i="55"/>
  <c r="M359" i="55"/>
  <c r="M361" i="55"/>
  <c r="M362" i="55"/>
  <c r="M363" i="55"/>
  <c r="M365" i="55"/>
  <c r="M366" i="55"/>
  <c r="M367" i="55"/>
  <c r="M369" i="55"/>
  <c r="M370" i="55"/>
  <c r="M371" i="55"/>
  <c r="M373" i="55"/>
  <c r="M374" i="55"/>
  <c r="M375" i="55"/>
  <c r="M377" i="55"/>
  <c r="M378" i="55"/>
  <c r="M379" i="55"/>
  <c r="M381" i="55"/>
  <c r="M382" i="55"/>
  <c r="M383" i="55"/>
  <c r="M385" i="55"/>
  <c r="M386" i="55"/>
  <c r="M387" i="55"/>
  <c r="M389" i="55"/>
  <c r="M390" i="55"/>
  <c r="M391" i="55"/>
  <c r="M393" i="55"/>
  <c r="M394" i="55"/>
  <c r="M395" i="55"/>
  <c r="M397" i="55"/>
  <c r="M398" i="55"/>
  <c r="M399" i="55"/>
  <c r="M401" i="55"/>
  <c r="M402" i="55"/>
  <c r="M403" i="55"/>
  <c r="M405" i="55"/>
  <c r="M406" i="55"/>
  <c r="M407" i="55"/>
  <c r="M409" i="55"/>
  <c r="M410" i="55"/>
  <c r="M411" i="55"/>
  <c r="M413" i="55"/>
  <c r="M414" i="55"/>
  <c r="M415" i="55"/>
  <c r="M417" i="55"/>
  <c r="M418" i="55"/>
  <c r="M419" i="55"/>
  <c r="M421" i="55"/>
  <c r="M422" i="55"/>
  <c r="M423" i="55"/>
  <c r="M425" i="55"/>
  <c r="M426" i="55"/>
  <c r="M427" i="55"/>
  <c r="M429" i="55"/>
  <c r="M430" i="55"/>
  <c r="M431" i="55"/>
  <c r="M433" i="55"/>
  <c r="M434" i="55"/>
  <c r="M435" i="55"/>
  <c r="M437" i="55"/>
  <c r="M438" i="55"/>
  <c r="M439" i="55"/>
  <c r="M441" i="55"/>
  <c r="M442" i="55"/>
  <c r="M443" i="55"/>
  <c r="M445" i="55"/>
  <c r="M446" i="55"/>
  <c r="M447" i="55"/>
  <c r="M449" i="55"/>
  <c r="M450" i="55"/>
  <c r="M451" i="55"/>
  <c r="M453" i="55"/>
  <c r="M454" i="55"/>
  <c r="M455" i="55"/>
  <c r="M457" i="55"/>
  <c r="M458" i="55"/>
  <c r="M459" i="55"/>
  <c r="M461" i="55"/>
  <c r="M462" i="55"/>
  <c r="M463" i="55"/>
  <c r="M465" i="55"/>
  <c r="M466" i="55"/>
  <c r="M467" i="55"/>
  <c r="M469" i="55"/>
  <c r="M470" i="55"/>
  <c r="M471" i="55"/>
  <c r="M473" i="55"/>
  <c r="M474" i="55"/>
  <c r="M475" i="55"/>
  <c r="M477" i="55"/>
  <c r="M478" i="55"/>
  <c r="M479" i="55"/>
  <c r="M480" i="55"/>
  <c r="M481" i="55"/>
  <c r="M482" i="55"/>
  <c r="M483" i="55"/>
  <c r="M484" i="55"/>
  <c r="M485" i="55"/>
  <c r="M486" i="55"/>
  <c r="M487" i="55"/>
  <c r="M488" i="55"/>
  <c r="M489" i="55"/>
  <c r="M490" i="55"/>
  <c r="M491" i="55"/>
  <c r="M492" i="55"/>
  <c r="M493" i="55"/>
  <c r="M494" i="55"/>
  <c r="M495" i="55"/>
  <c r="M496" i="55"/>
  <c r="M497" i="55"/>
  <c r="M498" i="55"/>
  <c r="M500" i="55"/>
  <c r="D99" i="54"/>
  <c r="I520" i="53"/>
  <c r="F520" i="53"/>
  <c r="I521" i="53"/>
  <c r="J522" i="53"/>
  <c r="H523" i="53"/>
  <c r="I524" i="53"/>
  <c r="F524" i="53"/>
  <c r="I525" i="53"/>
  <c r="I526" i="53"/>
  <c r="G526" i="53"/>
  <c r="J526" i="53"/>
  <c r="H526" i="53"/>
  <c r="F526" i="53"/>
  <c r="J527" i="53"/>
  <c r="H527" i="53"/>
  <c r="F527" i="53"/>
  <c r="I527" i="53"/>
  <c r="G527" i="53"/>
  <c r="J533" i="53"/>
  <c r="H533" i="53"/>
  <c r="F533" i="53"/>
  <c r="I533" i="53"/>
  <c r="G533" i="53"/>
  <c r="K533" i="53"/>
  <c r="I534" i="53"/>
  <c r="G534" i="53"/>
  <c r="J534" i="53"/>
  <c r="H534" i="53"/>
  <c r="F534" i="53"/>
  <c r="A99" i="52"/>
  <c r="M4" i="53"/>
  <c r="M5" i="53"/>
  <c r="M6" i="53"/>
  <c r="M7" i="53"/>
  <c r="M8" i="53"/>
  <c r="M10" i="53"/>
  <c r="M11" i="53"/>
  <c r="M12" i="53"/>
  <c r="M14" i="53"/>
  <c r="M15" i="53"/>
  <c r="M16" i="53"/>
  <c r="M18" i="53"/>
  <c r="M19" i="53"/>
  <c r="M20" i="53"/>
  <c r="M22" i="53"/>
  <c r="M23" i="53"/>
  <c r="M24" i="53"/>
  <c r="M26" i="53"/>
  <c r="M27" i="53"/>
  <c r="M28" i="53"/>
  <c r="M30" i="53"/>
  <c r="M31" i="53"/>
  <c r="M32" i="53"/>
  <c r="M34" i="53"/>
  <c r="M35" i="53"/>
  <c r="M36" i="53"/>
  <c r="M38" i="53"/>
  <c r="M39" i="53"/>
  <c r="M40" i="53"/>
  <c r="M42" i="53"/>
  <c r="M43" i="53"/>
  <c r="M44" i="53"/>
  <c r="M46" i="53"/>
  <c r="M47" i="53"/>
  <c r="M48" i="53"/>
  <c r="M50" i="53"/>
  <c r="M51" i="53"/>
  <c r="M52" i="53"/>
  <c r="M54" i="53"/>
  <c r="M55" i="53"/>
  <c r="M56" i="53"/>
  <c r="M58" i="53"/>
  <c r="M59" i="53"/>
  <c r="M60" i="53"/>
  <c r="M62" i="53"/>
  <c r="M63" i="53"/>
  <c r="M64" i="53"/>
  <c r="M66" i="53"/>
  <c r="M67" i="53"/>
  <c r="M68" i="53"/>
  <c r="M70" i="53"/>
  <c r="M71" i="53"/>
  <c r="M72" i="53"/>
  <c r="M74" i="53"/>
  <c r="M75" i="53"/>
  <c r="M76" i="53"/>
  <c r="M78" i="53"/>
  <c r="M79" i="53"/>
  <c r="M80" i="53"/>
  <c r="M82" i="53"/>
  <c r="M83" i="53"/>
  <c r="M84" i="53"/>
  <c r="M86" i="53"/>
  <c r="M87" i="53"/>
  <c r="M88" i="53"/>
  <c r="M90" i="53"/>
  <c r="M91" i="53"/>
  <c r="M92" i="53"/>
  <c r="M94" i="53"/>
  <c r="M95" i="53"/>
  <c r="M96" i="53"/>
  <c r="M98" i="53"/>
  <c r="M99" i="53"/>
  <c r="M100" i="53"/>
  <c r="M102" i="53"/>
  <c r="M103" i="53"/>
  <c r="M104" i="53"/>
  <c r="M106" i="53"/>
  <c r="M107" i="53"/>
  <c r="M108" i="53"/>
  <c r="M110" i="53"/>
  <c r="M111" i="53"/>
  <c r="M112" i="53"/>
  <c r="M114" i="53"/>
  <c r="M115" i="53"/>
  <c r="M116" i="53"/>
  <c r="M118" i="53"/>
  <c r="M119" i="53"/>
  <c r="M120" i="53"/>
  <c r="M122" i="53"/>
  <c r="M123" i="53"/>
  <c r="M124" i="53"/>
  <c r="M126" i="53"/>
  <c r="M127" i="53"/>
  <c r="M128" i="53"/>
  <c r="M130" i="53"/>
  <c r="M131" i="53"/>
  <c r="M132" i="53"/>
  <c r="M134" i="53"/>
  <c r="M135" i="53"/>
  <c r="M136" i="53"/>
  <c r="M138" i="53"/>
  <c r="M139" i="53"/>
  <c r="M140" i="53"/>
  <c r="M142" i="53"/>
  <c r="M143" i="53"/>
  <c r="M144" i="53"/>
  <c r="M146" i="53"/>
  <c r="M147" i="53"/>
  <c r="M148" i="53"/>
  <c r="M150" i="53"/>
  <c r="M151" i="53"/>
  <c r="M152" i="53"/>
  <c r="M154" i="53"/>
  <c r="M155" i="53"/>
  <c r="M156" i="53"/>
  <c r="M158" i="53"/>
  <c r="M159" i="53"/>
  <c r="M160" i="53"/>
  <c r="M162" i="53"/>
  <c r="M163" i="53"/>
  <c r="M164" i="53"/>
  <c r="M166" i="53"/>
  <c r="M167" i="53"/>
  <c r="M168" i="53"/>
  <c r="M170" i="53"/>
  <c r="M171" i="53"/>
  <c r="M172" i="53"/>
  <c r="M174" i="53"/>
  <c r="M175" i="53"/>
  <c r="M176" i="53"/>
  <c r="M178" i="53"/>
  <c r="M179" i="53"/>
  <c r="M180" i="53"/>
  <c r="M182" i="53"/>
  <c r="M183" i="53"/>
  <c r="M184" i="53"/>
  <c r="M186" i="53"/>
  <c r="M187" i="53"/>
  <c r="M188" i="53"/>
  <c r="M190" i="53"/>
  <c r="M191" i="53"/>
  <c r="M192" i="53"/>
  <c r="M194" i="53"/>
  <c r="M195" i="53"/>
  <c r="M196" i="53"/>
  <c r="M198" i="53"/>
  <c r="M199" i="53"/>
  <c r="M200" i="53"/>
  <c r="M202" i="53"/>
  <c r="M203" i="53"/>
  <c r="M204" i="53"/>
  <c r="M206" i="53"/>
  <c r="M207" i="53"/>
  <c r="M208" i="53"/>
  <c r="M210" i="53"/>
  <c r="M211" i="53"/>
  <c r="M212" i="53"/>
  <c r="M214" i="53"/>
  <c r="M215" i="53"/>
  <c r="M216" i="53"/>
  <c r="M218" i="53"/>
  <c r="M219" i="53"/>
  <c r="M220" i="53"/>
  <c r="M222" i="53"/>
  <c r="M223" i="53"/>
  <c r="M224" i="53"/>
  <c r="M226" i="53"/>
  <c r="M227" i="53"/>
  <c r="M228" i="53"/>
  <c r="M230" i="53"/>
  <c r="M231" i="53"/>
  <c r="M232" i="53"/>
  <c r="M234" i="53"/>
  <c r="M235" i="53"/>
  <c r="M236" i="53"/>
  <c r="M238" i="53"/>
  <c r="M239" i="53"/>
  <c r="M240" i="53"/>
  <c r="M242" i="53"/>
  <c r="M243" i="53"/>
  <c r="M244" i="53"/>
  <c r="M246" i="53"/>
  <c r="M247" i="53"/>
  <c r="M248" i="53"/>
  <c r="M250" i="53"/>
  <c r="M251" i="53"/>
  <c r="M252" i="53"/>
  <c r="M254" i="53"/>
  <c r="M255" i="53"/>
  <c r="M256" i="53"/>
  <c r="M258" i="53"/>
  <c r="M259" i="53"/>
  <c r="M260" i="53"/>
  <c r="M262" i="53"/>
  <c r="M263" i="53"/>
  <c r="M264" i="53"/>
  <c r="M266" i="53"/>
  <c r="M267" i="53"/>
  <c r="M268" i="53"/>
  <c r="M270" i="53"/>
  <c r="M271" i="53"/>
  <c r="M272" i="53"/>
  <c r="M274" i="53"/>
  <c r="M275" i="53"/>
  <c r="M276" i="53"/>
  <c r="M278" i="53"/>
  <c r="M279" i="53"/>
  <c r="M280" i="53"/>
  <c r="M282" i="53"/>
  <c r="M283" i="53"/>
  <c r="M284" i="53"/>
  <c r="M286" i="53"/>
  <c r="M287" i="53"/>
  <c r="M288" i="53"/>
  <c r="M290" i="53"/>
  <c r="M291" i="53"/>
  <c r="M292" i="53"/>
  <c r="M294" i="53"/>
  <c r="M295" i="53"/>
  <c r="M296" i="53"/>
  <c r="M298" i="53"/>
  <c r="M299" i="53"/>
  <c r="M300" i="53"/>
  <c r="M302" i="53"/>
  <c r="M303" i="53"/>
  <c r="M304" i="53"/>
  <c r="M306" i="53"/>
  <c r="M307" i="53"/>
  <c r="M308" i="53"/>
  <c r="M310" i="53"/>
  <c r="M311" i="53"/>
  <c r="M312" i="53"/>
  <c r="M314" i="53"/>
  <c r="M315" i="53"/>
  <c r="M316" i="53"/>
  <c r="M318" i="53"/>
  <c r="M319" i="53"/>
  <c r="M320" i="53"/>
  <c r="M322" i="53"/>
  <c r="M323" i="53"/>
  <c r="M324" i="53"/>
  <c r="M326" i="53"/>
  <c r="M327" i="53"/>
  <c r="M328" i="53"/>
  <c r="M330" i="53"/>
  <c r="M331" i="53"/>
  <c r="M332" i="53"/>
  <c r="M334" i="53"/>
  <c r="M335" i="53"/>
  <c r="M336" i="53"/>
  <c r="M338" i="53"/>
  <c r="M339" i="53"/>
  <c r="M340" i="53"/>
  <c r="M342" i="53"/>
  <c r="M343" i="53"/>
  <c r="M344" i="53"/>
  <c r="M346" i="53"/>
  <c r="M347" i="53"/>
  <c r="M348" i="53"/>
  <c r="M350" i="53"/>
  <c r="M351" i="53"/>
  <c r="M352" i="53"/>
  <c r="M354" i="53"/>
  <c r="M355" i="53"/>
  <c r="M356" i="53"/>
  <c r="M358" i="53"/>
  <c r="M359" i="53"/>
  <c r="M360" i="53"/>
  <c r="M362" i="53"/>
  <c r="M363" i="53"/>
  <c r="M364" i="53"/>
  <c r="M366" i="53"/>
  <c r="M367" i="53"/>
  <c r="M368" i="53"/>
  <c r="M370" i="53"/>
  <c r="M371" i="53"/>
  <c r="M372" i="53"/>
  <c r="M374" i="53"/>
  <c r="M375" i="53"/>
  <c r="M376" i="53"/>
  <c r="M378" i="53"/>
  <c r="M379" i="53"/>
  <c r="M380" i="53"/>
  <c r="M382" i="53"/>
  <c r="M383" i="53"/>
  <c r="M384" i="53"/>
  <c r="M386" i="53"/>
  <c r="M387" i="53"/>
  <c r="M388" i="53"/>
  <c r="M390" i="53"/>
  <c r="M391" i="53"/>
  <c r="M392" i="53"/>
  <c r="M394" i="53"/>
  <c r="M395" i="53"/>
  <c r="M396" i="53"/>
  <c r="M398" i="53"/>
  <c r="M399" i="53"/>
  <c r="M400" i="53"/>
  <c r="M402" i="53"/>
  <c r="M403" i="53"/>
  <c r="M404" i="53"/>
  <c r="M406" i="53"/>
  <c r="M407" i="53"/>
  <c r="M408" i="53"/>
  <c r="M410" i="53"/>
  <c r="M411" i="53"/>
  <c r="M412" i="53"/>
  <c r="M414" i="53"/>
  <c r="M415" i="53"/>
  <c r="M416" i="53"/>
  <c r="M418" i="53"/>
  <c r="M419" i="53"/>
  <c r="M420" i="53"/>
  <c r="M422" i="53"/>
  <c r="M423" i="53"/>
  <c r="M424" i="53"/>
  <c r="M426" i="53"/>
  <c r="M427" i="53"/>
  <c r="M428" i="53"/>
  <c r="M430" i="53"/>
  <c r="M431" i="53"/>
  <c r="M432" i="53"/>
  <c r="M434" i="53"/>
  <c r="M435" i="53"/>
  <c r="M436" i="53"/>
  <c r="M438" i="53"/>
  <c r="M439" i="53"/>
  <c r="M440" i="53"/>
  <c r="M442" i="53"/>
  <c r="M443" i="53"/>
  <c r="M444" i="53"/>
  <c r="M446" i="53"/>
  <c r="M447" i="53"/>
  <c r="M448" i="53"/>
  <c r="M450" i="53"/>
  <c r="M451" i="53"/>
  <c r="M452" i="53"/>
  <c r="M454" i="53"/>
  <c r="M455" i="53"/>
  <c r="M456" i="53"/>
  <c r="M458" i="53"/>
  <c r="M459" i="53"/>
  <c r="M460" i="53"/>
  <c r="M462" i="53"/>
  <c r="M463" i="53"/>
  <c r="M464" i="53"/>
  <c r="M466" i="53"/>
  <c r="M467" i="53"/>
  <c r="M468" i="53"/>
  <c r="M470" i="53"/>
  <c r="M471" i="53"/>
  <c r="M472" i="53"/>
  <c r="M474" i="53"/>
  <c r="M475" i="53"/>
  <c r="M476" i="53"/>
  <c r="M478" i="53"/>
  <c r="M479" i="53"/>
  <c r="M480" i="53"/>
  <c r="M482" i="53"/>
  <c r="M483" i="53"/>
  <c r="M484" i="53"/>
  <c r="M486" i="53"/>
  <c r="M487" i="53"/>
  <c r="M488" i="53"/>
  <c r="M490" i="53"/>
  <c r="M491" i="53"/>
  <c r="M492" i="53"/>
  <c r="M493" i="53"/>
  <c r="M494" i="53"/>
  <c r="M495" i="53"/>
  <c r="M496" i="53"/>
  <c r="M498" i="53"/>
  <c r="M500" i="53"/>
  <c r="D99" i="52"/>
  <c r="G526" i="51"/>
  <c r="J527" i="51"/>
  <c r="H527" i="51"/>
  <c r="F527" i="51"/>
  <c r="I527" i="51"/>
  <c r="G527" i="51"/>
  <c r="J533" i="51"/>
  <c r="H533" i="51"/>
  <c r="F533" i="51"/>
  <c r="I533" i="51"/>
  <c r="G533" i="51"/>
  <c r="I534" i="51"/>
  <c r="G534" i="51"/>
  <c r="J534" i="51"/>
  <c r="H534" i="51"/>
  <c r="F534" i="51"/>
  <c r="A99" i="50"/>
  <c r="M4" i="51"/>
  <c r="M6" i="51"/>
  <c r="M7" i="51"/>
  <c r="M8" i="51"/>
  <c r="M9" i="51"/>
  <c r="M10" i="51"/>
  <c r="M11" i="51"/>
  <c r="M12" i="51"/>
  <c r="M13" i="51"/>
  <c r="M14" i="51"/>
  <c r="M15" i="51"/>
  <c r="M16" i="51"/>
  <c r="M17" i="51"/>
  <c r="M18" i="51"/>
  <c r="M19" i="51"/>
  <c r="M20" i="51"/>
  <c r="M21" i="51"/>
  <c r="M22" i="51"/>
  <c r="M23" i="51"/>
  <c r="M24" i="51"/>
  <c r="M25" i="51"/>
  <c r="M26" i="51"/>
  <c r="M27" i="51"/>
  <c r="M28" i="51"/>
  <c r="M29" i="51"/>
  <c r="M30" i="51"/>
  <c r="M31" i="51"/>
  <c r="M32" i="51"/>
  <c r="M33" i="51"/>
  <c r="M34" i="51"/>
  <c r="M35" i="51"/>
  <c r="M36" i="51"/>
  <c r="M37" i="51"/>
  <c r="M38" i="51"/>
  <c r="M39" i="51"/>
  <c r="M40" i="51"/>
  <c r="M41" i="51"/>
  <c r="M42" i="51"/>
  <c r="M43" i="51"/>
  <c r="M44" i="51"/>
  <c r="M45" i="51"/>
  <c r="M46" i="51"/>
  <c r="M47" i="51"/>
  <c r="M48" i="51"/>
  <c r="M49" i="51"/>
  <c r="M50" i="51"/>
  <c r="M51" i="51"/>
  <c r="M52" i="51"/>
  <c r="M53" i="51"/>
  <c r="M54" i="51"/>
  <c r="M55" i="51"/>
  <c r="M56" i="51"/>
  <c r="M57" i="51"/>
  <c r="M58" i="51"/>
  <c r="M59" i="51"/>
  <c r="M60" i="51"/>
  <c r="M61" i="51"/>
  <c r="M62" i="51"/>
  <c r="M63" i="51"/>
  <c r="M64" i="51"/>
  <c r="M65" i="51"/>
  <c r="M66" i="51"/>
  <c r="M67" i="51"/>
  <c r="M68" i="51"/>
  <c r="M69" i="51"/>
  <c r="M70" i="51"/>
  <c r="M71" i="51"/>
  <c r="M72" i="51"/>
  <c r="M73" i="51"/>
  <c r="M74" i="51"/>
  <c r="M75" i="51"/>
  <c r="M76" i="51"/>
  <c r="M77" i="51"/>
  <c r="M78" i="51"/>
  <c r="M79" i="51"/>
  <c r="M80" i="51"/>
  <c r="M81" i="51"/>
  <c r="M82" i="51"/>
  <c r="M83" i="51"/>
  <c r="M84" i="51"/>
  <c r="M85" i="51"/>
  <c r="M86" i="51"/>
  <c r="M87" i="51"/>
  <c r="M88" i="51"/>
  <c r="M89" i="51"/>
  <c r="M90" i="51"/>
  <c r="M91" i="51"/>
  <c r="M92" i="51"/>
  <c r="M93" i="51"/>
  <c r="M94" i="51"/>
  <c r="M95" i="51"/>
  <c r="M96" i="51"/>
  <c r="M97" i="51"/>
  <c r="M98" i="51"/>
  <c r="M99" i="51"/>
  <c r="M100" i="51"/>
  <c r="M101" i="51"/>
  <c r="M102" i="51"/>
  <c r="M103" i="51"/>
  <c r="M104" i="51"/>
  <c r="M105" i="51"/>
  <c r="M106" i="51"/>
  <c r="M107" i="51"/>
  <c r="M108" i="51"/>
  <c r="M109" i="51"/>
  <c r="M110" i="51"/>
  <c r="M111" i="51"/>
  <c r="M112" i="51"/>
  <c r="M113" i="51"/>
  <c r="M114" i="51"/>
  <c r="M115" i="51"/>
  <c r="M116" i="51"/>
  <c r="M117" i="51"/>
  <c r="M118" i="51"/>
  <c r="M119" i="51"/>
  <c r="M120" i="51"/>
  <c r="M121" i="51"/>
  <c r="M122" i="51"/>
  <c r="M123" i="51"/>
  <c r="M124" i="51"/>
  <c r="M125" i="51"/>
  <c r="M126" i="51"/>
  <c r="M127" i="51"/>
  <c r="M128" i="51"/>
  <c r="M129" i="51"/>
  <c r="M130" i="51"/>
  <c r="M131" i="51"/>
  <c r="M132" i="51"/>
  <c r="M133" i="51"/>
  <c r="M134" i="51"/>
  <c r="M135" i="51"/>
  <c r="M136" i="51"/>
  <c r="M137" i="51"/>
  <c r="M138" i="51"/>
  <c r="M139" i="51"/>
  <c r="M140" i="51"/>
  <c r="M141" i="51"/>
  <c r="M142" i="51"/>
  <c r="M143" i="51"/>
  <c r="M144" i="51"/>
  <c r="M145" i="51"/>
  <c r="M146" i="51"/>
  <c r="M147" i="51"/>
  <c r="M148" i="51"/>
  <c r="M149" i="51"/>
  <c r="M150" i="51"/>
  <c r="M151" i="51"/>
  <c r="M152" i="51"/>
  <c r="M153" i="51"/>
  <c r="M154" i="51"/>
  <c r="M155" i="51"/>
  <c r="M156" i="51"/>
  <c r="M157" i="51"/>
  <c r="M158" i="51"/>
  <c r="M159" i="51"/>
  <c r="M160" i="51"/>
  <c r="M161" i="51"/>
  <c r="M162" i="51"/>
  <c r="M163" i="51"/>
  <c r="M164" i="51"/>
  <c r="M165" i="51"/>
  <c r="M166" i="51"/>
  <c r="M167" i="51"/>
  <c r="M168" i="51"/>
  <c r="M169" i="51"/>
  <c r="M170" i="51"/>
  <c r="M171" i="51"/>
  <c r="M172" i="51"/>
  <c r="M173" i="51"/>
  <c r="M174" i="51"/>
  <c r="M175" i="51"/>
  <c r="M176" i="51"/>
  <c r="M177" i="51"/>
  <c r="M178" i="51"/>
  <c r="M179" i="51"/>
  <c r="M180" i="51"/>
  <c r="M181" i="51"/>
  <c r="M182" i="51"/>
  <c r="M183" i="51"/>
  <c r="M184" i="51"/>
  <c r="M185" i="51"/>
  <c r="M186" i="51"/>
  <c r="M187" i="51"/>
  <c r="M188" i="51"/>
  <c r="M189" i="51"/>
  <c r="M190" i="51"/>
  <c r="M191" i="51"/>
  <c r="M192" i="51"/>
  <c r="M193" i="51"/>
  <c r="M194" i="51"/>
  <c r="M195" i="51"/>
  <c r="M196" i="51"/>
  <c r="M197" i="51"/>
  <c r="M198" i="51"/>
  <c r="M199" i="51"/>
  <c r="M200" i="51"/>
  <c r="M201" i="51"/>
  <c r="M202" i="51"/>
  <c r="M203" i="51"/>
  <c r="M204" i="51"/>
  <c r="M205" i="51"/>
  <c r="M206" i="51"/>
  <c r="M207" i="51"/>
  <c r="M208" i="51"/>
  <c r="M209" i="51"/>
  <c r="M210" i="51"/>
  <c r="M211" i="51"/>
  <c r="M212" i="51"/>
  <c r="M213" i="51"/>
  <c r="M214" i="51"/>
  <c r="M215" i="51"/>
  <c r="M216" i="51"/>
  <c r="M217" i="51"/>
  <c r="M218" i="51"/>
  <c r="M219" i="51"/>
  <c r="M220" i="51"/>
  <c r="M221" i="51"/>
  <c r="M222" i="51"/>
  <c r="M223" i="51"/>
  <c r="M224" i="51"/>
  <c r="M225" i="51"/>
  <c r="M226" i="51"/>
  <c r="M227" i="51"/>
  <c r="M228" i="51"/>
  <c r="M229" i="51"/>
  <c r="M230" i="51"/>
  <c r="M231" i="51"/>
  <c r="M232" i="51"/>
  <c r="M233" i="51"/>
  <c r="M234" i="51"/>
  <c r="M235" i="51"/>
  <c r="M236" i="51"/>
  <c r="M237" i="51"/>
  <c r="M238" i="51"/>
  <c r="M239" i="51"/>
  <c r="M240" i="51"/>
  <c r="M241" i="51"/>
  <c r="M242" i="51"/>
  <c r="M243" i="51"/>
  <c r="M244" i="51"/>
  <c r="M245" i="51"/>
  <c r="M246" i="51"/>
  <c r="M247" i="51"/>
  <c r="M248" i="51"/>
  <c r="M249" i="51"/>
  <c r="M250" i="51"/>
  <c r="M251" i="51"/>
  <c r="M252" i="51"/>
  <c r="M253" i="51"/>
  <c r="M254" i="51"/>
  <c r="M255" i="51"/>
  <c r="M256" i="51"/>
  <c r="M257" i="51"/>
  <c r="M258" i="51"/>
  <c r="M259" i="51"/>
  <c r="M260" i="51"/>
  <c r="M261" i="51"/>
  <c r="M262" i="51"/>
  <c r="M263" i="51"/>
  <c r="M264" i="51"/>
  <c r="M265" i="51"/>
  <c r="M266" i="51"/>
  <c r="M267" i="51"/>
  <c r="M268" i="51"/>
  <c r="M269" i="51"/>
  <c r="M270" i="51"/>
  <c r="M271" i="51"/>
  <c r="M272" i="51"/>
  <c r="M273" i="51"/>
  <c r="M274" i="51"/>
  <c r="M275" i="51"/>
  <c r="M276" i="51"/>
  <c r="M277" i="51"/>
  <c r="M278" i="51"/>
  <c r="M279" i="51"/>
  <c r="M280" i="51"/>
  <c r="M281" i="51"/>
  <c r="M282" i="51"/>
  <c r="M283" i="51"/>
  <c r="M284" i="51"/>
  <c r="M285" i="51"/>
  <c r="M286" i="51"/>
  <c r="M287" i="51"/>
  <c r="M288" i="51"/>
  <c r="M289" i="51"/>
  <c r="M290" i="51"/>
  <c r="M291" i="51"/>
  <c r="M292" i="51"/>
  <c r="M293" i="51"/>
  <c r="M294" i="51"/>
  <c r="M295" i="51"/>
  <c r="M296" i="51"/>
  <c r="M297" i="51"/>
  <c r="M298" i="51"/>
  <c r="M299" i="51"/>
  <c r="M300" i="51"/>
  <c r="M301" i="51"/>
  <c r="M302" i="51"/>
  <c r="M303" i="51"/>
  <c r="M304" i="51"/>
  <c r="M305" i="51"/>
  <c r="M306" i="51"/>
  <c r="M307" i="51"/>
  <c r="M308" i="51"/>
  <c r="M309" i="51"/>
  <c r="M310" i="51"/>
  <c r="M311" i="51"/>
  <c r="M312" i="51"/>
  <c r="M313" i="51"/>
  <c r="M314" i="51"/>
  <c r="M315" i="51"/>
  <c r="M316" i="51"/>
  <c r="M317" i="51"/>
  <c r="M318" i="51"/>
  <c r="M319" i="51"/>
  <c r="M320" i="51"/>
  <c r="M321" i="51"/>
  <c r="M322" i="51"/>
  <c r="M323" i="51"/>
  <c r="M324" i="51"/>
  <c r="M325" i="51"/>
  <c r="M326" i="51"/>
  <c r="M327" i="51"/>
  <c r="M328" i="51"/>
  <c r="M329" i="51"/>
  <c r="M330" i="51"/>
  <c r="M331" i="51"/>
  <c r="M332" i="51"/>
  <c r="M333" i="51"/>
  <c r="M334" i="51"/>
  <c r="M335" i="51"/>
  <c r="M336" i="51"/>
  <c r="M337" i="51"/>
  <c r="M338" i="51"/>
  <c r="M339" i="51"/>
  <c r="M340" i="51"/>
  <c r="M341" i="51"/>
  <c r="M342" i="51"/>
  <c r="M343" i="51"/>
  <c r="M344" i="51"/>
  <c r="M345" i="51"/>
  <c r="M346" i="51"/>
  <c r="M347" i="51"/>
  <c r="M348" i="51"/>
  <c r="M349" i="51"/>
  <c r="M350" i="51"/>
  <c r="M351" i="51"/>
  <c r="M352" i="51"/>
  <c r="M353" i="51"/>
  <c r="M354" i="51"/>
  <c r="M355" i="51"/>
  <c r="M356" i="51"/>
  <c r="M357" i="51"/>
  <c r="M358" i="51"/>
  <c r="M359" i="51"/>
  <c r="M360" i="51"/>
  <c r="M361" i="51"/>
  <c r="M362" i="51"/>
  <c r="M363" i="51"/>
  <c r="M364" i="51"/>
  <c r="M365" i="51"/>
  <c r="M366" i="51"/>
  <c r="M367" i="51"/>
  <c r="M368" i="51"/>
  <c r="M369" i="51"/>
  <c r="M370" i="51"/>
  <c r="M371" i="51"/>
  <c r="M372" i="51"/>
  <c r="M373" i="51"/>
  <c r="M374" i="51"/>
  <c r="M375" i="51"/>
  <c r="M376" i="51"/>
  <c r="M377" i="51"/>
  <c r="M378" i="51"/>
  <c r="M379" i="51"/>
  <c r="M380" i="51"/>
  <c r="M381" i="51"/>
  <c r="M382" i="51"/>
  <c r="M383" i="51"/>
  <c r="M384" i="51"/>
  <c r="M385" i="51"/>
  <c r="M386" i="51"/>
  <c r="M387" i="51"/>
  <c r="M388" i="51"/>
  <c r="M389" i="51"/>
  <c r="M390" i="51"/>
  <c r="M391" i="51"/>
  <c r="M392" i="51"/>
  <c r="M393" i="51"/>
  <c r="M394" i="51"/>
  <c r="M395" i="51"/>
  <c r="M396" i="51"/>
  <c r="M397" i="51"/>
  <c r="M398" i="51"/>
  <c r="M399" i="51"/>
  <c r="M400" i="51"/>
  <c r="M401" i="51"/>
  <c r="M402" i="51"/>
  <c r="M403" i="51"/>
  <c r="M404" i="51"/>
  <c r="M405" i="51"/>
  <c r="M406" i="51"/>
  <c r="M407" i="51"/>
  <c r="M408" i="51"/>
  <c r="M409" i="51"/>
  <c r="M410" i="51"/>
  <c r="M411" i="51"/>
  <c r="M412" i="51"/>
  <c r="M413" i="51"/>
  <c r="M414" i="51"/>
  <c r="M415" i="51"/>
  <c r="M416" i="51"/>
  <c r="M417" i="51"/>
  <c r="M418" i="51"/>
  <c r="M419" i="51"/>
  <c r="M420" i="51"/>
  <c r="M421" i="51"/>
  <c r="M422" i="51"/>
  <c r="M423" i="51"/>
  <c r="M424" i="51"/>
  <c r="M425" i="51"/>
  <c r="M426" i="51"/>
  <c r="M427" i="51"/>
  <c r="M428" i="51"/>
  <c r="M429" i="51"/>
  <c r="M430" i="51"/>
  <c r="M431" i="51"/>
  <c r="M432" i="51"/>
  <c r="M433" i="51"/>
  <c r="M434" i="51"/>
  <c r="M435" i="51"/>
  <c r="M436" i="51"/>
  <c r="M437" i="51"/>
  <c r="M438" i="51"/>
  <c r="M439" i="51"/>
  <c r="M440" i="51"/>
  <c r="M441" i="51"/>
  <c r="M442" i="51"/>
  <c r="M443" i="51"/>
  <c r="M444" i="51"/>
  <c r="M445" i="51"/>
  <c r="M446" i="51"/>
  <c r="M447" i="51"/>
  <c r="M448" i="51"/>
  <c r="M449" i="51"/>
  <c r="M450" i="51"/>
  <c r="M451" i="51"/>
  <c r="M452" i="51"/>
  <c r="M453" i="51"/>
  <c r="M454" i="51"/>
  <c r="M455" i="51"/>
  <c r="M456" i="51"/>
  <c r="M457" i="51"/>
  <c r="M458" i="51"/>
  <c r="M459" i="51"/>
  <c r="M460" i="51"/>
  <c r="M461" i="51"/>
  <c r="M462" i="51"/>
  <c r="M463" i="51"/>
  <c r="M464" i="51"/>
  <c r="M465" i="51"/>
  <c r="M466" i="51"/>
  <c r="M467" i="51"/>
  <c r="M468" i="51"/>
  <c r="M469" i="51"/>
  <c r="M470" i="51"/>
  <c r="M471" i="51"/>
  <c r="M472" i="51"/>
  <c r="M473" i="51"/>
  <c r="M474" i="51"/>
  <c r="M475" i="51"/>
  <c r="M476" i="51"/>
  <c r="M477" i="51"/>
  <c r="M478" i="51"/>
  <c r="M479" i="51"/>
  <c r="M480" i="51"/>
  <c r="M481" i="51"/>
  <c r="M482" i="51"/>
  <c r="M483" i="51"/>
  <c r="M484" i="51"/>
  <c r="M485" i="51"/>
  <c r="M486" i="51"/>
  <c r="M487" i="51"/>
  <c r="M488" i="51"/>
  <c r="M489" i="51"/>
  <c r="M490" i="51"/>
  <c r="M491" i="51"/>
  <c r="M492" i="51"/>
  <c r="M493" i="51"/>
  <c r="M494" i="51"/>
  <c r="M495" i="51"/>
  <c r="M496" i="51"/>
  <c r="M497" i="51"/>
  <c r="M498" i="51"/>
  <c r="M500" i="51"/>
  <c r="D99" i="50"/>
  <c r="I526" i="49"/>
  <c r="G526" i="49"/>
  <c r="J526" i="49"/>
  <c r="H526" i="49"/>
  <c r="F526" i="49"/>
  <c r="J527" i="49"/>
  <c r="H527" i="49"/>
  <c r="F527" i="49"/>
  <c r="I527" i="49"/>
  <c r="G527" i="49"/>
  <c r="J533" i="49"/>
  <c r="H533" i="49"/>
  <c r="F533" i="49"/>
  <c r="I533" i="49"/>
  <c r="G533" i="49"/>
  <c r="I534" i="49"/>
  <c r="G534" i="49"/>
  <c r="J534" i="49"/>
  <c r="H534" i="49"/>
  <c r="F534" i="49"/>
  <c r="A99" i="48"/>
  <c r="M4" i="49"/>
  <c r="M5" i="49"/>
  <c r="M6" i="49"/>
  <c r="M7" i="49"/>
  <c r="M8" i="49"/>
  <c r="M9" i="49"/>
  <c r="M10" i="49"/>
  <c r="M11" i="49"/>
  <c r="M13" i="49"/>
  <c r="M14" i="49"/>
  <c r="M15" i="49"/>
  <c r="M17" i="49"/>
  <c r="M18" i="49"/>
  <c r="M19" i="49"/>
  <c r="M21" i="49"/>
  <c r="M22" i="49"/>
  <c r="M23" i="49"/>
  <c r="M25" i="49"/>
  <c r="M26" i="49"/>
  <c r="M27" i="49"/>
  <c r="M29" i="49"/>
  <c r="M30" i="49"/>
  <c r="M31" i="49"/>
  <c r="M33" i="49"/>
  <c r="M34" i="49"/>
  <c r="M35" i="49"/>
  <c r="M37" i="49"/>
  <c r="M38" i="49"/>
  <c r="M39" i="49"/>
  <c r="M41" i="49"/>
  <c r="M42" i="49"/>
  <c r="M43" i="49"/>
  <c r="M45" i="49"/>
  <c r="M46" i="49"/>
  <c r="M47" i="49"/>
  <c r="M49" i="49"/>
  <c r="M50" i="49"/>
  <c r="M51" i="49"/>
  <c r="M53" i="49"/>
  <c r="M54" i="49"/>
  <c r="M55" i="49"/>
  <c r="M57" i="49"/>
  <c r="M58" i="49"/>
  <c r="M59" i="49"/>
  <c r="M61" i="49"/>
  <c r="M62" i="49"/>
  <c r="M63" i="49"/>
  <c r="M65" i="49"/>
  <c r="M66" i="49"/>
  <c r="M67" i="49"/>
  <c r="M69" i="49"/>
  <c r="M70" i="49"/>
  <c r="M71" i="49"/>
  <c r="M73" i="49"/>
  <c r="M74" i="49"/>
  <c r="M75" i="49"/>
  <c r="M77" i="49"/>
  <c r="M78" i="49"/>
  <c r="M79" i="49"/>
  <c r="M81" i="49"/>
  <c r="M82" i="49"/>
  <c r="M83" i="49"/>
  <c r="M85" i="49"/>
  <c r="M86" i="49"/>
  <c r="M87" i="49"/>
  <c r="M89" i="49"/>
  <c r="M90" i="49"/>
  <c r="M91" i="49"/>
  <c r="M93" i="49"/>
  <c r="M94" i="49"/>
  <c r="M95" i="49"/>
  <c r="M97" i="49"/>
  <c r="M98" i="49"/>
  <c r="M99" i="49"/>
  <c r="M101" i="49"/>
  <c r="M102" i="49"/>
  <c r="M103" i="49"/>
  <c r="M105" i="49"/>
  <c r="M106" i="49"/>
  <c r="M107" i="49"/>
  <c r="M109" i="49"/>
  <c r="M110" i="49"/>
  <c r="M111" i="49"/>
  <c r="M113" i="49"/>
  <c r="M114" i="49"/>
  <c r="M115" i="49"/>
  <c r="M117" i="49"/>
  <c r="M118" i="49"/>
  <c r="M119" i="49"/>
  <c r="M121" i="49"/>
  <c r="M122" i="49"/>
  <c r="M123" i="49"/>
  <c r="M125" i="49"/>
  <c r="M126" i="49"/>
  <c r="M127" i="49"/>
  <c r="M129" i="49"/>
  <c r="M130" i="49"/>
  <c r="M131" i="49"/>
  <c r="M133" i="49"/>
  <c r="M134" i="49"/>
  <c r="M135" i="49"/>
  <c r="M137" i="49"/>
  <c r="M138" i="49"/>
  <c r="M139" i="49"/>
  <c r="M141" i="49"/>
  <c r="M142" i="49"/>
  <c r="M143" i="49"/>
  <c r="M145" i="49"/>
  <c r="M146" i="49"/>
  <c r="M147" i="49"/>
  <c r="M149" i="49"/>
  <c r="M150" i="49"/>
  <c r="M151" i="49"/>
  <c r="M153" i="49"/>
  <c r="M154" i="49"/>
  <c r="M155" i="49"/>
  <c r="M157" i="49"/>
  <c r="M158" i="49"/>
  <c r="M159" i="49"/>
  <c r="M161" i="49"/>
  <c r="M162" i="49"/>
  <c r="M163" i="49"/>
  <c r="M165" i="49"/>
  <c r="M166" i="49"/>
  <c r="M167" i="49"/>
  <c r="M169" i="49"/>
  <c r="M170" i="49"/>
  <c r="M171" i="49"/>
  <c r="M173" i="49"/>
  <c r="M174" i="49"/>
  <c r="M175" i="49"/>
  <c r="M177" i="49"/>
  <c r="M178" i="49"/>
  <c r="M179" i="49"/>
  <c r="M181" i="49"/>
  <c r="M182" i="49"/>
  <c r="M183" i="49"/>
  <c r="M185" i="49"/>
  <c r="M186" i="49"/>
  <c r="M187" i="49"/>
  <c r="M189" i="49"/>
  <c r="M190" i="49"/>
  <c r="M191" i="49"/>
  <c r="M193" i="49"/>
  <c r="M194" i="49"/>
  <c r="M195" i="49"/>
  <c r="M197" i="49"/>
  <c r="M198" i="49"/>
  <c r="M199" i="49"/>
  <c r="M201" i="49"/>
  <c r="M202" i="49"/>
  <c r="M203" i="49"/>
  <c r="M205" i="49"/>
  <c r="M206" i="49"/>
  <c r="M207" i="49"/>
  <c r="M209" i="49"/>
  <c r="M210" i="49"/>
  <c r="M211" i="49"/>
  <c r="M213" i="49"/>
  <c r="M214" i="49"/>
  <c r="M215" i="49"/>
  <c r="M217" i="49"/>
  <c r="M218" i="49"/>
  <c r="M219" i="49"/>
  <c r="M221" i="49"/>
  <c r="M222" i="49"/>
  <c r="M223" i="49"/>
  <c r="M225" i="49"/>
  <c r="M226" i="49"/>
  <c r="M227" i="49"/>
  <c r="M229" i="49"/>
  <c r="M230" i="49"/>
  <c r="M231" i="49"/>
  <c r="M233" i="49"/>
  <c r="M234" i="49"/>
  <c r="M235" i="49"/>
  <c r="M237" i="49"/>
  <c r="M238" i="49"/>
  <c r="M239" i="49"/>
  <c r="M241" i="49"/>
  <c r="M242" i="49"/>
  <c r="M243" i="49"/>
  <c r="M245" i="49"/>
  <c r="M246" i="49"/>
  <c r="M247" i="49"/>
  <c r="M249" i="49"/>
  <c r="M250" i="49"/>
  <c r="M251" i="49"/>
  <c r="M253" i="49"/>
  <c r="M254" i="49"/>
  <c r="M255" i="49"/>
  <c r="M257" i="49"/>
  <c r="M258" i="49"/>
  <c r="M259" i="49"/>
  <c r="M261" i="49"/>
  <c r="M262" i="49"/>
  <c r="M263" i="49"/>
  <c r="M265" i="49"/>
  <c r="M266" i="49"/>
  <c r="M267" i="49"/>
  <c r="M269" i="49"/>
  <c r="M270" i="49"/>
  <c r="M271" i="49"/>
  <c r="M273" i="49"/>
  <c r="M274" i="49"/>
  <c r="M275" i="49"/>
  <c r="M277" i="49"/>
  <c r="M278" i="49"/>
  <c r="M279" i="49"/>
  <c r="M281" i="49"/>
  <c r="M282" i="49"/>
  <c r="M283" i="49"/>
  <c r="M285" i="49"/>
  <c r="M286" i="49"/>
  <c r="M287" i="49"/>
  <c r="M289" i="49"/>
  <c r="M290" i="49"/>
  <c r="M291" i="49"/>
  <c r="M293" i="49"/>
  <c r="M294" i="49"/>
  <c r="M295" i="49"/>
  <c r="M297" i="49"/>
  <c r="M298" i="49"/>
  <c r="M299" i="49"/>
  <c r="M301" i="49"/>
  <c r="M302" i="49"/>
  <c r="M303" i="49"/>
  <c r="M305" i="49"/>
  <c r="M306" i="49"/>
  <c r="M307" i="49"/>
  <c r="M309" i="49"/>
  <c r="M310" i="49"/>
  <c r="M311" i="49"/>
  <c r="M313" i="49"/>
  <c r="M314" i="49"/>
  <c r="M315" i="49"/>
  <c r="M317" i="49"/>
  <c r="M318" i="49"/>
  <c r="M319" i="49"/>
  <c r="M321" i="49"/>
  <c r="M322" i="49"/>
  <c r="M323" i="49"/>
  <c r="M325" i="49"/>
  <c r="M326" i="49"/>
  <c r="M327" i="49"/>
  <c r="M329" i="49"/>
  <c r="M330" i="49"/>
  <c r="M331" i="49"/>
  <c r="M333" i="49"/>
  <c r="M334" i="49"/>
  <c r="M335" i="49"/>
  <c r="M337" i="49"/>
  <c r="M338" i="49"/>
  <c r="M339" i="49"/>
  <c r="M341" i="49"/>
  <c r="M342" i="49"/>
  <c r="M343" i="49"/>
  <c r="M345" i="49"/>
  <c r="M346" i="49"/>
  <c r="M347" i="49"/>
  <c r="M349" i="49"/>
  <c r="M350" i="49"/>
  <c r="M351" i="49"/>
  <c r="M353" i="49"/>
  <c r="M354" i="49"/>
  <c r="M355" i="49"/>
  <c r="M357" i="49"/>
  <c r="M358" i="49"/>
  <c r="M359" i="49"/>
  <c r="M361" i="49"/>
  <c r="M362" i="49"/>
  <c r="M363" i="49"/>
  <c r="M365" i="49"/>
  <c r="M366" i="49"/>
  <c r="M367" i="49"/>
  <c r="M369" i="49"/>
  <c r="M370" i="49"/>
  <c r="M371" i="49"/>
  <c r="M373" i="49"/>
  <c r="M374" i="49"/>
  <c r="M375" i="49"/>
  <c r="M377" i="49"/>
  <c r="M378" i="49"/>
  <c r="M379" i="49"/>
  <c r="M381" i="49"/>
  <c r="M382" i="49"/>
  <c r="M383" i="49"/>
  <c r="M385" i="49"/>
  <c r="M386" i="49"/>
  <c r="M387" i="49"/>
  <c r="M389" i="49"/>
  <c r="M390" i="49"/>
  <c r="M391" i="49"/>
  <c r="M393" i="49"/>
  <c r="M394" i="49"/>
  <c r="M395" i="49"/>
  <c r="M397" i="49"/>
  <c r="M398" i="49"/>
  <c r="M399" i="49"/>
  <c r="M401" i="49"/>
  <c r="M402" i="49"/>
  <c r="M403" i="49"/>
  <c r="M405" i="49"/>
  <c r="M406" i="49"/>
  <c r="M407" i="49"/>
  <c r="M409" i="49"/>
  <c r="M410" i="49"/>
  <c r="M411" i="49"/>
  <c r="M413" i="49"/>
  <c r="M414" i="49"/>
  <c r="M415" i="49"/>
  <c r="M417" i="49"/>
  <c r="M418" i="49"/>
  <c r="M419" i="49"/>
  <c r="M421" i="49"/>
  <c r="M422" i="49"/>
  <c r="M423" i="49"/>
  <c r="M425" i="49"/>
  <c r="M426" i="49"/>
  <c r="M427" i="49"/>
  <c r="M429" i="49"/>
  <c r="M430" i="49"/>
  <c r="M431" i="49"/>
  <c r="M433" i="49"/>
  <c r="M434" i="49"/>
  <c r="M435" i="49"/>
  <c r="M437" i="49"/>
  <c r="M438" i="49"/>
  <c r="M439" i="49"/>
  <c r="M441" i="49"/>
  <c r="M442" i="49"/>
  <c r="M443" i="49"/>
  <c r="M445" i="49"/>
  <c r="M446" i="49"/>
  <c r="M447" i="49"/>
  <c r="M449" i="49"/>
  <c r="M450" i="49"/>
  <c r="M451" i="49"/>
  <c r="M453" i="49"/>
  <c r="M454" i="49"/>
  <c r="M455" i="49"/>
  <c r="M457" i="49"/>
  <c r="M458" i="49"/>
  <c r="M459" i="49"/>
  <c r="M461" i="49"/>
  <c r="M462" i="49"/>
  <c r="M463" i="49"/>
  <c r="M465" i="49"/>
  <c r="M466" i="49"/>
  <c r="M467" i="49"/>
  <c r="M469" i="49"/>
  <c r="M470" i="49"/>
  <c r="M471" i="49"/>
  <c r="M473" i="49"/>
  <c r="M474" i="49"/>
  <c r="M475" i="49"/>
  <c r="M477" i="49"/>
  <c r="M478" i="49"/>
  <c r="M479" i="49"/>
  <c r="M481" i="49"/>
  <c r="M482" i="49"/>
  <c r="M483" i="49"/>
  <c r="M485" i="49"/>
  <c r="M486" i="49"/>
  <c r="M487" i="49"/>
  <c r="M489" i="49"/>
  <c r="M490" i="49"/>
  <c r="M491" i="49"/>
  <c r="M492" i="49"/>
  <c r="M493" i="49"/>
  <c r="M494" i="49"/>
  <c r="M495" i="49"/>
  <c r="M497" i="49"/>
  <c r="M498" i="49"/>
  <c r="M500" i="49"/>
  <c r="D99" i="48"/>
  <c r="I520" i="47"/>
  <c r="H520" i="47"/>
  <c r="F520" i="47"/>
  <c r="F521" i="47"/>
  <c r="I521" i="47"/>
  <c r="G522" i="47"/>
  <c r="J522" i="47"/>
  <c r="J523" i="47"/>
  <c r="H523" i="47"/>
  <c r="G523" i="47"/>
  <c r="I524" i="47"/>
  <c r="H524" i="47"/>
  <c r="F524" i="47"/>
  <c r="F525" i="47"/>
  <c r="I525" i="47"/>
  <c r="I526" i="47"/>
  <c r="G526" i="47"/>
  <c r="J526" i="47"/>
  <c r="H526" i="47"/>
  <c r="F526" i="47"/>
  <c r="J527" i="47"/>
  <c r="H527" i="47"/>
  <c r="F527" i="47"/>
  <c r="I527" i="47"/>
  <c r="G527" i="47"/>
  <c r="J533" i="47"/>
  <c r="H533" i="47"/>
  <c r="F533" i="47"/>
  <c r="I533" i="47"/>
  <c r="G533" i="47"/>
  <c r="I534" i="47"/>
  <c r="G534" i="47"/>
  <c r="J534" i="47"/>
  <c r="H534" i="47"/>
  <c r="F534" i="47"/>
  <c r="A99" i="46"/>
  <c r="M4" i="47"/>
  <c r="M6" i="47"/>
  <c r="M8" i="47"/>
  <c r="M10" i="47"/>
  <c r="M14" i="47"/>
  <c r="M18" i="47"/>
  <c r="M22" i="47"/>
  <c r="M26" i="47"/>
  <c r="M30" i="47"/>
  <c r="M34" i="47"/>
  <c r="M38" i="47"/>
  <c r="M42" i="47"/>
  <c r="M46" i="47"/>
  <c r="M50" i="47"/>
  <c r="M54" i="47"/>
  <c r="M58" i="47"/>
  <c r="M62" i="47"/>
  <c r="M66" i="47"/>
  <c r="M70" i="47"/>
  <c r="M74" i="47"/>
  <c r="M78" i="47"/>
  <c r="M82" i="47"/>
  <c r="M86" i="47"/>
  <c r="M90" i="47"/>
  <c r="M94" i="47"/>
  <c r="M98" i="47"/>
  <c r="M102" i="47"/>
  <c r="M106" i="47"/>
  <c r="M110" i="47"/>
  <c r="M114" i="47"/>
  <c r="M118" i="47"/>
  <c r="M122" i="47"/>
  <c r="M126" i="47"/>
  <c r="M130" i="47"/>
  <c r="M134" i="47"/>
  <c r="M138" i="47"/>
  <c r="M142" i="47"/>
  <c r="M146" i="47"/>
  <c r="M150" i="47"/>
  <c r="M154" i="47"/>
  <c r="M158" i="47"/>
  <c r="M162" i="47"/>
  <c r="M166" i="47"/>
  <c r="M170" i="47"/>
  <c r="M174" i="47"/>
  <c r="M178" i="47"/>
  <c r="M182" i="47"/>
  <c r="M186" i="47"/>
  <c r="M190" i="47"/>
  <c r="M194" i="47"/>
  <c r="M198" i="47"/>
  <c r="M202" i="47"/>
  <c r="M206" i="47"/>
  <c r="M210" i="47"/>
  <c r="M214" i="47"/>
  <c r="M218" i="47"/>
  <c r="M222" i="47"/>
  <c r="M226" i="47"/>
  <c r="M230" i="47"/>
  <c r="M234" i="47"/>
  <c r="M238" i="47"/>
  <c r="M242" i="47"/>
  <c r="M246" i="47"/>
  <c r="M250" i="47"/>
  <c r="M254" i="47"/>
  <c r="M258" i="47"/>
  <c r="M262" i="47"/>
  <c r="M266" i="47"/>
  <c r="M270" i="47"/>
  <c r="M274" i="47"/>
  <c r="M278" i="47"/>
  <c r="M282" i="47"/>
  <c r="M286" i="47"/>
  <c r="M290" i="47"/>
  <c r="M294" i="47"/>
  <c r="M298" i="47"/>
  <c r="M302" i="47"/>
  <c r="M306" i="47"/>
  <c r="M310" i="47"/>
  <c r="M314" i="47"/>
  <c r="M318" i="47"/>
  <c r="M322" i="47"/>
  <c r="M326" i="47"/>
  <c r="M330" i="47"/>
  <c r="M334" i="47"/>
  <c r="M338" i="47"/>
  <c r="M342" i="47"/>
  <c r="M346" i="47"/>
  <c r="M350" i="47"/>
  <c r="M354" i="47"/>
  <c r="M358" i="47"/>
  <c r="M362" i="47"/>
  <c r="M366" i="47"/>
  <c r="M370" i="47"/>
  <c r="M374" i="47"/>
  <c r="M378" i="47"/>
  <c r="M382" i="47"/>
  <c r="M386" i="47"/>
  <c r="M390" i="47"/>
  <c r="M394" i="47"/>
  <c r="M398" i="47"/>
  <c r="M402" i="47"/>
  <c r="M406" i="47"/>
  <c r="M410" i="47"/>
  <c r="M414" i="47"/>
  <c r="M418" i="47"/>
  <c r="M422" i="47"/>
  <c r="M426" i="47"/>
  <c r="M430" i="47"/>
  <c r="M434" i="47"/>
  <c r="M438" i="47"/>
  <c r="M442" i="47"/>
  <c r="M446" i="47"/>
  <c r="M450" i="47"/>
  <c r="M454" i="47"/>
  <c r="M458" i="47"/>
  <c r="M462" i="47"/>
  <c r="M466" i="47"/>
  <c r="M470" i="47"/>
  <c r="M474" i="47"/>
  <c r="M478" i="47"/>
  <c r="M482" i="47"/>
  <c r="M486" i="47"/>
  <c r="M490" i="47"/>
  <c r="M491" i="47"/>
  <c r="M492" i="47"/>
  <c r="M493" i="47"/>
  <c r="M494" i="47"/>
  <c r="M498" i="47"/>
  <c r="M500" i="47"/>
  <c r="D99" i="46"/>
  <c r="I526" i="45"/>
  <c r="G526" i="45"/>
  <c r="J526" i="45"/>
  <c r="H526" i="45"/>
  <c r="F526" i="45"/>
  <c r="J527" i="45"/>
  <c r="H527" i="45"/>
  <c r="F527" i="45"/>
  <c r="I527" i="45"/>
  <c r="G527" i="45"/>
  <c r="J533" i="45"/>
  <c r="H533" i="45"/>
  <c r="F533" i="45"/>
  <c r="I533" i="45"/>
  <c r="G533" i="45"/>
  <c r="I534" i="45"/>
  <c r="G534" i="45"/>
  <c r="J534" i="45"/>
  <c r="H534" i="45"/>
  <c r="F534" i="45"/>
  <c r="A99" i="44"/>
  <c r="M4" i="45"/>
  <c r="M5" i="45"/>
  <c r="M6" i="45"/>
  <c r="M7" i="45"/>
  <c r="M8" i="45"/>
  <c r="M9" i="45"/>
  <c r="M10" i="45"/>
  <c r="M11" i="45"/>
  <c r="M13" i="45"/>
  <c r="M14" i="45"/>
  <c r="M15" i="45"/>
  <c r="M17" i="45"/>
  <c r="M18" i="45"/>
  <c r="M19" i="45"/>
  <c r="M21" i="45"/>
  <c r="M22" i="45"/>
  <c r="M23" i="45"/>
  <c r="M25" i="45"/>
  <c r="M26" i="45"/>
  <c r="M27" i="45"/>
  <c r="M29" i="45"/>
  <c r="M30" i="45"/>
  <c r="M31" i="45"/>
  <c r="M33" i="45"/>
  <c r="M34" i="45"/>
  <c r="M35" i="45"/>
  <c r="M37" i="45"/>
  <c r="M38" i="45"/>
  <c r="M39" i="45"/>
  <c r="M41" i="45"/>
  <c r="M42" i="45"/>
  <c r="M43" i="45"/>
  <c r="M45" i="45"/>
  <c r="M46" i="45"/>
  <c r="M47" i="45"/>
  <c r="M49" i="45"/>
  <c r="M50" i="45"/>
  <c r="M51" i="45"/>
  <c r="M53" i="45"/>
  <c r="M54" i="45"/>
  <c r="M55" i="45"/>
  <c r="M57" i="45"/>
  <c r="M58" i="45"/>
  <c r="M59" i="45"/>
  <c r="M61" i="45"/>
  <c r="M62" i="45"/>
  <c r="M63" i="45"/>
  <c r="M65" i="45"/>
  <c r="M66" i="45"/>
  <c r="M67" i="45"/>
  <c r="M69" i="45"/>
  <c r="M70" i="45"/>
  <c r="M71" i="45"/>
  <c r="M73" i="45"/>
  <c r="M74" i="45"/>
  <c r="M75" i="45"/>
  <c r="M77" i="45"/>
  <c r="M78" i="45"/>
  <c r="M79" i="45"/>
  <c r="M81" i="45"/>
  <c r="M82" i="45"/>
  <c r="M83" i="45"/>
  <c r="M85" i="45"/>
  <c r="M86" i="45"/>
  <c r="M87" i="45"/>
  <c r="M89" i="45"/>
  <c r="M90" i="45"/>
  <c r="M91" i="45"/>
  <c r="M93" i="45"/>
  <c r="M94" i="45"/>
  <c r="M95" i="45"/>
  <c r="M97" i="45"/>
  <c r="M98" i="45"/>
  <c r="M99" i="45"/>
  <c r="M101" i="45"/>
  <c r="M102" i="45"/>
  <c r="M103" i="45"/>
  <c r="M105" i="45"/>
  <c r="M106" i="45"/>
  <c r="M107" i="45"/>
  <c r="M109" i="45"/>
  <c r="M110" i="45"/>
  <c r="M111" i="45"/>
  <c r="M113" i="45"/>
  <c r="M114" i="45"/>
  <c r="M115" i="45"/>
  <c r="M117" i="45"/>
  <c r="M118" i="45"/>
  <c r="M119" i="45"/>
  <c r="M121" i="45"/>
  <c r="M122" i="45"/>
  <c r="M123" i="45"/>
  <c r="M125" i="45"/>
  <c r="M126" i="45"/>
  <c r="M127" i="45"/>
  <c r="M129" i="45"/>
  <c r="M130" i="45"/>
  <c r="M131" i="45"/>
  <c r="M133" i="45"/>
  <c r="M134" i="45"/>
  <c r="M135" i="45"/>
  <c r="M137" i="45"/>
  <c r="M138" i="45"/>
  <c r="M139" i="45"/>
  <c r="M141" i="45"/>
  <c r="M142" i="45"/>
  <c r="M143" i="45"/>
  <c r="M145" i="45"/>
  <c r="M146" i="45"/>
  <c r="M147" i="45"/>
  <c r="M149" i="45"/>
  <c r="M150" i="45"/>
  <c r="M151" i="45"/>
  <c r="M153" i="45"/>
  <c r="M154" i="45"/>
  <c r="M155" i="45"/>
  <c r="M157" i="45"/>
  <c r="M158" i="45"/>
  <c r="M159" i="45"/>
  <c r="M161" i="45"/>
  <c r="M162" i="45"/>
  <c r="M163" i="45"/>
  <c r="M165" i="45"/>
  <c r="M166" i="45"/>
  <c r="M167" i="45"/>
  <c r="M169" i="45"/>
  <c r="M170" i="45"/>
  <c r="M171" i="45"/>
  <c r="M173" i="45"/>
  <c r="M174" i="45"/>
  <c r="M175" i="45"/>
  <c r="M177" i="45"/>
  <c r="M178" i="45"/>
  <c r="M179" i="45"/>
  <c r="M181" i="45"/>
  <c r="M182" i="45"/>
  <c r="M183" i="45"/>
  <c r="M185" i="45"/>
  <c r="M186" i="45"/>
  <c r="M187" i="45"/>
  <c r="M189" i="45"/>
  <c r="M190" i="45"/>
  <c r="M191" i="45"/>
  <c r="M193" i="45"/>
  <c r="M194" i="45"/>
  <c r="M195" i="45"/>
  <c r="M197" i="45"/>
  <c r="M198" i="45"/>
  <c r="M199" i="45"/>
  <c r="M201" i="45"/>
  <c r="M202" i="45"/>
  <c r="M203" i="45"/>
  <c r="M205" i="45"/>
  <c r="M206" i="45"/>
  <c r="M207" i="45"/>
  <c r="M209" i="45"/>
  <c r="M210" i="45"/>
  <c r="M211" i="45"/>
  <c r="M213" i="45"/>
  <c r="M214" i="45"/>
  <c r="M215" i="45"/>
  <c r="M217" i="45"/>
  <c r="M218" i="45"/>
  <c r="M219" i="45"/>
  <c r="M221" i="45"/>
  <c r="M222" i="45"/>
  <c r="M223" i="45"/>
  <c r="M225" i="45"/>
  <c r="M226" i="45"/>
  <c r="M227" i="45"/>
  <c r="M229" i="45"/>
  <c r="M230" i="45"/>
  <c r="M231" i="45"/>
  <c r="M233" i="45"/>
  <c r="M234" i="45"/>
  <c r="M235" i="45"/>
  <c r="M237" i="45"/>
  <c r="M238" i="45"/>
  <c r="M239" i="45"/>
  <c r="M241" i="45"/>
  <c r="M242" i="45"/>
  <c r="M243" i="45"/>
  <c r="M245" i="45"/>
  <c r="M246" i="45"/>
  <c r="M247" i="45"/>
  <c r="M249" i="45"/>
  <c r="M250" i="45"/>
  <c r="M251" i="45"/>
  <c r="M253" i="45"/>
  <c r="M254" i="45"/>
  <c r="M255" i="45"/>
  <c r="M257" i="45"/>
  <c r="M258" i="45"/>
  <c r="M259" i="45"/>
  <c r="M261" i="45"/>
  <c r="M262" i="45"/>
  <c r="M263" i="45"/>
  <c r="M265" i="45"/>
  <c r="M266" i="45"/>
  <c r="M267" i="45"/>
  <c r="M269" i="45"/>
  <c r="M270" i="45"/>
  <c r="M271" i="45"/>
  <c r="M273" i="45"/>
  <c r="M274" i="45"/>
  <c r="M275" i="45"/>
  <c r="M277" i="45"/>
  <c r="M278" i="45"/>
  <c r="M279" i="45"/>
  <c r="M281" i="45"/>
  <c r="M282" i="45"/>
  <c r="M283" i="45"/>
  <c r="M285" i="45"/>
  <c r="M286" i="45"/>
  <c r="M287" i="45"/>
  <c r="M289" i="45"/>
  <c r="M290" i="45"/>
  <c r="M291" i="45"/>
  <c r="M293" i="45"/>
  <c r="M294" i="45"/>
  <c r="M295" i="45"/>
  <c r="M297" i="45"/>
  <c r="M298" i="45"/>
  <c r="M299" i="45"/>
  <c r="M301" i="45"/>
  <c r="M302" i="45"/>
  <c r="M303" i="45"/>
  <c r="M305" i="45"/>
  <c r="M306" i="45"/>
  <c r="M307" i="45"/>
  <c r="M309" i="45"/>
  <c r="M310" i="45"/>
  <c r="M311" i="45"/>
  <c r="M313" i="45"/>
  <c r="M314" i="45"/>
  <c r="M315" i="45"/>
  <c r="M317" i="45"/>
  <c r="M318" i="45"/>
  <c r="M319" i="45"/>
  <c r="M321" i="45"/>
  <c r="M322" i="45"/>
  <c r="M323" i="45"/>
  <c r="M325" i="45"/>
  <c r="M326" i="45"/>
  <c r="M327" i="45"/>
  <c r="M329" i="45"/>
  <c r="M330" i="45"/>
  <c r="M331" i="45"/>
  <c r="M333" i="45"/>
  <c r="M334" i="45"/>
  <c r="M335" i="45"/>
  <c r="M337" i="45"/>
  <c r="M338" i="45"/>
  <c r="M339" i="45"/>
  <c r="M341" i="45"/>
  <c r="M342" i="45"/>
  <c r="M343" i="45"/>
  <c r="M345" i="45"/>
  <c r="M346" i="45"/>
  <c r="M347" i="45"/>
  <c r="M349" i="45"/>
  <c r="M350" i="45"/>
  <c r="M351" i="45"/>
  <c r="M353" i="45"/>
  <c r="M354" i="45"/>
  <c r="M355" i="45"/>
  <c r="M357" i="45"/>
  <c r="M358" i="45"/>
  <c r="M359" i="45"/>
  <c r="M361" i="45"/>
  <c r="M362" i="45"/>
  <c r="M363" i="45"/>
  <c r="M365" i="45"/>
  <c r="M366" i="45"/>
  <c r="M367" i="45"/>
  <c r="M369" i="45"/>
  <c r="M370" i="45"/>
  <c r="M371" i="45"/>
  <c r="M373" i="45"/>
  <c r="M374" i="45"/>
  <c r="M375" i="45"/>
  <c r="M377" i="45"/>
  <c r="M378" i="45"/>
  <c r="M379" i="45"/>
  <c r="M381" i="45"/>
  <c r="M382" i="45"/>
  <c r="M383" i="45"/>
  <c r="M385" i="45"/>
  <c r="M386" i="45"/>
  <c r="M387" i="45"/>
  <c r="M389" i="45"/>
  <c r="M390" i="45"/>
  <c r="M391" i="45"/>
  <c r="M393" i="45"/>
  <c r="M394" i="45"/>
  <c r="M395" i="45"/>
  <c r="M397" i="45"/>
  <c r="M398" i="45"/>
  <c r="M399" i="45"/>
  <c r="M401" i="45"/>
  <c r="M402" i="45"/>
  <c r="M403" i="45"/>
  <c r="M405" i="45"/>
  <c r="M406" i="45"/>
  <c r="M407" i="45"/>
  <c r="M409" i="45"/>
  <c r="M410" i="45"/>
  <c r="M411" i="45"/>
  <c r="M413" i="45"/>
  <c r="M414" i="45"/>
  <c r="M415" i="45"/>
  <c r="M417" i="45"/>
  <c r="M418" i="45"/>
  <c r="M419" i="45"/>
  <c r="M421" i="45"/>
  <c r="M422" i="45"/>
  <c r="M423" i="45"/>
  <c r="M425" i="45"/>
  <c r="M426" i="45"/>
  <c r="M427" i="45"/>
  <c r="M429" i="45"/>
  <c r="M430" i="45"/>
  <c r="M431" i="45"/>
  <c r="M433" i="45"/>
  <c r="M434" i="45"/>
  <c r="M435" i="45"/>
  <c r="M437" i="45"/>
  <c r="M438" i="45"/>
  <c r="M439" i="45"/>
  <c r="M441" i="45"/>
  <c r="M442" i="45"/>
  <c r="M443" i="45"/>
  <c r="M445" i="45"/>
  <c r="M446" i="45"/>
  <c r="M447" i="45"/>
  <c r="M449" i="45"/>
  <c r="M450" i="45"/>
  <c r="M451" i="45"/>
  <c r="M453" i="45"/>
  <c r="M454" i="45"/>
  <c r="M455" i="45"/>
  <c r="M457" i="45"/>
  <c r="M458" i="45"/>
  <c r="M459" i="45"/>
  <c r="M461" i="45"/>
  <c r="M462" i="45"/>
  <c r="M463" i="45"/>
  <c r="M465" i="45"/>
  <c r="M466" i="45"/>
  <c r="M467" i="45"/>
  <c r="M469" i="45"/>
  <c r="M470" i="45"/>
  <c r="M471" i="45"/>
  <c r="M473" i="45"/>
  <c r="M474" i="45"/>
  <c r="M475" i="45"/>
  <c r="M477" i="45"/>
  <c r="M478" i="45"/>
  <c r="M479" i="45"/>
  <c r="M481" i="45"/>
  <c r="M482" i="45"/>
  <c r="M483" i="45"/>
  <c r="M485" i="45"/>
  <c r="M486" i="45"/>
  <c r="M487" i="45"/>
  <c r="M489" i="45"/>
  <c r="M490" i="45"/>
  <c r="M491" i="45"/>
  <c r="M492" i="45"/>
  <c r="M493" i="45"/>
  <c r="M494" i="45"/>
  <c r="M495" i="45"/>
  <c r="M497" i="45"/>
  <c r="M498" i="45"/>
  <c r="M500" i="45"/>
  <c r="D99" i="44"/>
  <c r="I520" i="43"/>
  <c r="G520" i="43"/>
  <c r="H520" i="43"/>
  <c r="F520" i="43"/>
  <c r="G521" i="43"/>
  <c r="G522" i="43"/>
  <c r="J522" i="43"/>
  <c r="H522" i="43"/>
  <c r="J523" i="43"/>
  <c r="H523" i="43"/>
  <c r="F523" i="43"/>
  <c r="G523" i="43"/>
  <c r="I524" i="43"/>
  <c r="G524" i="43"/>
  <c r="J524" i="43"/>
  <c r="H524" i="43"/>
  <c r="F524" i="43"/>
  <c r="J525" i="43"/>
  <c r="H525" i="43"/>
  <c r="I525" i="43"/>
  <c r="G525" i="43"/>
  <c r="I526" i="43"/>
  <c r="G526" i="43"/>
  <c r="J526" i="43"/>
  <c r="H526" i="43"/>
  <c r="F526" i="43"/>
  <c r="J527" i="43"/>
  <c r="H527" i="43"/>
  <c r="F527" i="43"/>
  <c r="I527" i="43"/>
  <c r="G527" i="43"/>
  <c r="J533" i="43"/>
  <c r="H533" i="43"/>
  <c r="F533" i="43"/>
  <c r="I533" i="43"/>
  <c r="G533" i="43"/>
  <c r="I534" i="43"/>
  <c r="G534" i="43"/>
  <c r="J534" i="43"/>
  <c r="H534" i="43"/>
  <c r="F534" i="43"/>
  <c r="E8" i="42"/>
  <c r="B6" i="42"/>
  <c r="B5" i="42"/>
  <c r="B4" i="42"/>
  <c r="J517" i="41"/>
  <c r="I517" i="41"/>
  <c r="H517" i="41"/>
  <c r="G517" i="41"/>
  <c r="F517" i="41"/>
  <c r="K498" i="41"/>
  <c r="M498" i="41"/>
  <c r="K497" i="41"/>
  <c r="K496" i="41"/>
  <c r="M496" i="41"/>
  <c r="K495" i="41"/>
  <c r="K490" i="41"/>
  <c r="M490" i="41"/>
  <c r="K489" i="41"/>
  <c r="K488" i="41"/>
  <c r="M488" i="41"/>
  <c r="K487" i="41"/>
  <c r="K486" i="41"/>
  <c r="M486" i="41"/>
  <c r="K485" i="41"/>
  <c r="K484" i="41"/>
  <c r="M484" i="41"/>
  <c r="K483" i="41"/>
  <c r="K482" i="41"/>
  <c r="M482" i="41"/>
  <c r="K481" i="41"/>
  <c r="K480" i="41"/>
  <c r="M480" i="41"/>
  <c r="K479" i="41"/>
  <c r="K478" i="41"/>
  <c r="M478" i="41"/>
  <c r="K477" i="41"/>
  <c r="K476" i="41"/>
  <c r="M476" i="41"/>
  <c r="K475" i="41"/>
  <c r="K474" i="41"/>
  <c r="M474" i="41"/>
  <c r="K473" i="41"/>
  <c r="K472" i="41"/>
  <c r="M472" i="41"/>
  <c r="K471" i="41"/>
  <c r="K470" i="41"/>
  <c r="M470" i="41"/>
  <c r="K469" i="41"/>
  <c r="K468" i="41"/>
  <c r="M468" i="41"/>
  <c r="K467" i="41"/>
  <c r="K466" i="41"/>
  <c r="M466" i="41"/>
  <c r="K465" i="41"/>
  <c r="K464" i="41"/>
  <c r="M464" i="41"/>
  <c r="K463" i="41"/>
  <c r="K462" i="41"/>
  <c r="M462" i="41"/>
  <c r="K461" i="41"/>
  <c r="K460" i="41"/>
  <c r="M460" i="41"/>
  <c r="K459" i="41"/>
  <c r="K458" i="41"/>
  <c r="M458" i="41"/>
  <c r="K457" i="41"/>
  <c r="K456" i="41"/>
  <c r="M456" i="41"/>
  <c r="K455" i="41"/>
  <c r="K454" i="41"/>
  <c r="M454" i="41"/>
  <c r="K453" i="41"/>
  <c r="K452" i="41"/>
  <c r="M452" i="41"/>
  <c r="K451" i="41"/>
  <c r="K450" i="41"/>
  <c r="M450" i="41"/>
  <c r="K449" i="41"/>
  <c r="K448" i="41"/>
  <c r="M448" i="41"/>
  <c r="K447" i="41"/>
  <c r="K446" i="41"/>
  <c r="M446" i="41"/>
  <c r="K445" i="41"/>
  <c r="K444" i="41"/>
  <c r="M444" i="41"/>
  <c r="K443" i="41"/>
  <c r="K442" i="41"/>
  <c r="M442" i="41"/>
  <c r="K441" i="41"/>
  <c r="K440" i="41"/>
  <c r="M440" i="41"/>
  <c r="K439" i="41"/>
  <c r="K438" i="41"/>
  <c r="M438" i="41"/>
  <c r="K437" i="41"/>
  <c r="K436" i="41"/>
  <c r="M436" i="41"/>
  <c r="K435" i="41"/>
  <c r="K434" i="41"/>
  <c r="M434" i="41"/>
  <c r="K433" i="41"/>
  <c r="K432" i="41"/>
  <c r="M432" i="41"/>
  <c r="K431" i="41"/>
  <c r="K430" i="41"/>
  <c r="M430" i="41"/>
  <c r="K429" i="41"/>
  <c r="K428" i="41"/>
  <c r="M428" i="41"/>
  <c r="K427" i="41"/>
  <c r="K426" i="41"/>
  <c r="M426" i="41"/>
  <c r="K425" i="41"/>
  <c r="K424" i="41"/>
  <c r="M424" i="41"/>
  <c r="K423" i="41"/>
  <c r="K422" i="41"/>
  <c r="M422" i="41"/>
  <c r="K421" i="41"/>
  <c r="K420" i="41"/>
  <c r="M420" i="41"/>
  <c r="K419" i="41"/>
  <c r="K418" i="41"/>
  <c r="M418" i="41"/>
  <c r="K417" i="41"/>
  <c r="K416" i="41"/>
  <c r="M416" i="41"/>
  <c r="K415" i="41"/>
  <c r="K414" i="41"/>
  <c r="M414" i="41"/>
  <c r="K413" i="41"/>
  <c r="K412" i="41"/>
  <c r="M412" i="41"/>
  <c r="K411" i="41"/>
  <c r="K410" i="41"/>
  <c r="M410" i="41"/>
  <c r="K409" i="41"/>
  <c r="K408" i="41"/>
  <c r="M408" i="41"/>
  <c r="K407" i="41"/>
  <c r="K406" i="41"/>
  <c r="M406" i="41"/>
  <c r="K405" i="41"/>
  <c r="K404" i="41"/>
  <c r="M404" i="41"/>
  <c r="K403" i="41"/>
  <c r="K402" i="41"/>
  <c r="M402" i="41"/>
  <c r="K401" i="41"/>
  <c r="K400" i="41"/>
  <c r="M400" i="41"/>
  <c r="K399" i="41"/>
  <c r="K398" i="41"/>
  <c r="M398" i="41"/>
  <c r="K397" i="41"/>
  <c r="K396" i="41"/>
  <c r="M396" i="41"/>
  <c r="K395" i="41"/>
  <c r="K394" i="41"/>
  <c r="M394" i="41"/>
  <c r="K393" i="41"/>
  <c r="K392" i="41"/>
  <c r="M392" i="41"/>
  <c r="K391" i="41"/>
  <c r="K390" i="41"/>
  <c r="M390" i="41"/>
  <c r="K389" i="41"/>
  <c r="K388" i="41"/>
  <c r="M388" i="41"/>
  <c r="K387" i="41"/>
  <c r="K386" i="41"/>
  <c r="M386" i="41"/>
  <c r="K385" i="41"/>
  <c r="K384" i="41"/>
  <c r="M384" i="41"/>
  <c r="K383" i="41"/>
  <c r="K382" i="41"/>
  <c r="M382" i="41"/>
  <c r="K381" i="41"/>
  <c r="K380" i="41"/>
  <c r="M380" i="41"/>
  <c r="K379" i="41"/>
  <c r="K378" i="41"/>
  <c r="M378" i="41"/>
  <c r="K377" i="41"/>
  <c r="K376" i="41"/>
  <c r="M376" i="41"/>
  <c r="K375" i="41"/>
  <c r="K374" i="41"/>
  <c r="M374" i="41"/>
  <c r="K373" i="41"/>
  <c r="K372" i="41"/>
  <c r="M372" i="41"/>
  <c r="K371" i="41"/>
  <c r="K370" i="41"/>
  <c r="M370" i="41"/>
  <c r="K369" i="41"/>
  <c r="K368" i="41"/>
  <c r="M368" i="41"/>
  <c r="K367" i="41"/>
  <c r="K366" i="41"/>
  <c r="M366" i="41"/>
  <c r="K365" i="41"/>
  <c r="K364" i="41"/>
  <c r="M364" i="41"/>
  <c r="K363" i="41"/>
  <c r="K362" i="41"/>
  <c r="M362" i="41"/>
  <c r="K361" i="41"/>
  <c r="K360" i="41"/>
  <c r="M360" i="41"/>
  <c r="K359" i="41"/>
  <c r="K358" i="41"/>
  <c r="M358" i="41"/>
  <c r="K357" i="41"/>
  <c r="K356" i="41"/>
  <c r="M356" i="41"/>
  <c r="K355" i="41"/>
  <c r="K354" i="41"/>
  <c r="M354" i="41"/>
  <c r="K353" i="41"/>
  <c r="K352" i="41"/>
  <c r="M352" i="41"/>
  <c r="K351" i="41"/>
  <c r="K350" i="41"/>
  <c r="M350" i="41"/>
  <c r="K349" i="41"/>
  <c r="K348" i="41"/>
  <c r="M348" i="41"/>
  <c r="K347" i="41"/>
  <c r="K346" i="41"/>
  <c r="M346" i="41"/>
  <c r="K345" i="41"/>
  <c r="K344" i="41"/>
  <c r="M344" i="41"/>
  <c r="K343" i="41"/>
  <c r="K342" i="41"/>
  <c r="M342" i="41"/>
  <c r="K341" i="41"/>
  <c r="K340" i="41"/>
  <c r="M340" i="41"/>
  <c r="K339" i="41"/>
  <c r="K338" i="41"/>
  <c r="M338" i="41"/>
  <c r="K337" i="41"/>
  <c r="K336" i="41"/>
  <c r="M336" i="41"/>
  <c r="K335" i="41"/>
  <c r="K334" i="41"/>
  <c r="M334" i="41"/>
  <c r="K333" i="41"/>
  <c r="K332" i="41"/>
  <c r="M332" i="41"/>
  <c r="K331" i="41"/>
  <c r="K330" i="41"/>
  <c r="M330" i="41"/>
  <c r="K329" i="41"/>
  <c r="K328" i="41"/>
  <c r="M328" i="41"/>
  <c r="K327" i="41"/>
  <c r="K326" i="41"/>
  <c r="M326" i="41"/>
  <c r="K325" i="41"/>
  <c r="K324" i="41"/>
  <c r="M324" i="41"/>
  <c r="K323" i="41"/>
  <c r="K322" i="41"/>
  <c r="M322" i="41"/>
  <c r="K321" i="41"/>
  <c r="K320" i="41"/>
  <c r="M320" i="41"/>
  <c r="K319" i="41"/>
  <c r="K318" i="41"/>
  <c r="M318" i="41"/>
  <c r="K317" i="41"/>
  <c r="K316" i="41"/>
  <c r="M316" i="41"/>
  <c r="K315" i="41"/>
  <c r="K314" i="41"/>
  <c r="M314" i="41"/>
  <c r="K313" i="41"/>
  <c r="K312" i="41"/>
  <c r="M312" i="41"/>
  <c r="K311" i="41"/>
  <c r="K310" i="41"/>
  <c r="M310" i="41"/>
  <c r="K309" i="41"/>
  <c r="K308" i="41"/>
  <c r="M308" i="41"/>
  <c r="K307" i="41"/>
  <c r="K306" i="41"/>
  <c r="M306" i="41"/>
  <c r="K305" i="41"/>
  <c r="K304" i="41"/>
  <c r="M304" i="41"/>
  <c r="K303" i="41"/>
  <c r="K302" i="41"/>
  <c r="M302" i="41"/>
  <c r="K301" i="41"/>
  <c r="K300" i="41"/>
  <c r="M300" i="41"/>
  <c r="K299" i="41"/>
  <c r="K298" i="41"/>
  <c r="M298" i="41"/>
  <c r="K297" i="41"/>
  <c r="K296" i="41"/>
  <c r="M296" i="41"/>
  <c r="K295" i="41"/>
  <c r="K294" i="41"/>
  <c r="M294" i="41"/>
  <c r="K293" i="41"/>
  <c r="K292" i="41"/>
  <c r="M292" i="41"/>
  <c r="K291" i="41"/>
  <c r="K290" i="41"/>
  <c r="M290" i="41"/>
  <c r="K289" i="41"/>
  <c r="K288" i="41"/>
  <c r="M288" i="41"/>
  <c r="K287" i="41"/>
  <c r="K286" i="41"/>
  <c r="M286" i="41"/>
  <c r="K285" i="41"/>
  <c r="K284" i="41"/>
  <c r="M284" i="41"/>
  <c r="K283" i="41"/>
  <c r="K282" i="41"/>
  <c r="M282" i="41"/>
  <c r="K281" i="41"/>
  <c r="K280" i="41"/>
  <c r="M280" i="41"/>
  <c r="K279" i="41"/>
  <c r="K278" i="41"/>
  <c r="M278" i="41"/>
  <c r="K277" i="41"/>
  <c r="K276" i="41"/>
  <c r="M276" i="41"/>
  <c r="K275" i="41"/>
  <c r="K274" i="41"/>
  <c r="M274" i="41"/>
  <c r="K273" i="41"/>
  <c r="K272" i="41"/>
  <c r="M272" i="41"/>
  <c r="K271" i="41"/>
  <c r="K270" i="41"/>
  <c r="M270" i="41"/>
  <c r="K269" i="41"/>
  <c r="K268" i="41"/>
  <c r="M268" i="41"/>
  <c r="K267" i="41"/>
  <c r="K266" i="41"/>
  <c r="M266" i="41"/>
  <c r="K265" i="41"/>
  <c r="K264" i="41"/>
  <c r="M264" i="41"/>
  <c r="K263" i="41"/>
  <c r="K262" i="41"/>
  <c r="M262" i="41"/>
  <c r="K261" i="41"/>
  <c r="K260" i="41"/>
  <c r="M260" i="41"/>
  <c r="K259" i="41"/>
  <c r="K258" i="41"/>
  <c r="M258" i="41"/>
  <c r="K257" i="41"/>
  <c r="K256" i="41"/>
  <c r="M256" i="41"/>
  <c r="K255" i="41"/>
  <c r="K254" i="41"/>
  <c r="M254" i="41"/>
  <c r="K253" i="41"/>
  <c r="K252" i="41"/>
  <c r="M252" i="41"/>
  <c r="K251" i="41"/>
  <c r="K250" i="41"/>
  <c r="M250" i="41"/>
  <c r="K249" i="41"/>
  <c r="K248" i="41"/>
  <c r="M248" i="41"/>
  <c r="K247" i="41"/>
  <c r="K246" i="41"/>
  <c r="M246" i="41"/>
  <c r="K245" i="41"/>
  <c r="K244" i="41"/>
  <c r="M244" i="41"/>
  <c r="K243" i="41"/>
  <c r="K242" i="41"/>
  <c r="M242" i="41"/>
  <c r="K241" i="41"/>
  <c r="K240" i="41"/>
  <c r="M240" i="41"/>
  <c r="K239" i="41"/>
  <c r="K238" i="41"/>
  <c r="M238" i="41"/>
  <c r="K237" i="41"/>
  <c r="K236" i="41"/>
  <c r="M236" i="41"/>
  <c r="K235" i="41"/>
  <c r="K234" i="41"/>
  <c r="M234" i="41"/>
  <c r="K233" i="41"/>
  <c r="K232" i="41"/>
  <c r="M232" i="41"/>
  <c r="K231" i="41"/>
  <c r="K230" i="41"/>
  <c r="M230" i="41"/>
  <c r="K229" i="41"/>
  <c r="K228" i="41"/>
  <c r="M228" i="41"/>
  <c r="K227" i="41"/>
  <c r="K226" i="41"/>
  <c r="M226" i="41"/>
  <c r="K225" i="41"/>
  <c r="K224" i="41"/>
  <c r="M224" i="41"/>
  <c r="K223" i="41"/>
  <c r="K222" i="41"/>
  <c r="M222" i="41"/>
  <c r="K221" i="41"/>
  <c r="K220" i="41"/>
  <c r="M220" i="41"/>
  <c r="K219" i="41"/>
  <c r="K218" i="41"/>
  <c r="M218" i="41"/>
  <c r="K217" i="41"/>
  <c r="K216" i="41"/>
  <c r="M216" i="41"/>
  <c r="K215" i="41"/>
  <c r="K214" i="41"/>
  <c r="M214" i="41"/>
  <c r="K213" i="41"/>
  <c r="K212" i="41"/>
  <c r="M212" i="41"/>
  <c r="K211" i="41"/>
  <c r="K210" i="41"/>
  <c r="M210" i="41"/>
  <c r="K209" i="41"/>
  <c r="K208" i="41"/>
  <c r="M208" i="41"/>
  <c r="K207" i="41"/>
  <c r="K206" i="41"/>
  <c r="M206" i="41"/>
  <c r="K205" i="41"/>
  <c r="K204" i="41"/>
  <c r="M204" i="41"/>
  <c r="K203" i="41"/>
  <c r="K202" i="41"/>
  <c r="M202" i="41"/>
  <c r="K201" i="41"/>
  <c r="K200" i="41"/>
  <c r="M200" i="41"/>
  <c r="K199" i="41"/>
  <c r="K198" i="41"/>
  <c r="M198" i="41"/>
  <c r="K197" i="41"/>
  <c r="K196" i="41"/>
  <c r="M196" i="41"/>
  <c r="K195" i="41"/>
  <c r="K194" i="41"/>
  <c r="M194" i="41"/>
  <c r="K193" i="41"/>
  <c r="K192" i="41"/>
  <c r="M192" i="41"/>
  <c r="K191" i="41"/>
  <c r="K190" i="41"/>
  <c r="M190" i="41"/>
  <c r="K189" i="41"/>
  <c r="K188" i="41"/>
  <c r="M188" i="41"/>
  <c r="K187" i="41"/>
  <c r="K186" i="41"/>
  <c r="M186" i="41"/>
  <c r="K185" i="41"/>
  <c r="K184" i="41"/>
  <c r="M184" i="41"/>
  <c r="K183" i="41"/>
  <c r="K182" i="41"/>
  <c r="M182" i="41"/>
  <c r="K181" i="41"/>
  <c r="K180" i="41"/>
  <c r="M180" i="41"/>
  <c r="K179" i="41"/>
  <c r="K178" i="41"/>
  <c r="M178" i="41"/>
  <c r="K177" i="41"/>
  <c r="K176" i="41"/>
  <c r="M176" i="41"/>
  <c r="K175" i="41"/>
  <c r="K174" i="41"/>
  <c r="M174" i="41"/>
  <c r="K173" i="41"/>
  <c r="K172" i="41"/>
  <c r="M172" i="41"/>
  <c r="K171" i="41"/>
  <c r="K170" i="41"/>
  <c r="M170" i="41"/>
  <c r="K169" i="41"/>
  <c r="K168" i="41"/>
  <c r="M168" i="41"/>
  <c r="K167" i="41"/>
  <c r="K166" i="41"/>
  <c r="M166" i="41"/>
  <c r="K165" i="41"/>
  <c r="K164" i="41"/>
  <c r="M164" i="41"/>
  <c r="K163" i="41"/>
  <c r="K162" i="41"/>
  <c r="M162" i="41"/>
  <c r="K161" i="41"/>
  <c r="K160" i="41"/>
  <c r="M160" i="41"/>
  <c r="K159" i="41"/>
  <c r="K158" i="41"/>
  <c r="M158" i="41"/>
  <c r="K157" i="41"/>
  <c r="K156" i="41"/>
  <c r="M156" i="41"/>
  <c r="K155" i="41"/>
  <c r="K154" i="41"/>
  <c r="M154" i="41"/>
  <c r="K153" i="41"/>
  <c r="K152" i="41"/>
  <c r="M152" i="41"/>
  <c r="K151" i="41"/>
  <c r="K150" i="41"/>
  <c r="M150" i="41"/>
  <c r="K149" i="41"/>
  <c r="K148" i="41"/>
  <c r="M148" i="41"/>
  <c r="K147" i="41"/>
  <c r="K146" i="41"/>
  <c r="M146" i="41"/>
  <c r="K145" i="41"/>
  <c r="K144" i="41"/>
  <c r="M144" i="41"/>
  <c r="K143" i="41"/>
  <c r="K142" i="41"/>
  <c r="M142" i="41"/>
  <c r="K141" i="41"/>
  <c r="K140" i="41"/>
  <c r="M140" i="41"/>
  <c r="K139" i="41"/>
  <c r="K138" i="41"/>
  <c r="M138" i="41"/>
  <c r="K137" i="41"/>
  <c r="K136" i="41"/>
  <c r="M136" i="41"/>
  <c r="K135" i="41"/>
  <c r="K134" i="41"/>
  <c r="M134" i="41"/>
  <c r="K133" i="41"/>
  <c r="K132" i="41"/>
  <c r="M132" i="41"/>
  <c r="K131" i="41"/>
  <c r="K130" i="41"/>
  <c r="M130" i="41"/>
  <c r="K129" i="41"/>
  <c r="K128" i="41"/>
  <c r="M128" i="41"/>
  <c r="K127" i="41"/>
  <c r="K126" i="41"/>
  <c r="M126" i="41"/>
  <c r="K125" i="41"/>
  <c r="K124" i="41"/>
  <c r="M124" i="41"/>
  <c r="K123" i="41"/>
  <c r="K122" i="41"/>
  <c r="M122" i="41"/>
  <c r="K121" i="41"/>
  <c r="K120" i="41"/>
  <c r="M120" i="41"/>
  <c r="K119" i="41"/>
  <c r="K118" i="41"/>
  <c r="M118" i="41"/>
  <c r="K117" i="41"/>
  <c r="K116" i="41"/>
  <c r="M116" i="41"/>
  <c r="K115" i="41"/>
  <c r="K114" i="41"/>
  <c r="M114" i="41"/>
  <c r="K113" i="41"/>
  <c r="K112" i="41"/>
  <c r="M112" i="41"/>
  <c r="K111" i="41"/>
  <c r="K110" i="41"/>
  <c r="M110" i="41"/>
  <c r="K109" i="41"/>
  <c r="K108" i="41"/>
  <c r="M108" i="41"/>
  <c r="K107" i="41"/>
  <c r="K106" i="41"/>
  <c r="M106" i="41"/>
  <c r="K105" i="41"/>
  <c r="K104" i="41"/>
  <c r="M104" i="41"/>
  <c r="K103" i="41"/>
  <c r="K102" i="41"/>
  <c r="M102" i="41"/>
  <c r="K101" i="41"/>
  <c r="K100" i="41"/>
  <c r="M100" i="41"/>
  <c r="K99" i="41"/>
  <c r="K98" i="41"/>
  <c r="M98" i="41"/>
  <c r="K97" i="41"/>
  <c r="K96" i="41"/>
  <c r="M96" i="41"/>
  <c r="K95" i="41"/>
  <c r="K94" i="41"/>
  <c r="M94" i="41"/>
  <c r="K93" i="41"/>
  <c r="K92" i="41"/>
  <c r="M92" i="41"/>
  <c r="K91" i="41"/>
  <c r="K90" i="41"/>
  <c r="M90" i="41"/>
  <c r="K89" i="41"/>
  <c r="K88" i="41"/>
  <c r="M88" i="41"/>
  <c r="K87" i="41"/>
  <c r="K86" i="41"/>
  <c r="M86" i="41"/>
  <c r="K85" i="41"/>
  <c r="K84" i="41"/>
  <c r="M84" i="41"/>
  <c r="K83" i="41"/>
  <c r="K82" i="41"/>
  <c r="M82" i="41"/>
  <c r="K81" i="41"/>
  <c r="K80" i="41"/>
  <c r="M80" i="41"/>
  <c r="K79" i="41"/>
  <c r="K78" i="41"/>
  <c r="M78" i="41"/>
  <c r="K77" i="41"/>
  <c r="K76" i="41"/>
  <c r="M76" i="41"/>
  <c r="K75" i="41"/>
  <c r="K74" i="41"/>
  <c r="M74" i="41"/>
  <c r="K73" i="41"/>
  <c r="K72" i="41"/>
  <c r="M72" i="41"/>
  <c r="K71" i="41"/>
  <c r="K70" i="41"/>
  <c r="M70" i="41"/>
  <c r="K69" i="41"/>
  <c r="K68" i="41"/>
  <c r="M68" i="41"/>
  <c r="K67" i="41"/>
  <c r="K66" i="41"/>
  <c r="M66" i="41"/>
  <c r="K65" i="41"/>
  <c r="K64" i="41"/>
  <c r="M64" i="41"/>
  <c r="K63" i="41"/>
  <c r="K62" i="41"/>
  <c r="M62" i="41"/>
  <c r="K61" i="41"/>
  <c r="K60" i="41"/>
  <c r="M60" i="41"/>
  <c r="K59" i="41"/>
  <c r="K58" i="41"/>
  <c r="M58" i="41"/>
  <c r="K57" i="41"/>
  <c r="K56" i="41"/>
  <c r="M56" i="41"/>
  <c r="K55" i="41"/>
  <c r="K54" i="41"/>
  <c r="M54" i="41"/>
  <c r="K53" i="41"/>
  <c r="K52" i="41"/>
  <c r="M52" i="41"/>
  <c r="K51" i="41"/>
  <c r="K50" i="41"/>
  <c r="M50" i="41"/>
  <c r="K49" i="41"/>
  <c r="K48" i="41"/>
  <c r="M48" i="41"/>
  <c r="K47" i="41"/>
  <c r="K46" i="41"/>
  <c r="M46" i="41"/>
  <c r="K45" i="41"/>
  <c r="K44" i="41"/>
  <c r="M44" i="41"/>
  <c r="K43" i="41"/>
  <c r="K42" i="41"/>
  <c r="M42" i="41"/>
  <c r="K41" i="41"/>
  <c r="K40" i="41"/>
  <c r="M40" i="41"/>
  <c r="K39" i="41"/>
  <c r="K38" i="41"/>
  <c r="M38" i="41"/>
  <c r="K37" i="41"/>
  <c r="K36" i="41"/>
  <c r="M36" i="41"/>
  <c r="K35" i="41"/>
  <c r="K34" i="41"/>
  <c r="M34" i="41"/>
  <c r="K33" i="41"/>
  <c r="K32" i="41"/>
  <c r="M32" i="41"/>
  <c r="K31" i="41"/>
  <c r="K30" i="41"/>
  <c r="M30" i="41"/>
  <c r="K29" i="41"/>
  <c r="K28" i="41"/>
  <c r="M28" i="41"/>
  <c r="K27" i="41"/>
  <c r="K26" i="41"/>
  <c r="M26" i="41"/>
  <c r="K25" i="41"/>
  <c r="K24" i="41"/>
  <c r="M24" i="41"/>
  <c r="K23" i="41"/>
  <c r="K22" i="41"/>
  <c r="M22" i="41"/>
  <c r="K21" i="41"/>
  <c r="K20" i="41"/>
  <c r="M20" i="41"/>
  <c r="K19" i="41"/>
  <c r="K18" i="41"/>
  <c r="M18" i="41"/>
  <c r="K17" i="41"/>
  <c r="K16" i="41"/>
  <c r="M16" i="41"/>
  <c r="K15" i="41"/>
  <c r="K14" i="41"/>
  <c r="M14" i="41"/>
  <c r="K13" i="41"/>
  <c r="K12" i="41"/>
  <c r="M12" i="41"/>
  <c r="K11" i="41"/>
  <c r="K10" i="41"/>
  <c r="M10" i="41"/>
  <c r="K9" i="41"/>
  <c r="A81" i="40"/>
  <c r="J517" i="39"/>
  <c r="I517" i="39"/>
  <c r="H517" i="39"/>
  <c r="G517" i="39"/>
  <c r="F517" i="39"/>
  <c r="K498" i="39"/>
  <c r="K497" i="39"/>
  <c r="K496" i="39"/>
  <c r="M496" i="39"/>
  <c r="K495" i="39"/>
  <c r="K490" i="39"/>
  <c r="K489" i="39"/>
  <c r="K488" i="39"/>
  <c r="M488" i="39"/>
  <c r="K487" i="39"/>
  <c r="K486" i="39"/>
  <c r="K485" i="39"/>
  <c r="K484" i="39"/>
  <c r="M484" i="39"/>
  <c r="K483" i="39"/>
  <c r="K482" i="39"/>
  <c r="K481" i="39"/>
  <c r="K480" i="39"/>
  <c r="M480" i="39"/>
  <c r="K479" i="39"/>
  <c r="K478" i="39"/>
  <c r="K477" i="39"/>
  <c r="K476" i="39"/>
  <c r="M476" i="39"/>
  <c r="K475" i="39"/>
  <c r="K474" i="39"/>
  <c r="K473" i="39"/>
  <c r="K472" i="39"/>
  <c r="M472" i="39"/>
  <c r="K471" i="39"/>
  <c r="K470" i="39"/>
  <c r="K469" i="39"/>
  <c r="K468" i="39"/>
  <c r="M468" i="39"/>
  <c r="K467" i="39"/>
  <c r="K466" i="39"/>
  <c r="K465" i="39"/>
  <c r="K464" i="39"/>
  <c r="M464" i="39"/>
  <c r="K463" i="39"/>
  <c r="K462" i="39"/>
  <c r="K461" i="39"/>
  <c r="K460" i="39"/>
  <c r="M460" i="39"/>
  <c r="K459" i="39"/>
  <c r="K458" i="39"/>
  <c r="K457" i="39"/>
  <c r="K456" i="39"/>
  <c r="M456" i="39"/>
  <c r="K455" i="39"/>
  <c r="K454" i="39"/>
  <c r="K453" i="39"/>
  <c r="K452" i="39"/>
  <c r="M452" i="39"/>
  <c r="K451" i="39"/>
  <c r="K450" i="39"/>
  <c r="K449" i="39"/>
  <c r="K448" i="39"/>
  <c r="M448" i="39"/>
  <c r="K447" i="39"/>
  <c r="K446" i="39"/>
  <c r="K445" i="39"/>
  <c r="K444" i="39"/>
  <c r="M444" i="39"/>
  <c r="K443" i="39"/>
  <c r="K442" i="39"/>
  <c r="K441" i="39"/>
  <c r="K440" i="39"/>
  <c r="M440" i="39"/>
  <c r="K439" i="39"/>
  <c r="K438" i="39"/>
  <c r="K437" i="39"/>
  <c r="K436" i="39"/>
  <c r="M436" i="39"/>
  <c r="K435" i="39"/>
  <c r="K434" i="39"/>
  <c r="K433" i="39"/>
  <c r="K432" i="39"/>
  <c r="M432" i="39"/>
  <c r="K431" i="39"/>
  <c r="K430" i="39"/>
  <c r="K429" i="39"/>
  <c r="K428" i="39"/>
  <c r="M428" i="39"/>
  <c r="K427" i="39"/>
  <c r="K426" i="39"/>
  <c r="K425" i="39"/>
  <c r="K424" i="39"/>
  <c r="M424" i="39"/>
  <c r="K423" i="39"/>
  <c r="K422" i="39"/>
  <c r="K421" i="39"/>
  <c r="K420" i="39"/>
  <c r="M420" i="39"/>
  <c r="K419" i="39"/>
  <c r="K418" i="39"/>
  <c r="K417" i="39"/>
  <c r="K416" i="39"/>
  <c r="M416" i="39"/>
  <c r="K415" i="39"/>
  <c r="K414" i="39"/>
  <c r="K413" i="39"/>
  <c r="K412" i="39"/>
  <c r="M412" i="39"/>
  <c r="K411" i="39"/>
  <c r="K410" i="39"/>
  <c r="K409" i="39"/>
  <c r="K408" i="39"/>
  <c r="M408" i="39"/>
  <c r="K407" i="39"/>
  <c r="K406" i="39"/>
  <c r="K405" i="39"/>
  <c r="K404" i="39"/>
  <c r="M404" i="39"/>
  <c r="K403" i="39"/>
  <c r="K402" i="39"/>
  <c r="K401" i="39"/>
  <c r="K400" i="39"/>
  <c r="M400" i="39"/>
  <c r="K399" i="39"/>
  <c r="K398" i="39"/>
  <c r="K397" i="39"/>
  <c r="K396" i="39"/>
  <c r="M396" i="39"/>
  <c r="K395" i="39"/>
  <c r="K394" i="39"/>
  <c r="K393" i="39"/>
  <c r="K392" i="39"/>
  <c r="M392" i="39"/>
  <c r="K391" i="39"/>
  <c r="K390" i="39"/>
  <c r="K389" i="39"/>
  <c r="K388" i="39"/>
  <c r="M388" i="39"/>
  <c r="K387" i="39"/>
  <c r="K386" i="39"/>
  <c r="K385" i="39"/>
  <c r="K384" i="39"/>
  <c r="M384" i="39"/>
  <c r="K383" i="39"/>
  <c r="K382" i="39"/>
  <c r="K381" i="39"/>
  <c r="K380" i="39"/>
  <c r="M380" i="39"/>
  <c r="K379" i="39"/>
  <c r="K378" i="39"/>
  <c r="K377" i="39"/>
  <c r="K376" i="39"/>
  <c r="M376" i="39"/>
  <c r="K375" i="39"/>
  <c r="K374" i="39"/>
  <c r="K373" i="39"/>
  <c r="K372" i="39"/>
  <c r="M372" i="39"/>
  <c r="K371" i="39"/>
  <c r="K370" i="39"/>
  <c r="K369" i="39"/>
  <c r="K368" i="39"/>
  <c r="M368" i="39"/>
  <c r="K367" i="39"/>
  <c r="K366" i="39"/>
  <c r="K365" i="39"/>
  <c r="K364" i="39"/>
  <c r="M364" i="39"/>
  <c r="K363" i="39"/>
  <c r="K362" i="39"/>
  <c r="K361" i="39"/>
  <c r="K360" i="39"/>
  <c r="M360" i="39"/>
  <c r="K359" i="39"/>
  <c r="K358" i="39"/>
  <c r="K357" i="39"/>
  <c r="K356" i="39"/>
  <c r="M356" i="39"/>
  <c r="K355" i="39"/>
  <c r="K354" i="39"/>
  <c r="K353" i="39"/>
  <c r="K352" i="39"/>
  <c r="M352" i="39"/>
  <c r="K351" i="39"/>
  <c r="K350" i="39"/>
  <c r="K349" i="39"/>
  <c r="K348" i="39"/>
  <c r="M348" i="39"/>
  <c r="K347" i="39"/>
  <c r="K346" i="39"/>
  <c r="K345" i="39"/>
  <c r="K344" i="39"/>
  <c r="M344" i="39"/>
  <c r="K343" i="39"/>
  <c r="K342" i="39"/>
  <c r="K341" i="39"/>
  <c r="K340" i="39"/>
  <c r="M340" i="39"/>
  <c r="K339" i="39"/>
  <c r="K338" i="39"/>
  <c r="K337" i="39"/>
  <c r="K336" i="39"/>
  <c r="M336" i="39"/>
  <c r="K335" i="39"/>
  <c r="K334" i="39"/>
  <c r="K333" i="39"/>
  <c r="K332" i="39"/>
  <c r="M332" i="39"/>
  <c r="K331" i="39"/>
  <c r="K330" i="39"/>
  <c r="K329" i="39"/>
  <c r="K328" i="39"/>
  <c r="M328" i="39"/>
  <c r="K327" i="39"/>
  <c r="K326" i="39"/>
  <c r="K325" i="39"/>
  <c r="K324" i="39"/>
  <c r="M324" i="39"/>
  <c r="K323" i="39"/>
  <c r="K322" i="39"/>
  <c r="K321" i="39"/>
  <c r="K320" i="39"/>
  <c r="M320" i="39"/>
  <c r="K319" i="39"/>
  <c r="K318" i="39"/>
  <c r="K317" i="39"/>
  <c r="K316" i="39"/>
  <c r="M316" i="39"/>
  <c r="K315" i="39"/>
  <c r="K314" i="39"/>
  <c r="K313" i="39"/>
  <c r="K312" i="39"/>
  <c r="M312" i="39"/>
  <c r="K311" i="39"/>
  <c r="K310" i="39"/>
  <c r="K309" i="39"/>
  <c r="K308" i="39"/>
  <c r="M308" i="39"/>
  <c r="K307" i="39"/>
  <c r="K306" i="39"/>
  <c r="K305" i="39"/>
  <c r="K304" i="39"/>
  <c r="M304" i="39"/>
  <c r="K303" i="39"/>
  <c r="K302" i="39"/>
  <c r="K301" i="39"/>
  <c r="K300" i="39"/>
  <c r="M300" i="39"/>
  <c r="K299" i="39"/>
  <c r="K298" i="39"/>
  <c r="K297" i="39"/>
  <c r="K296" i="39"/>
  <c r="M296" i="39"/>
  <c r="K295" i="39"/>
  <c r="K294" i="39"/>
  <c r="K293" i="39"/>
  <c r="K292" i="39"/>
  <c r="M292" i="39"/>
  <c r="K291" i="39"/>
  <c r="K290" i="39"/>
  <c r="K289" i="39"/>
  <c r="K288" i="39"/>
  <c r="M288" i="39"/>
  <c r="K287" i="39"/>
  <c r="K286" i="39"/>
  <c r="K285" i="39"/>
  <c r="K284" i="39"/>
  <c r="M284" i="39"/>
  <c r="K283" i="39"/>
  <c r="K282" i="39"/>
  <c r="K281" i="39"/>
  <c r="K280" i="39"/>
  <c r="M280" i="39"/>
  <c r="K279" i="39"/>
  <c r="K278" i="39"/>
  <c r="K277" i="39"/>
  <c r="K276" i="39"/>
  <c r="M276" i="39"/>
  <c r="K275" i="39"/>
  <c r="K274" i="39"/>
  <c r="K273" i="39"/>
  <c r="K272" i="39"/>
  <c r="M272" i="39"/>
  <c r="K271" i="39"/>
  <c r="K270" i="39"/>
  <c r="K269" i="39"/>
  <c r="K268" i="39"/>
  <c r="M268" i="39"/>
  <c r="K267" i="39"/>
  <c r="K266" i="39"/>
  <c r="K265" i="39"/>
  <c r="K264" i="39"/>
  <c r="M264" i="39"/>
  <c r="K263" i="39"/>
  <c r="K262" i="39"/>
  <c r="K261" i="39"/>
  <c r="K260" i="39"/>
  <c r="M260" i="39"/>
  <c r="K259" i="39"/>
  <c r="K258" i="39"/>
  <c r="K257" i="39"/>
  <c r="K256" i="39"/>
  <c r="M256" i="39"/>
  <c r="K255" i="39"/>
  <c r="K254" i="39"/>
  <c r="K253" i="39"/>
  <c r="K252" i="39"/>
  <c r="M252" i="39"/>
  <c r="K251" i="39"/>
  <c r="K250" i="39"/>
  <c r="K249" i="39"/>
  <c r="K248" i="39"/>
  <c r="M248" i="39"/>
  <c r="K247" i="39"/>
  <c r="K246" i="39"/>
  <c r="K245" i="39"/>
  <c r="K244" i="39"/>
  <c r="M244" i="39"/>
  <c r="K243" i="39"/>
  <c r="K242" i="39"/>
  <c r="K241" i="39"/>
  <c r="K240" i="39"/>
  <c r="M240" i="39"/>
  <c r="K239" i="39"/>
  <c r="K238" i="39"/>
  <c r="K237" i="39"/>
  <c r="K236" i="39"/>
  <c r="M236" i="39"/>
  <c r="K235" i="39"/>
  <c r="K234" i="39"/>
  <c r="K233" i="39"/>
  <c r="K232" i="39"/>
  <c r="M232" i="39"/>
  <c r="K231" i="39"/>
  <c r="K230" i="39"/>
  <c r="K229" i="39"/>
  <c r="K228" i="39"/>
  <c r="M228" i="39"/>
  <c r="K227" i="39"/>
  <c r="K226" i="39"/>
  <c r="K225" i="39"/>
  <c r="K224" i="39"/>
  <c r="M224" i="39"/>
  <c r="K223" i="39"/>
  <c r="K222" i="39"/>
  <c r="K221" i="39"/>
  <c r="K220" i="39"/>
  <c r="M220" i="39"/>
  <c r="K219" i="39"/>
  <c r="K218" i="39"/>
  <c r="K217" i="39"/>
  <c r="K216" i="39"/>
  <c r="M216" i="39"/>
  <c r="K215" i="39"/>
  <c r="K214" i="39"/>
  <c r="K213" i="39"/>
  <c r="K212" i="39"/>
  <c r="M212" i="39"/>
  <c r="K211" i="39"/>
  <c r="K210" i="39"/>
  <c r="K209" i="39"/>
  <c r="K208" i="39"/>
  <c r="M208" i="39"/>
  <c r="K207" i="39"/>
  <c r="K206" i="39"/>
  <c r="K205" i="39"/>
  <c r="K204" i="39"/>
  <c r="M204" i="39"/>
  <c r="K203" i="39"/>
  <c r="K202" i="39"/>
  <c r="K201" i="39"/>
  <c r="K200" i="39"/>
  <c r="M200" i="39"/>
  <c r="K199" i="39"/>
  <c r="K198" i="39"/>
  <c r="K197" i="39"/>
  <c r="K196" i="39"/>
  <c r="M196" i="39"/>
  <c r="K195" i="39"/>
  <c r="K194" i="39"/>
  <c r="K193" i="39"/>
  <c r="K192" i="39"/>
  <c r="M192" i="39"/>
  <c r="K191" i="39"/>
  <c r="K190" i="39"/>
  <c r="K189" i="39"/>
  <c r="K188" i="39"/>
  <c r="M188" i="39"/>
  <c r="K187" i="39"/>
  <c r="K186" i="39"/>
  <c r="K185" i="39"/>
  <c r="K184" i="39"/>
  <c r="M184" i="39"/>
  <c r="K183" i="39"/>
  <c r="K182" i="39"/>
  <c r="K181" i="39"/>
  <c r="K180" i="39"/>
  <c r="M180" i="39"/>
  <c r="K179" i="39"/>
  <c r="K178" i="39"/>
  <c r="K177" i="39"/>
  <c r="K176" i="39"/>
  <c r="M176" i="39"/>
  <c r="K175" i="39"/>
  <c r="K174" i="39"/>
  <c r="K173" i="39"/>
  <c r="K172" i="39"/>
  <c r="M172" i="39"/>
  <c r="K171" i="39"/>
  <c r="K170" i="39"/>
  <c r="K169" i="39"/>
  <c r="K168" i="39"/>
  <c r="M168" i="39"/>
  <c r="K167" i="39"/>
  <c r="K166" i="39"/>
  <c r="K165" i="39"/>
  <c r="K164" i="39"/>
  <c r="M164" i="39"/>
  <c r="K163" i="39"/>
  <c r="K162" i="39"/>
  <c r="K161" i="39"/>
  <c r="K160" i="39"/>
  <c r="M160" i="39"/>
  <c r="K159" i="39"/>
  <c r="K158" i="39"/>
  <c r="K157" i="39"/>
  <c r="K156" i="39"/>
  <c r="M156" i="39"/>
  <c r="K155" i="39"/>
  <c r="K154" i="39"/>
  <c r="K153" i="39"/>
  <c r="K152" i="39"/>
  <c r="M152" i="39"/>
  <c r="K151" i="39"/>
  <c r="K150" i="39"/>
  <c r="K149" i="39"/>
  <c r="K148" i="39"/>
  <c r="M148" i="39"/>
  <c r="K147" i="39"/>
  <c r="K146" i="39"/>
  <c r="K145" i="39"/>
  <c r="K144" i="39"/>
  <c r="M144" i="39"/>
  <c r="K143" i="39"/>
  <c r="K142" i="39"/>
  <c r="K141" i="39"/>
  <c r="K140" i="39"/>
  <c r="M140" i="39"/>
  <c r="K139" i="39"/>
  <c r="K138" i="39"/>
  <c r="K137" i="39"/>
  <c r="K136" i="39"/>
  <c r="M136" i="39"/>
  <c r="K135" i="39"/>
  <c r="K134" i="39"/>
  <c r="K133" i="39"/>
  <c r="K132" i="39"/>
  <c r="M132" i="39"/>
  <c r="K131" i="39"/>
  <c r="K130" i="39"/>
  <c r="K129" i="39"/>
  <c r="K128" i="39"/>
  <c r="M128" i="39"/>
  <c r="K127" i="39"/>
  <c r="K126" i="39"/>
  <c r="K125" i="39"/>
  <c r="K124" i="39"/>
  <c r="M124" i="39"/>
  <c r="K123" i="39"/>
  <c r="K122" i="39"/>
  <c r="K121" i="39"/>
  <c r="K120" i="39"/>
  <c r="M120" i="39"/>
  <c r="K119" i="39"/>
  <c r="K118" i="39"/>
  <c r="K117" i="39"/>
  <c r="K116" i="39"/>
  <c r="M116" i="39"/>
  <c r="K115" i="39"/>
  <c r="K114" i="39"/>
  <c r="K113" i="39"/>
  <c r="K112" i="39"/>
  <c r="M112" i="39"/>
  <c r="K111" i="39"/>
  <c r="K110" i="39"/>
  <c r="K109" i="39"/>
  <c r="K108" i="39"/>
  <c r="M108" i="39"/>
  <c r="K107" i="39"/>
  <c r="K106" i="39"/>
  <c r="K105" i="39"/>
  <c r="K104" i="39"/>
  <c r="M104" i="39"/>
  <c r="K103" i="39"/>
  <c r="K102" i="39"/>
  <c r="K101" i="39"/>
  <c r="K100" i="39"/>
  <c r="M100" i="39"/>
  <c r="K99" i="39"/>
  <c r="K98" i="39"/>
  <c r="K97" i="39"/>
  <c r="K96" i="39"/>
  <c r="M96" i="39"/>
  <c r="K95" i="39"/>
  <c r="K94" i="39"/>
  <c r="K93" i="39"/>
  <c r="K92" i="39"/>
  <c r="M92" i="39"/>
  <c r="K91" i="39"/>
  <c r="K90" i="39"/>
  <c r="K89" i="39"/>
  <c r="K88" i="39"/>
  <c r="M88" i="39"/>
  <c r="K87" i="39"/>
  <c r="K86" i="39"/>
  <c r="K85" i="39"/>
  <c r="K84" i="39"/>
  <c r="M84" i="39"/>
  <c r="K83" i="39"/>
  <c r="K82" i="39"/>
  <c r="K81" i="39"/>
  <c r="K80" i="39"/>
  <c r="M80" i="39"/>
  <c r="K79" i="39"/>
  <c r="K78" i="39"/>
  <c r="K77" i="39"/>
  <c r="K76" i="39"/>
  <c r="M76" i="39"/>
  <c r="K75" i="39"/>
  <c r="K74" i="39"/>
  <c r="K73" i="39"/>
  <c r="K72" i="39"/>
  <c r="M72" i="39"/>
  <c r="K71" i="39"/>
  <c r="K70" i="39"/>
  <c r="K69" i="39"/>
  <c r="K68" i="39"/>
  <c r="M68" i="39"/>
  <c r="K67" i="39"/>
  <c r="K66" i="39"/>
  <c r="K65" i="39"/>
  <c r="K64" i="39"/>
  <c r="M64" i="39"/>
  <c r="K63" i="39"/>
  <c r="K62" i="39"/>
  <c r="K61" i="39"/>
  <c r="K60" i="39"/>
  <c r="M60" i="39"/>
  <c r="K59" i="39"/>
  <c r="K58" i="39"/>
  <c r="K57" i="39"/>
  <c r="K56" i="39"/>
  <c r="M56" i="39"/>
  <c r="K55" i="39"/>
  <c r="K54" i="39"/>
  <c r="K53" i="39"/>
  <c r="K52" i="39"/>
  <c r="M52" i="39"/>
  <c r="K51" i="39"/>
  <c r="K50" i="39"/>
  <c r="K49" i="39"/>
  <c r="K48" i="39"/>
  <c r="M48" i="39"/>
  <c r="K47" i="39"/>
  <c r="K46" i="39"/>
  <c r="K45" i="39"/>
  <c r="K44" i="39"/>
  <c r="M44" i="39"/>
  <c r="K43" i="39"/>
  <c r="K42" i="39"/>
  <c r="K41" i="39"/>
  <c r="K40" i="39"/>
  <c r="M40" i="39"/>
  <c r="K39" i="39"/>
  <c r="K38" i="39"/>
  <c r="K37" i="39"/>
  <c r="K36" i="39"/>
  <c r="M36" i="39"/>
  <c r="K35" i="39"/>
  <c r="K34" i="39"/>
  <c r="K33" i="39"/>
  <c r="K32" i="39"/>
  <c r="M32" i="39"/>
  <c r="K31" i="39"/>
  <c r="K30" i="39"/>
  <c r="K29" i="39"/>
  <c r="K28" i="39"/>
  <c r="M28" i="39"/>
  <c r="K27" i="39"/>
  <c r="K26" i="39"/>
  <c r="K25" i="39"/>
  <c r="K24" i="39"/>
  <c r="M24" i="39"/>
  <c r="K23" i="39"/>
  <c r="K22" i="39"/>
  <c r="K21" i="39"/>
  <c r="K20" i="39"/>
  <c r="M20" i="39"/>
  <c r="K19" i="39"/>
  <c r="K18" i="39"/>
  <c r="K17" i="39"/>
  <c r="K16" i="39"/>
  <c r="M16" i="39"/>
  <c r="K15" i="39"/>
  <c r="K14" i="39"/>
  <c r="K13" i="39"/>
  <c r="K12" i="39"/>
  <c r="M12" i="39"/>
  <c r="K11" i="39"/>
  <c r="K10" i="39"/>
  <c r="K9" i="39"/>
  <c r="A81" i="38"/>
  <c r="J517" i="37"/>
  <c r="I517" i="37"/>
  <c r="F517" i="37"/>
  <c r="G517" i="37"/>
  <c r="H517" i="37"/>
  <c r="K517" i="37"/>
  <c r="K498" i="37"/>
  <c r="K497" i="37"/>
  <c r="K496" i="37"/>
  <c r="M496" i="37"/>
  <c r="K495" i="37"/>
  <c r="M495" i="37"/>
  <c r="K490" i="37"/>
  <c r="K489" i="37"/>
  <c r="K488" i="37"/>
  <c r="M488" i="37"/>
  <c r="K487" i="37"/>
  <c r="M487" i="37"/>
  <c r="K486" i="37"/>
  <c r="K485" i="37"/>
  <c r="K484" i="37"/>
  <c r="M484" i="37"/>
  <c r="K483" i="37"/>
  <c r="M483" i="37"/>
  <c r="K482" i="37"/>
  <c r="K481" i="37"/>
  <c r="K480" i="37"/>
  <c r="M480" i="37"/>
  <c r="K479" i="37"/>
  <c r="M479" i="37"/>
  <c r="K478" i="37"/>
  <c r="K477" i="37"/>
  <c r="K476" i="37"/>
  <c r="M476" i="37"/>
  <c r="K475" i="37"/>
  <c r="M475" i="37"/>
  <c r="K474" i="37"/>
  <c r="K473" i="37"/>
  <c r="K472" i="37"/>
  <c r="M472" i="37"/>
  <c r="K471" i="37"/>
  <c r="M471" i="37"/>
  <c r="K470" i="37"/>
  <c r="K469" i="37"/>
  <c r="K468" i="37"/>
  <c r="M468" i="37"/>
  <c r="K467" i="37"/>
  <c r="M467" i="37"/>
  <c r="K466" i="37"/>
  <c r="K465" i="37"/>
  <c r="K464" i="37"/>
  <c r="M464" i="37"/>
  <c r="K463" i="37"/>
  <c r="M463" i="37"/>
  <c r="K462" i="37"/>
  <c r="K461" i="37"/>
  <c r="K460" i="37"/>
  <c r="M460" i="37"/>
  <c r="K459" i="37"/>
  <c r="M459" i="37"/>
  <c r="K458" i="37"/>
  <c r="K457" i="37"/>
  <c r="K456" i="37"/>
  <c r="M456" i="37"/>
  <c r="K455" i="37"/>
  <c r="M455" i="37"/>
  <c r="K454" i="37"/>
  <c r="K453" i="37"/>
  <c r="K452" i="37"/>
  <c r="M452" i="37"/>
  <c r="K451" i="37"/>
  <c r="M451" i="37"/>
  <c r="K450" i="37"/>
  <c r="K449" i="37"/>
  <c r="K448" i="37"/>
  <c r="M448" i="37"/>
  <c r="K447" i="37"/>
  <c r="M447" i="37"/>
  <c r="K446" i="37"/>
  <c r="K445" i="37"/>
  <c r="K444" i="37"/>
  <c r="M444" i="37"/>
  <c r="K443" i="37"/>
  <c r="M443" i="37"/>
  <c r="K442" i="37"/>
  <c r="K441" i="37"/>
  <c r="K440" i="37"/>
  <c r="M440" i="37"/>
  <c r="K439" i="37"/>
  <c r="M439" i="37"/>
  <c r="K438" i="37"/>
  <c r="K437" i="37"/>
  <c r="K436" i="37"/>
  <c r="M436" i="37"/>
  <c r="K435" i="37"/>
  <c r="M435" i="37"/>
  <c r="K434" i="37"/>
  <c r="K433" i="37"/>
  <c r="K432" i="37"/>
  <c r="M432" i="37"/>
  <c r="K431" i="37"/>
  <c r="M431" i="37"/>
  <c r="K430" i="37"/>
  <c r="K429" i="37"/>
  <c r="K428" i="37"/>
  <c r="M428" i="37"/>
  <c r="K427" i="37"/>
  <c r="M427" i="37"/>
  <c r="K426" i="37"/>
  <c r="K425" i="37"/>
  <c r="K424" i="37"/>
  <c r="M424" i="37"/>
  <c r="K423" i="37"/>
  <c r="M423" i="37"/>
  <c r="K422" i="37"/>
  <c r="K421" i="37"/>
  <c r="K420" i="37"/>
  <c r="M420" i="37"/>
  <c r="K419" i="37"/>
  <c r="M419" i="37"/>
  <c r="K418" i="37"/>
  <c r="K417" i="37"/>
  <c r="K416" i="37"/>
  <c r="M416" i="37"/>
  <c r="K415" i="37"/>
  <c r="M415" i="37"/>
  <c r="K414" i="37"/>
  <c r="K413" i="37"/>
  <c r="K412" i="37"/>
  <c r="M412" i="37"/>
  <c r="K411" i="37"/>
  <c r="M411" i="37"/>
  <c r="K410" i="37"/>
  <c r="K409" i="37"/>
  <c r="K408" i="37"/>
  <c r="M408" i="37"/>
  <c r="K407" i="37"/>
  <c r="M407" i="37"/>
  <c r="K406" i="37"/>
  <c r="K405" i="37"/>
  <c r="K404" i="37"/>
  <c r="M404" i="37"/>
  <c r="K403" i="37"/>
  <c r="M403" i="37"/>
  <c r="K402" i="37"/>
  <c r="K401" i="37"/>
  <c r="K400" i="37"/>
  <c r="M400" i="37"/>
  <c r="K399" i="37"/>
  <c r="M399" i="37"/>
  <c r="K398" i="37"/>
  <c r="K397" i="37"/>
  <c r="K396" i="37"/>
  <c r="M396" i="37"/>
  <c r="K395" i="37"/>
  <c r="M395" i="37"/>
  <c r="K394" i="37"/>
  <c r="K393" i="37"/>
  <c r="K392" i="37"/>
  <c r="M392" i="37"/>
  <c r="K391" i="37"/>
  <c r="M391" i="37"/>
  <c r="K390" i="37"/>
  <c r="K389" i="37"/>
  <c r="K388" i="37"/>
  <c r="M388" i="37"/>
  <c r="K387" i="37"/>
  <c r="M387" i="37"/>
  <c r="K386" i="37"/>
  <c r="K385" i="37"/>
  <c r="K384" i="37"/>
  <c r="M384" i="37"/>
  <c r="K383" i="37"/>
  <c r="M383" i="37"/>
  <c r="K382" i="37"/>
  <c r="K381" i="37"/>
  <c r="K380" i="37"/>
  <c r="M380" i="37"/>
  <c r="K379" i="37"/>
  <c r="M379" i="37"/>
  <c r="K378" i="37"/>
  <c r="K377" i="37"/>
  <c r="K376" i="37"/>
  <c r="M376" i="37"/>
  <c r="K375" i="37"/>
  <c r="M375" i="37"/>
  <c r="K374" i="37"/>
  <c r="K373" i="37"/>
  <c r="K372" i="37"/>
  <c r="M372" i="37"/>
  <c r="K371" i="37"/>
  <c r="M371" i="37"/>
  <c r="K370" i="37"/>
  <c r="K369" i="37"/>
  <c r="K368" i="37"/>
  <c r="M368" i="37"/>
  <c r="K367" i="37"/>
  <c r="M367" i="37"/>
  <c r="K366" i="37"/>
  <c r="K365" i="37"/>
  <c r="K364" i="37"/>
  <c r="M364" i="37"/>
  <c r="K363" i="37"/>
  <c r="M363" i="37"/>
  <c r="K362" i="37"/>
  <c r="K361" i="37"/>
  <c r="K360" i="37"/>
  <c r="M360" i="37"/>
  <c r="K359" i="37"/>
  <c r="M359" i="37"/>
  <c r="K358" i="37"/>
  <c r="K357" i="37"/>
  <c r="K356" i="37"/>
  <c r="M356" i="37"/>
  <c r="K355" i="37"/>
  <c r="M355" i="37"/>
  <c r="K354" i="37"/>
  <c r="K353" i="37"/>
  <c r="K352" i="37"/>
  <c r="M352" i="37"/>
  <c r="K351" i="37"/>
  <c r="M351" i="37"/>
  <c r="K350" i="37"/>
  <c r="K349" i="37"/>
  <c r="K348" i="37"/>
  <c r="M348" i="37"/>
  <c r="K347" i="37"/>
  <c r="M347" i="37"/>
  <c r="K346" i="37"/>
  <c r="K345" i="37"/>
  <c r="K344" i="37"/>
  <c r="M344" i="37"/>
  <c r="K343" i="37"/>
  <c r="M343" i="37"/>
  <c r="K342" i="37"/>
  <c r="K341" i="37"/>
  <c r="K340" i="37"/>
  <c r="M340" i="37"/>
  <c r="K339" i="37"/>
  <c r="M339" i="37"/>
  <c r="K338" i="37"/>
  <c r="K337" i="37"/>
  <c r="K336" i="37"/>
  <c r="M336" i="37"/>
  <c r="K335" i="37"/>
  <c r="M335" i="37"/>
  <c r="K334" i="37"/>
  <c r="K333" i="37"/>
  <c r="K332" i="37"/>
  <c r="M332" i="37"/>
  <c r="K331" i="37"/>
  <c r="M331" i="37"/>
  <c r="K330" i="37"/>
  <c r="K329" i="37"/>
  <c r="K328" i="37"/>
  <c r="M328" i="37"/>
  <c r="K327" i="37"/>
  <c r="M327" i="37"/>
  <c r="K326" i="37"/>
  <c r="K325" i="37"/>
  <c r="K324" i="37"/>
  <c r="M324" i="37"/>
  <c r="K323" i="37"/>
  <c r="M323" i="37"/>
  <c r="K322" i="37"/>
  <c r="K321" i="37"/>
  <c r="K320" i="37"/>
  <c r="M320" i="37"/>
  <c r="K319" i="37"/>
  <c r="M319" i="37"/>
  <c r="K318" i="37"/>
  <c r="K317" i="37"/>
  <c r="K316" i="37"/>
  <c r="M316" i="37"/>
  <c r="K315" i="37"/>
  <c r="M315" i="37"/>
  <c r="K314" i="37"/>
  <c r="K313" i="37"/>
  <c r="K312" i="37"/>
  <c r="M312" i="37"/>
  <c r="K311" i="37"/>
  <c r="M311" i="37"/>
  <c r="K310" i="37"/>
  <c r="K309" i="37"/>
  <c r="K308" i="37"/>
  <c r="M308" i="37"/>
  <c r="K307" i="37"/>
  <c r="M307" i="37"/>
  <c r="K306" i="37"/>
  <c r="K305" i="37"/>
  <c r="K304" i="37"/>
  <c r="M304" i="37"/>
  <c r="K303" i="37"/>
  <c r="M303" i="37"/>
  <c r="K302" i="37"/>
  <c r="K301" i="37"/>
  <c r="K300" i="37"/>
  <c r="M300" i="37"/>
  <c r="K299" i="37"/>
  <c r="M299" i="37"/>
  <c r="K298" i="37"/>
  <c r="K297" i="37"/>
  <c r="K296" i="37"/>
  <c r="M296" i="37"/>
  <c r="K295" i="37"/>
  <c r="M295" i="37"/>
  <c r="K294" i="37"/>
  <c r="K293" i="37"/>
  <c r="K292" i="37"/>
  <c r="M292" i="37"/>
  <c r="K291" i="37"/>
  <c r="M291" i="37"/>
  <c r="K290" i="37"/>
  <c r="K289" i="37"/>
  <c r="K288" i="37"/>
  <c r="M288" i="37"/>
  <c r="K287" i="37"/>
  <c r="M287" i="37"/>
  <c r="K286" i="37"/>
  <c r="K285" i="37"/>
  <c r="K284" i="37"/>
  <c r="M284" i="37"/>
  <c r="K283" i="37"/>
  <c r="M283" i="37"/>
  <c r="K282" i="37"/>
  <c r="K281" i="37"/>
  <c r="K280" i="37"/>
  <c r="M280" i="37"/>
  <c r="K279" i="37"/>
  <c r="M279" i="37"/>
  <c r="K278" i="37"/>
  <c r="K277" i="37"/>
  <c r="K276" i="37"/>
  <c r="M276" i="37"/>
  <c r="K275" i="37"/>
  <c r="M275" i="37"/>
  <c r="K274" i="37"/>
  <c r="K273" i="37"/>
  <c r="K272" i="37"/>
  <c r="M272" i="37"/>
  <c r="K271" i="37"/>
  <c r="M271" i="37"/>
  <c r="K270" i="37"/>
  <c r="K269" i="37"/>
  <c r="K268" i="37"/>
  <c r="M268" i="37"/>
  <c r="K267" i="37"/>
  <c r="M267" i="37"/>
  <c r="K266" i="37"/>
  <c r="K265" i="37"/>
  <c r="K264" i="37"/>
  <c r="M264" i="37"/>
  <c r="K263" i="37"/>
  <c r="M263" i="37"/>
  <c r="K262" i="37"/>
  <c r="K261" i="37"/>
  <c r="K260" i="37"/>
  <c r="M260" i="37"/>
  <c r="K259" i="37"/>
  <c r="M259" i="37"/>
  <c r="K258" i="37"/>
  <c r="K257" i="37"/>
  <c r="K256" i="37"/>
  <c r="M256" i="37"/>
  <c r="K255" i="37"/>
  <c r="M255" i="37"/>
  <c r="K254" i="37"/>
  <c r="K253" i="37"/>
  <c r="K252" i="37"/>
  <c r="M252" i="37"/>
  <c r="K251" i="37"/>
  <c r="M251" i="37"/>
  <c r="K250" i="37"/>
  <c r="K249" i="37"/>
  <c r="K248" i="37"/>
  <c r="M248" i="37"/>
  <c r="K247" i="37"/>
  <c r="M247" i="37"/>
  <c r="K246" i="37"/>
  <c r="K245" i="37"/>
  <c r="K244" i="37"/>
  <c r="M244" i="37"/>
  <c r="K243" i="37"/>
  <c r="M243" i="37"/>
  <c r="K242" i="37"/>
  <c r="K241" i="37"/>
  <c r="K240" i="37"/>
  <c r="M240" i="37"/>
  <c r="K239" i="37"/>
  <c r="M239" i="37"/>
  <c r="K238" i="37"/>
  <c r="K237" i="37"/>
  <c r="K236" i="37"/>
  <c r="M236" i="37"/>
  <c r="K235" i="37"/>
  <c r="M235" i="37"/>
  <c r="K234" i="37"/>
  <c r="K233" i="37"/>
  <c r="K232" i="37"/>
  <c r="M232" i="37"/>
  <c r="K231" i="37"/>
  <c r="M231" i="37"/>
  <c r="K230" i="37"/>
  <c r="K229" i="37"/>
  <c r="K228" i="37"/>
  <c r="M228" i="37"/>
  <c r="K227" i="37"/>
  <c r="M227" i="37"/>
  <c r="K226" i="37"/>
  <c r="K225" i="37"/>
  <c r="K224" i="37"/>
  <c r="M224" i="37"/>
  <c r="K223" i="37"/>
  <c r="M223" i="37"/>
  <c r="K222" i="37"/>
  <c r="K221" i="37"/>
  <c r="K220" i="37"/>
  <c r="M220" i="37"/>
  <c r="K219" i="37"/>
  <c r="M219" i="37"/>
  <c r="K218" i="37"/>
  <c r="K217" i="37"/>
  <c r="K216" i="37"/>
  <c r="M216" i="37"/>
  <c r="K215" i="37"/>
  <c r="M215" i="37"/>
  <c r="K214" i="37"/>
  <c r="K213" i="37"/>
  <c r="K212" i="37"/>
  <c r="M212" i="37"/>
  <c r="K211" i="37"/>
  <c r="M211" i="37"/>
  <c r="K210" i="37"/>
  <c r="K209" i="37"/>
  <c r="K208" i="37"/>
  <c r="M208" i="37"/>
  <c r="K207" i="37"/>
  <c r="M207" i="37"/>
  <c r="K206" i="37"/>
  <c r="K205" i="37"/>
  <c r="K204" i="37"/>
  <c r="M204" i="37"/>
  <c r="K203" i="37"/>
  <c r="M203" i="37"/>
  <c r="K202" i="37"/>
  <c r="K201" i="37"/>
  <c r="K200" i="37"/>
  <c r="M200" i="37"/>
  <c r="K199" i="37"/>
  <c r="M199" i="37"/>
  <c r="K198" i="37"/>
  <c r="K197" i="37"/>
  <c r="K196" i="37"/>
  <c r="M196" i="37"/>
  <c r="K195" i="37"/>
  <c r="M195" i="37"/>
  <c r="K194" i="37"/>
  <c r="K193" i="37"/>
  <c r="K192" i="37"/>
  <c r="M192" i="37"/>
  <c r="K191" i="37"/>
  <c r="M191" i="37"/>
  <c r="K190" i="37"/>
  <c r="K189" i="37"/>
  <c r="K188" i="37"/>
  <c r="M188" i="37"/>
  <c r="K187" i="37"/>
  <c r="M187" i="37"/>
  <c r="K186" i="37"/>
  <c r="K185" i="37"/>
  <c r="K184" i="37"/>
  <c r="M184" i="37"/>
  <c r="K183" i="37"/>
  <c r="M183" i="37"/>
  <c r="K182" i="37"/>
  <c r="K181" i="37"/>
  <c r="K180" i="37"/>
  <c r="M180" i="37"/>
  <c r="K179" i="37"/>
  <c r="M179" i="37"/>
  <c r="K178" i="37"/>
  <c r="K177" i="37"/>
  <c r="K176" i="37"/>
  <c r="M176" i="37"/>
  <c r="K175" i="37"/>
  <c r="M175" i="37"/>
  <c r="K174" i="37"/>
  <c r="K173" i="37"/>
  <c r="K172" i="37"/>
  <c r="M172" i="37"/>
  <c r="K171" i="37"/>
  <c r="M171" i="37"/>
  <c r="K170" i="37"/>
  <c r="K169" i="37"/>
  <c r="K168" i="37"/>
  <c r="M168" i="37"/>
  <c r="K167" i="37"/>
  <c r="M167" i="37"/>
  <c r="K166" i="37"/>
  <c r="K165" i="37"/>
  <c r="K164" i="37"/>
  <c r="M164" i="37"/>
  <c r="K163" i="37"/>
  <c r="M163" i="37"/>
  <c r="K162" i="37"/>
  <c r="K161" i="37"/>
  <c r="K160" i="37"/>
  <c r="M160" i="37"/>
  <c r="K159" i="37"/>
  <c r="M159" i="37"/>
  <c r="K158" i="37"/>
  <c r="K157" i="37"/>
  <c r="K156" i="37"/>
  <c r="M156" i="37"/>
  <c r="K155" i="37"/>
  <c r="M155" i="37"/>
  <c r="K154" i="37"/>
  <c r="K153" i="37"/>
  <c r="K152" i="37"/>
  <c r="M152" i="37"/>
  <c r="K151" i="37"/>
  <c r="M151" i="37"/>
  <c r="K150" i="37"/>
  <c r="K149" i="37"/>
  <c r="K148" i="37"/>
  <c r="M148" i="37"/>
  <c r="K147" i="37"/>
  <c r="M147" i="37"/>
  <c r="K146" i="37"/>
  <c r="K145" i="37"/>
  <c r="K144" i="37"/>
  <c r="M144" i="37"/>
  <c r="K143" i="37"/>
  <c r="M143" i="37"/>
  <c r="K142" i="37"/>
  <c r="K141" i="37"/>
  <c r="K140" i="37"/>
  <c r="M140" i="37"/>
  <c r="K139" i="37"/>
  <c r="M139" i="37"/>
  <c r="K138" i="37"/>
  <c r="K137" i="37"/>
  <c r="K136" i="37"/>
  <c r="M136" i="37"/>
  <c r="K135" i="37"/>
  <c r="K134" i="37"/>
  <c r="K133" i="37"/>
  <c r="K132" i="37"/>
  <c r="M132" i="37"/>
  <c r="K131" i="37"/>
  <c r="M131" i="37"/>
  <c r="K130" i="37"/>
  <c r="K129" i="37"/>
  <c r="K128" i="37"/>
  <c r="M128" i="37"/>
  <c r="K127" i="37"/>
  <c r="M127" i="37"/>
  <c r="K126" i="37"/>
  <c r="K125" i="37"/>
  <c r="K124" i="37"/>
  <c r="M124" i="37"/>
  <c r="K123" i="37"/>
  <c r="M123" i="37"/>
  <c r="K122" i="37"/>
  <c r="K121" i="37"/>
  <c r="K120" i="37"/>
  <c r="M120" i="37"/>
  <c r="K119" i="37"/>
  <c r="M119" i="37"/>
  <c r="K118" i="37"/>
  <c r="K117" i="37"/>
  <c r="K116" i="37"/>
  <c r="M116" i="37"/>
  <c r="K115" i="37"/>
  <c r="M115" i="37"/>
  <c r="K114" i="37"/>
  <c r="K113" i="37"/>
  <c r="K112" i="37"/>
  <c r="M112" i="37"/>
  <c r="K111" i="37"/>
  <c r="M111" i="37"/>
  <c r="K110" i="37"/>
  <c r="K109" i="37"/>
  <c r="K108" i="37"/>
  <c r="M108" i="37"/>
  <c r="K107" i="37"/>
  <c r="M107" i="37"/>
  <c r="K106" i="37"/>
  <c r="K105" i="37"/>
  <c r="K104" i="37"/>
  <c r="M104" i="37"/>
  <c r="K103" i="37"/>
  <c r="M103" i="37"/>
  <c r="K102" i="37"/>
  <c r="K101" i="37"/>
  <c r="K100" i="37"/>
  <c r="M100" i="37"/>
  <c r="K99" i="37"/>
  <c r="M99" i="37"/>
  <c r="K98" i="37"/>
  <c r="K97" i="37"/>
  <c r="K96" i="37"/>
  <c r="M96" i="37"/>
  <c r="K95" i="37"/>
  <c r="M95" i="37"/>
  <c r="K94" i="37"/>
  <c r="K93" i="37"/>
  <c r="K92" i="37"/>
  <c r="M92" i="37"/>
  <c r="K91" i="37"/>
  <c r="M91" i="37"/>
  <c r="K90" i="37"/>
  <c r="K89" i="37"/>
  <c r="K88" i="37"/>
  <c r="M88" i="37"/>
  <c r="K87" i="37"/>
  <c r="M87" i="37"/>
  <c r="K86" i="37"/>
  <c r="K85" i="37"/>
  <c r="K84" i="37"/>
  <c r="M84" i="37"/>
  <c r="K83" i="37"/>
  <c r="M83" i="37"/>
  <c r="K82" i="37"/>
  <c r="K81" i="37"/>
  <c r="K80" i="37"/>
  <c r="M80" i="37"/>
  <c r="K79" i="37"/>
  <c r="M79" i="37"/>
  <c r="K78" i="37"/>
  <c r="K77" i="37"/>
  <c r="K76" i="37"/>
  <c r="M76" i="37"/>
  <c r="K75" i="37"/>
  <c r="M75" i="37"/>
  <c r="K74" i="37"/>
  <c r="K73" i="37"/>
  <c r="K72" i="37"/>
  <c r="M72" i="37"/>
  <c r="K71" i="37"/>
  <c r="M71" i="37"/>
  <c r="K70" i="37"/>
  <c r="K69" i="37"/>
  <c r="K68" i="37"/>
  <c r="M68" i="37"/>
  <c r="K67" i="37"/>
  <c r="M67" i="37"/>
  <c r="K66" i="37"/>
  <c r="K65" i="37"/>
  <c r="K64" i="37"/>
  <c r="M64" i="37"/>
  <c r="K63" i="37"/>
  <c r="M63" i="37"/>
  <c r="K62" i="37"/>
  <c r="K61" i="37"/>
  <c r="K60" i="37"/>
  <c r="M60" i="37"/>
  <c r="K59" i="37"/>
  <c r="M59" i="37"/>
  <c r="K58" i="37"/>
  <c r="K57" i="37"/>
  <c r="K56" i="37"/>
  <c r="M56" i="37"/>
  <c r="K55" i="37"/>
  <c r="M55" i="37"/>
  <c r="K54" i="37"/>
  <c r="K53" i="37"/>
  <c r="K52" i="37"/>
  <c r="M52" i="37"/>
  <c r="K51" i="37"/>
  <c r="M51" i="37"/>
  <c r="K50" i="37"/>
  <c r="K49" i="37"/>
  <c r="K48" i="37"/>
  <c r="M48" i="37"/>
  <c r="K47" i="37"/>
  <c r="M47" i="37"/>
  <c r="K46" i="37"/>
  <c r="K45" i="37"/>
  <c r="K44" i="37"/>
  <c r="M44" i="37"/>
  <c r="K43" i="37"/>
  <c r="M43" i="37"/>
  <c r="K42" i="37"/>
  <c r="K41" i="37"/>
  <c r="K40" i="37"/>
  <c r="M40" i="37"/>
  <c r="K39" i="37"/>
  <c r="M39" i="37"/>
  <c r="K38" i="37"/>
  <c r="K37" i="37"/>
  <c r="K36" i="37"/>
  <c r="M36" i="37"/>
  <c r="K35" i="37"/>
  <c r="M35" i="37"/>
  <c r="K34" i="37"/>
  <c r="K33" i="37"/>
  <c r="K32" i="37"/>
  <c r="M32" i="37"/>
  <c r="K31" i="37"/>
  <c r="M31" i="37"/>
  <c r="K30" i="37"/>
  <c r="K29" i="37"/>
  <c r="K28" i="37"/>
  <c r="M28" i="37"/>
  <c r="K27" i="37"/>
  <c r="M27" i="37"/>
  <c r="K26" i="37"/>
  <c r="K25" i="37"/>
  <c r="K24" i="37"/>
  <c r="M24" i="37"/>
  <c r="K23" i="37"/>
  <c r="M23" i="37"/>
  <c r="K22" i="37"/>
  <c r="K21" i="37"/>
  <c r="K20" i="37"/>
  <c r="M20" i="37"/>
  <c r="K19" i="37"/>
  <c r="M19" i="37"/>
  <c r="K18" i="37"/>
  <c r="K17" i="37"/>
  <c r="K16" i="37"/>
  <c r="M16" i="37"/>
  <c r="K15" i="37"/>
  <c r="M15" i="37"/>
  <c r="K14" i="37"/>
  <c r="K13" i="37"/>
  <c r="K12" i="37"/>
  <c r="M12" i="37"/>
  <c r="K11" i="37"/>
  <c r="M11" i="37"/>
  <c r="K10" i="37"/>
  <c r="K9" i="37"/>
  <c r="A81" i="36"/>
  <c r="J517" i="35"/>
  <c r="I517" i="35"/>
  <c r="H517" i="35"/>
  <c r="G517" i="35"/>
  <c r="F517" i="35"/>
  <c r="K498" i="35"/>
  <c r="K497" i="35"/>
  <c r="K496" i="35"/>
  <c r="M496" i="35"/>
  <c r="K495" i="35"/>
  <c r="M495" i="35"/>
  <c r="K490" i="35"/>
  <c r="K489" i="35"/>
  <c r="K488" i="35"/>
  <c r="M488" i="35"/>
  <c r="K487" i="35"/>
  <c r="M487" i="35"/>
  <c r="K486" i="35"/>
  <c r="K485" i="35"/>
  <c r="K484" i="35"/>
  <c r="M484" i="35"/>
  <c r="K483" i="35"/>
  <c r="M483" i="35"/>
  <c r="K482" i="35"/>
  <c r="K481" i="35"/>
  <c r="K480" i="35"/>
  <c r="M480" i="35"/>
  <c r="K479" i="35"/>
  <c r="M479" i="35"/>
  <c r="K478" i="35"/>
  <c r="K477" i="35"/>
  <c r="K476" i="35"/>
  <c r="M476" i="35"/>
  <c r="K475" i="35"/>
  <c r="M475" i="35"/>
  <c r="K474" i="35"/>
  <c r="K473" i="35"/>
  <c r="K472" i="35"/>
  <c r="M472" i="35"/>
  <c r="K471" i="35"/>
  <c r="M471" i="35"/>
  <c r="K470" i="35"/>
  <c r="K469" i="35"/>
  <c r="K468" i="35"/>
  <c r="M468" i="35"/>
  <c r="K467" i="35"/>
  <c r="M467" i="35"/>
  <c r="K466" i="35"/>
  <c r="K465" i="35"/>
  <c r="K464" i="35"/>
  <c r="M464" i="35"/>
  <c r="K463" i="35"/>
  <c r="M463" i="35"/>
  <c r="K462" i="35"/>
  <c r="K461" i="35"/>
  <c r="K460" i="35"/>
  <c r="M460" i="35"/>
  <c r="K459" i="35"/>
  <c r="M459" i="35"/>
  <c r="K458" i="35"/>
  <c r="K457" i="35"/>
  <c r="K456" i="35"/>
  <c r="M456" i="35"/>
  <c r="K455" i="35"/>
  <c r="M455" i="35"/>
  <c r="K454" i="35"/>
  <c r="K453" i="35"/>
  <c r="K452" i="35"/>
  <c r="M452" i="35"/>
  <c r="K451" i="35"/>
  <c r="M451" i="35"/>
  <c r="K450" i="35"/>
  <c r="K449" i="35"/>
  <c r="K448" i="35"/>
  <c r="M448" i="35"/>
  <c r="K447" i="35"/>
  <c r="M447" i="35"/>
  <c r="K446" i="35"/>
  <c r="K445" i="35"/>
  <c r="K444" i="35"/>
  <c r="M444" i="35"/>
  <c r="K443" i="35"/>
  <c r="M443" i="35"/>
  <c r="K442" i="35"/>
  <c r="K441" i="35"/>
  <c r="K440" i="35"/>
  <c r="M440" i="35"/>
  <c r="K439" i="35"/>
  <c r="M439" i="35"/>
  <c r="K438" i="35"/>
  <c r="K437" i="35"/>
  <c r="K436" i="35"/>
  <c r="M436" i="35"/>
  <c r="K435" i="35"/>
  <c r="M435" i="35"/>
  <c r="K434" i="35"/>
  <c r="K433" i="35"/>
  <c r="K432" i="35"/>
  <c r="M432" i="35"/>
  <c r="K431" i="35"/>
  <c r="M431" i="35"/>
  <c r="K430" i="35"/>
  <c r="K429" i="35"/>
  <c r="K428" i="35"/>
  <c r="M428" i="35"/>
  <c r="K427" i="35"/>
  <c r="M427" i="35"/>
  <c r="K426" i="35"/>
  <c r="K425" i="35"/>
  <c r="K424" i="35"/>
  <c r="M424" i="35"/>
  <c r="K423" i="35"/>
  <c r="M423" i="35"/>
  <c r="K422" i="35"/>
  <c r="K421" i="35"/>
  <c r="K420" i="35"/>
  <c r="M420" i="35"/>
  <c r="K419" i="35"/>
  <c r="M419" i="35"/>
  <c r="K418" i="35"/>
  <c r="K417" i="35"/>
  <c r="K416" i="35"/>
  <c r="M416" i="35"/>
  <c r="K415" i="35"/>
  <c r="M415" i="35"/>
  <c r="K414" i="35"/>
  <c r="K413" i="35"/>
  <c r="K412" i="35"/>
  <c r="M412" i="35"/>
  <c r="K411" i="35"/>
  <c r="M411" i="35"/>
  <c r="K410" i="35"/>
  <c r="K409" i="35"/>
  <c r="K408" i="35"/>
  <c r="M408" i="35"/>
  <c r="K407" i="35"/>
  <c r="M407" i="35"/>
  <c r="K406" i="35"/>
  <c r="K405" i="35"/>
  <c r="K404" i="35"/>
  <c r="M404" i="35"/>
  <c r="K403" i="35"/>
  <c r="M403" i="35"/>
  <c r="K402" i="35"/>
  <c r="K401" i="35"/>
  <c r="K400" i="35"/>
  <c r="M400" i="35"/>
  <c r="K399" i="35"/>
  <c r="M399" i="35"/>
  <c r="K398" i="35"/>
  <c r="K397" i="35"/>
  <c r="K396" i="35"/>
  <c r="M396" i="35"/>
  <c r="K395" i="35"/>
  <c r="M395" i="35"/>
  <c r="K394" i="35"/>
  <c r="K393" i="35"/>
  <c r="K392" i="35"/>
  <c r="M392" i="35"/>
  <c r="K391" i="35"/>
  <c r="M391" i="35"/>
  <c r="K390" i="35"/>
  <c r="K389" i="35"/>
  <c r="K388" i="35"/>
  <c r="M388" i="35"/>
  <c r="K387" i="35"/>
  <c r="M387" i="35"/>
  <c r="K386" i="35"/>
  <c r="K385" i="35"/>
  <c r="K384" i="35"/>
  <c r="M384" i="35"/>
  <c r="K383" i="35"/>
  <c r="M383" i="35"/>
  <c r="K382" i="35"/>
  <c r="K381" i="35"/>
  <c r="K380" i="35"/>
  <c r="M380" i="35"/>
  <c r="K379" i="35"/>
  <c r="M379" i="35"/>
  <c r="K378" i="35"/>
  <c r="K377" i="35"/>
  <c r="K376" i="35"/>
  <c r="M376" i="35"/>
  <c r="K375" i="35"/>
  <c r="M375" i="35"/>
  <c r="K374" i="35"/>
  <c r="K373" i="35"/>
  <c r="K372" i="35"/>
  <c r="M372" i="35"/>
  <c r="K371" i="35"/>
  <c r="M371" i="35"/>
  <c r="K370" i="35"/>
  <c r="K369" i="35"/>
  <c r="K368" i="35"/>
  <c r="M368" i="35"/>
  <c r="K367" i="35"/>
  <c r="M367" i="35"/>
  <c r="K366" i="35"/>
  <c r="K365" i="35"/>
  <c r="K364" i="35"/>
  <c r="M364" i="35"/>
  <c r="K363" i="35"/>
  <c r="M363" i="35"/>
  <c r="K362" i="35"/>
  <c r="K361" i="35"/>
  <c r="K360" i="35"/>
  <c r="M360" i="35"/>
  <c r="K359" i="35"/>
  <c r="M359" i="35"/>
  <c r="K358" i="35"/>
  <c r="K357" i="35"/>
  <c r="K356" i="35"/>
  <c r="M356" i="35"/>
  <c r="K355" i="35"/>
  <c r="M355" i="35"/>
  <c r="K354" i="35"/>
  <c r="K353" i="35"/>
  <c r="K352" i="35"/>
  <c r="M352" i="35"/>
  <c r="K351" i="35"/>
  <c r="M351" i="35"/>
  <c r="K350" i="35"/>
  <c r="K349" i="35"/>
  <c r="K348" i="35"/>
  <c r="M348" i="35"/>
  <c r="K347" i="35"/>
  <c r="M347" i="35"/>
  <c r="K346" i="35"/>
  <c r="K345" i="35"/>
  <c r="K344" i="35"/>
  <c r="M344" i="35"/>
  <c r="K343" i="35"/>
  <c r="M343" i="35"/>
  <c r="K342" i="35"/>
  <c r="K341" i="35"/>
  <c r="K340" i="35"/>
  <c r="M340" i="35"/>
  <c r="K339" i="35"/>
  <c r="M339" i="35"/>
  <c r="K338" i="35"/>
  <c r="K337" i="35"/>
  <c r="K336" i="35"/>
  <c r="M336" i="35"/>
  <c r="K335" i="35"/>
  <c r="M335" i="35"/>
  <c r="K334" i="35"/>
  <c r="K333" i="35"/>
  <c r="K332" i="35"/>
  <c r="M332" i="35"/>
  <c r="K331" i="35"/>
  <c r="M331" i="35"/>
  <c r="K330" i="35"/>
  <c r="K329" i="35"/>
  <c r="K328" i="35"/>
  <c r="M328" i="35"/>
  <c r="K327" i="35"/>
  <c r="M327" i="35"/>
  <c r="K326" i="35"/>
  <c r="K325" i="35"/>
  <c r="K324" i="35"/>
  <c r="M324" i="35"/>
  <c r="K323" i="35"/>
  <c r="M323" i="35"/>
  <c r="K322" i="35"/>
  <c r="K321" i="35"/>
  <c r="K320" i="35"/>
  <c r="M320" i="35"/>
  <c r="K319" i="35"/>
  <c r="M319" i="35"/>
  <c r="K318" i="35"/>
  <c r="K317" i="35"/>
  <c r="K316" i="35"/>
  <c r="M316" i="35"/>
  <c r="K315" i="35"/>
  <c r="M315" i="35"/>
  <c r="K314" i="35"/>
  <c r="K313" i="35"/>
  <c r="K312" i="35"/>
  <c r="M312" i="35"/>
  <c r="K311" i="35"/>
  <c r="M311" i="35"/>
  <c r="K310" i="35"/>
  <c r="K309" i="35"/>
  <c r="K308" i="35"/>
  <c r="M308" i="35"/>
  <c r="K307" i="35"/>
  <c r="M307" i="35"/>
  <c r="K306" i="35"/>
  <c r="K305" i="35"/>
  <c r="K304" i="35"/>
  <c r="M304" i="35"/>
  <c r="K303" i="35"/>
  <c r="M303" i="35"/>
  <c r="K302" i="35"/>
  <c r="K301" i="35"/>
  <c r="K300" i="35"/>
  <c r="M300" i="35"/>
  <c r="K299" i="35"/>
  <c r="M299" i="35"/>
  <c r="K298" i="35"/>
  <c r="K297" i="35"/>
  <c r="K296" i="35"/>
  <c r="M296" i="35"/>
  <c r="K295" i="35"/>
  <c r="M295" i="35"/>
  <c r="K294" i="35"/>
  <c r="K293" i="35"/>
  <c r="K292" i="35"/>
  <c r="M292" i="35"/>
  <c r="K291" i="35"/>
  <c r="M291" i="35"/>
  <c r="K290" i="35"/>
  <c r="K289" i="35"/>
  <c r="K288" i="35"/>
  <c r="M288" i="35"/>
  <c r="K287" i="35"/>
  <c r="M287" i="35"/>
  <c r="K286" i="35"/>
  <c r="K285" i="35"/>
  <c r="K284" i="35"/>
  <c r="M284" i="35"/>
  <c r="K283" i="35"/>
  <c r="M283" i="35"/>
  <c r="K282" i="35"/>
  <c r="K281" i="35"/>
  <c r="K280" i="35"/>
  <c r="M280" i="35"/>
  <c r="K279" i="35"/>
  <c r="M279" i="35"/>
  <c r="K278" i="35"/>
  <c r="K277" i="35"/>
  <c r="K276" i="35"/>
  <c r="M276" i="35"/>
  <c r="K275" i="35"/>
  <c r="M275" i="35"/>
  <c r="K274" i="35"/>
  <c r="K273" i="35"/>
  <c r="K272" i="35"/>
  <c r="M272" i="35"/>
  <c r="K271" i="35"/>
  <c r="M271" i="35"/>
  <c r="K270" i="35"/>
  <c r="K269" i="35"/>
  <c r="K268" i="35"/>
  <c r="M268" i="35"/>
  <c r="K267" i="35"/>
  <c r="M267" i="35"/>
  <c r="K266" i="35"/>
  <c r="K265" i="35"/>
  <c r="K264" i="35"/>
  <c r="M264" i="35"/>
  <c r="K263" i="35"/>
  <c r="M263" i="35"/>
  <c r="K262" i="35"/>
  <c r="K261" i="35"/>
  <c r="K260" i="35"/>
  <c r="M260" i="35"/>
  <c r="K259" i="35"/>
  <c r="M259" i="35"/>
  <c r="K258" i="35"/>
  <c r="K257" i="35"/>
  <c r="K256" i="35"/>
  <c r="M256" i="35"/>
  <c r="K255" i="35"/>
  <c r="M255" i="35"/>
  <c r="K254" i="35"/>
  <c r="K253" i="35"/>
  <c r="K252" i="35"/>
  <c r="M252" i="35"/>
  <c r="K251" i="35"/>
  <c r="M251" i="35"/>
  <c r="K250" i="35"/>
  <c r="K249" i="35"/>
  <c r="K248" i="35"/>
  <c r="M248" i="35"/>
  <c r="K247" i="35"/>
  <c r="M247" i="35"/>
  <c r="K246" i="35"/>
  <c r="K245" i="35"/>
  <c r="K244" i="35"/>
  <c r="M244" i="35"/>
  <c r="K243" i="35"/>
  <c r="M243" i="35"/>
  <c r="K242" i="35"/>
  <c r="K241" i="35"/>
  <c r="K240" i="35"/>
  <c r="M240" i="35"/>
  <c r="K239" i="35"/>
  <c r="M239" i="35"/>
  <c r="K238" i="35"/>
  <c r="K237" i="35"/>
  <c r="K236" i="35"/>
  <c r="M236" i="35"/>
  <c r="K235" i="35"/>
  <c r="M235" i="35"/>
  <c r="K234" i="35"/>
  <c r="K233" i="35"/>
  <c r="K232" i="35"/>
  <c r="M232" i="35"/>
  <c r="K231" i="35"/>
  <c r="M231" i="35"/>
  <c r="K230" i="35"/>
  <c r="K229" i="35"/>
  <c r="K228" i="35"/>
  <c r="M228" i="35"/>
  <c r="K227" i="35"/>
  <c r="M227" i="35"/>
  <c r="K226" i="35"/>
  <c r="K225" i="35"/>
  <c r="K224" i="35"/>
  <c r="M224" i="35"/>
  <c r="K223" i="35"/>
  <c r="M223" i="35"/>
  <c r="K222" i="35"/>
  <c r="K221" i="35"/>
  <c r="K220" i="35"/>
  <c r="M220" i="35"/>
  <c r="K219" i="35"/>
  <c r="M219" i="35"/>
  <c r="K218" i="35"/>
  <c r="K217" i="35"/>
  <c r="K216" i="35"/>
  <c r="M216" i="35"/>
  <c r="K215" i="35"/>
  <c r="M215" i="35"/>
  <c r="K214" i="35"/>
  <c r="K213" i="35"/>
  <c r="K212" i="35"/>
  <c r="M212" i="35"/>
  <c r="K211" i="35"/>
  <c r="M211" i="35"/>
  <c r="K210" i="35"/>
  <c r="K209" i="35"/>
  <c r="K208" i="35"/>
  <c r="M208" i="35"/>
  <c r="K207" i="35"/>
  <c r="M207" i="35"/>
  <c r="K206" i="35"/>
  <c r="K205" i="35"/>
  <c r="K204" i="35"/>
  <c r="M204" i="35"/>
  <c r="K203" i="35"/>
  <c r="M203" i="35"/>
  <c r="K202" i="35"/>
  <c r="K201" i="35"/>
  <c r="K200" i="35"/>
  <c r="M200" i="35"/>
  <c r="K199" i="35"/>
  <c r="M199" i="35"/>
  <c r="K198" i="35"/>
  <c r="K197" i="35"/>
  <c r="K196" i="35"/>
  <c r="M196" i="35"/>
  <c r="K195" i="35"/>
  <c r="M195" i="35"/>
  <c r="K194" i="35"/>
  <c r="K193" i="35"/>
  <c r="K192" i="35"/>
  <c r="M192" i="35"/>
  <c r="K191" i="35"/>
  <c r="M191" i="35"/>
  <c r="K190" i="35"/>
  <c r="K189" i="35"/>
  <c r="K188" i="35"/>
  <c r="M188" i="35"/>
  <c r="K187" i="35"/>
  <c r="M187" i="35"/>
  <c r="K186" i="35"/>
  <c r="K185" i="35"/>
  <c r="K184" i="35"/>
  <c r="M184" i="35"/>
  <c r="K183" i="35"/>
  <c r="M183" i="35"/>
  <c r="K182" i="35"/>
  <c r="K181" i="35"/>
  <c r="K180" i="35"/>
  <c r="M180" i="35"/>
  <c r="K179" i="35"/>
  <c r="M179" i="35"/>
  <c r="K178" i="35"/>
  <c r="K177" i="35"/>
  <c r="K176" i="35"/>
  <c r="M176" i="35"/>
  <c r="K175" i="35"/>
  <c r="M175" i="35"/>
  <c r="K174" i="35"/>
  <c r="K173" i="35"/>
  <c r="K172" i="35"/>
  <c r="M172" i="35"/>
  <c r="K171" i="35"/>
  <c r="M171" i="35"/>
  <c r="K170" i="35"/>
  <c r="K169" i="35"/>
  <c r="K168" i="35"/>
  <c r="M168" i="35"/>
  <c r="K167" i="35"/>
  <c r="M167" i="35"/>
  <c r="K166" i="35"/>
  <c r="K165" i="35"/>
  <c r="K164" i="35"/>
  <c r="M164" i="35"/>
  <c r="K163" i="35"/>
  <c r="M163" i="35"/>
  <c r="K162" i="35"/>
  <c r="K161" i="35"/>
  <c r="K160" i="35"/>
  <c r="M160" i="35"/>
  <c r="K159" i="35"/>
  <c r="M159" i="35"/>
  <c r="K158" i="35"/>
  <c r="K157" i="35"/>
  <c r="K156" i="35"/>
  <c r="M156" i="35"/>
  <c r="K155" i="35"/>
  <c r="M155" i="35"/>
  <c r="K154" i="35"/>
  <c r="K153" i="35"/>
  <c r="K152" i="35"/>
  <c r="M152" i="35"/>
  <c r="K151" i="35"/>
  <c r="M151" i="35"/>
  <c r="K150" i="35"/>
  <c r="K149" i="35"/>
  <c r="K148" i="35"/>
  <c r="M148" i="35"/>
  <c r="K147" i="35"/>
  <c r="M147" i="35"/>
  <c r="K146" i="35"/>
  <c r="K145" i="35"/>
  <c r="K144" i="35"/>
  <c r="M144" i="35"/>
  <c r="K143" i="35"/>
  <c r="M143" i="35"/>
  <c r="K142" i="35"/>
  <c r="K141" i="35"/>
  <c r="K140" i="35"/>
  <c r="M140" i="35"/>
  <c r="K139" i="35"/>
  <c r="M139" i="35"/>
  <c r="K138" i="35"/>
  <c r="K137" i="35"/>
  <c r="K136" i="35"/>
  <c r="M136" i="35"/>
  <c r="K135" i="35"/>
  <c r="M135" i="35"/>
  <c r="K134" i="35"/>
  <c r="K133" i="35"/>
  <c r="K132" i="35"/>
  <c r="M132" i="35"/>
  <c r="K131" i="35"/>
  <c r="M131" i="35"/>
  <c r="K130" i="35"/>
  <c r="K129" i="35"/>
  <c r="K128" i="35"/>
  <c r="M128" i="35"/>
  <c r="K127" i="35"/>
  <c r="M127" i="35"/>
  <c r="K126" i="35"/>
  <c r="K125" i="35"/>
  <c r="K124" i="35"/>
  <c r="M124" i="35"/>
  <c r="K123" i="35"/>
  <c r="M123" i="35"/>
  <c r="K122" i="35"/>
  <c r="K121" i="35"/>
  <c r="K120" i="35"/>
  <c r="M120" i="35"/>
  <c r="K119" i="35"/>
  <c r="M119" i="35"/>
  <c r="K118" i="35"/>
  <c r="K117" i="35"/>
  <c r="K116" i="35"/>
  <c r="M116" i="35"/>
  <c r="K115" i="35"/>
  <c r="M115" i="35"/>
  <c r="K114" i="35"/>
  <c r="K113" i="35"/>
  <c r="K112" i="35"/>
  <c r="M112" i="35"/>
  <c r="K111" i="35"/>
  <c r="M111" i="35"/>
  <c r="K110" i="35"/>
  <c r="K109" i="35"/>
  <c r="K108" i="35"/>
  <c r="M108" i="35"/>
  <c r="K107" i="35"/>
  <c r="M107" i="35"/>
  <c r="K106" i="35"/>
  <c r="K105" i="35"/>
  <c r="K104" i="35"/>
  <c r="M104" i="35"/>
  <c r="K103" i="35"/>
  <c r="M103" i="35"/>
  <c r="K102" i="35"/>
  <c r="K101" i="35"/>
  <c r="K100" i="35"/>
  <c r="M100" i="35"/>
  <c r="K99" i="35"/>
  <c r="M99" i="35"/>
  <c r="K98" i="35"/>
  <c r="K97" i="35"/>
  <c r="K96" i="35"/>
  <c r="M96" i="35"/>
  <c r="K95" i="35"/>
  <c r="M95" i="35"/>
  <c r="K94" i="35"/>
  <c r="K93" i="35"/>
  <c r="K92" i="35"/>
  <c r="M92" i="35"/>
  <c r="K91" i="35"/>
  <c r="M91" i="35"/>
  <c r="K90" i="35"/>
  <c r="K89" i="35"/>
  <c r="K88" i="35"/>
  <c r="M88" i="35"/>
  <c r="K87" i="35"/>
  <c r="M87" i="35"/>
  <c r="K86" i="35"/>
  <c r="K85" i="35"/>
  <c r="K84" i="35"/>
  <c r="M84" i="35"/>
  <c r="K83" i="35"/>
  <c r="M83" i="35"/>
  <c r="K82" i="35"/>
  <c r="K81" i="35"/>
  <c r="K80" i="35"/>
  <c r="M80" i="35"/>
  <c r="K79" i="35"/>
  <c r="M79" i="35"/>
  <c r="K78" i="35"/>
  <c r="K77" i="35"/>
  <c r="K76" i="35"/>
  <c r="M76" i="35"/>
  <c r="K75" i="35"/>
  <c r="M75" i="35"/>
  <c r="K74" i="35"/>
  <c r="K73" i="35"/>
  <c r="K72" i="35"/>
  <c r="M72" i="35"/>
  <c r="K71" i="35"/>
  <c r="M71" i="35"/>
  <c r="K70" i="35"/>
  <c r="K69" i="35"/>
  <c r="K68" i="35"/>
  <c r="M68" i="35"/>
  <c r="K67" i="35"/>
  <c r="M67" i="35"/>
  <c r="K66" i="35"/>
  <c r="K65" i="35"/>
  <c r="K64" i="35"/>
  <c r="M64" i="35"/>
  <c r="K63" i="35"/>
  <c r="M63" i="35"/>
  <c r="K62" i="35"/>
  <c r="K61" i="35"/>
  <c r="K60" i="35"/>
  <c r="M60" i="35"/>
  <c r="K59" i="35"/>
  <c r="M59" i="35"/>
  <c r="K58" i="35"/>
  <c r="K57" i="35"/>
  <c r="K56" i="35"/>
  <c r="M56" i="35"/>
  <c r="K55" i="35"/>
  <c r="M55" i="35"/>
  <c r="K54" i="35"/>
  <c r="K53" i="35"/>
  <c r="K52" i="35"/>
  <c r="M52" i="35"/>
  <c r="K51" i="35"/>
  <c r="M51" i="35"/>
  <c r="K50" i="35"/>
  <c r="K49" i="35"/>
  <c r="K48" i="35"/>
  <c r="M48" i="35"/>
  <c r="K47" i="35"/>
  <c r="M47" i="35"/>
  <c r="K46" i="35"/>
  <c r="K45" i="35"/>
  <c r="K44" i="35"/>
  <c r="M44" i="35"/>
  <c r="K43" i="35"/>
  <c r="M43" i="35"/>
  <c r="K42" i="35"/>
  <c r="K41" i="35"/>
  <c r="K40" i="35"/>
  <c r="M40" i="35"/>
  <c r="K39" i="35"/>
  <c r="M39" i="35"/>
  <c r="K38" i="35"/>
  <c r="K37" i="35"/>
  <c r="K36" i="35"/>
  <c r="M36" i="35"/>
  <c r="K35" i="35"/>
  <c r="M35" i="35"/>
  <c r="K34" i="35"/>
  <c r="K33" i="35"/>
  <c r="K32" i="35"/>
  <c r="M32" i="35"/>
  <c r="K31" i="35"/>
  <c r="M31" i="35"/>
  <c r="K30" i="35"/>
  <c r="K29" i="35"/>
  <c r="K28" i="35"/>
  <c r="M28" i="35"/>
  <c r="K27" i="35"/>
  <c r="M27" i="35"/>
  <c r="K26" i="35"/>
  <c r="K25" i="35"/>
  <c r="K24" i="35"/>
  <c r="M24" i="35"/>
  <c r="K23" i="35"/>
  <c r="M23" i="35"/>
  <c r="K22" i="35"/>
  <c r="K21" i="35"/>
  <c r="K20" i="35"/>
  <c r="M20" i="35"/>
  <c r="K19" i="35"/>
  <c r="M19" i="35"/>
  <c r="K18" i="35"/>
  <c r="K17" i="35"/>
  <c r="K16" i="35"/>
  <c r="M16" i="35"/>
  <c r="K15" i="35"/>
  <c r="M15" i="35"/>
  <c r="K14" i="35"/>
  <c r="K13" i="35"/>
  <c r="K12" i="35"/>
  <c r="M12" i="35"/>
  <c r="K11" i="35"/>
  <c r="M11" i="35"/>
  <c r="K10" i="35"/>
  <c r="K9" i="35"/>
  <c r="A81" i="34"/>
  <c r="J517" i="33"/>
  <c r="I517" i="33"/>
  <c r="H517" i="33"/>
  <c r="G517" i="33"/>
  <c r="F517" i="33"/>
  <c r="K498" i="33"/>
  <c r="M498" i="33"/>
  <c r="K497" i="33"/>
  <c r="K496" i="33"/>
  <c r="M496" i="33"/>
  <c r="K495" i="33"/>
  <c r="M495" i="33"/>
  <c r="K490" i="33"/>
  <c r="M490" i="33"/>
  <c r="K489" i="33"/>
  <c r="K488" i="33"/>
  <c r="M488" i="33"/>
  <c r="K487" i="33"/>
  <c r="M487" i="33"/>
  <c r="K486" i="33"/>
  <c r="M486" i="33"/>
  <c r="K485" i="33"/>
  <c r="K484" i="33"/>
  <c r="M484" i="33"/>
  <c r="K483" i="33"/>
  <c r="M483" i="33"/>
  <c r="K482" i="33"/>
  <c r="M482" i="33"/>
  <c r="K481" i="33"/>
  <c r="K480" i="33"/>
  <c r="M480" i="33"/>
  <c r="K479" i="33"/>
  <c r="M479" i="33"/>
  <c r="K478" i="33"/>
  <c r="M478" i="33"/>
  <c r="K477" i="33"/>
  <c r="K476" i="33"/>
  <c r="M476" i="33"/>
  <c r="K475" i="33"/>
  <c r="M475" i="33"/>
  <c r="K474" i="33"/>
  <c r="M474" i="33"/>
  <c r="K473" i="33"/>
  <c r="K472" i="33"/>
  <c r="M472" i="33"/>
  <c r="K471" i="33"/>
  <c r="M471" i="33"/>
  <c r="K470" i="33"/>
  <c r="M470" i="33"/>
  <c r="K469" i="33"/>
  <c r="K468" i="33"/>
  <c r="M468" i="33"/>
  <c r="K467" i="33"/>
  <c r="M467" i="33"/>
  <c r="K466" i="33"/>
  <c r="M466" i="33"/>
  <c r="K465" i="33"/>
  <c r="K464" i="33"/>
  <c r="M464" i="33"/>
  <c r="K463" i="33"/>
  <c r="M463" i="33"/>
  <c r="K462" i="33"/>
  <c r="M462" i="33"/>
  <c r="K461" i="33"/>
  <c r="K460" i="33"/>
  <c r="M460" i="33"/>
  <c r="K459" i="33"/>
  <c r="M459" i="33"/>
  <c r="K458" i="33"/>
  <c r="M458" i="33"/>
  <c r="K457" i="33"/>
  <c r="K456" i="33"/>
  <c r="M456" i="33"/>
  <c r="K455" i="33"/>
  <c r="M455" i="33"/>
  <c r="K454" i="33"/>
  <c r="M454" i="33"/>
  <c r="K453" i="33"/>
  <c r="K452" i="33"/>
  <c r="M452" i="33"/>
  <c r="K451" i="33"/>
  <c r="M451" i="33"/>
  <c r="K450" i="33"/>
  <c r="M450" i="33"/>
  <c r="K449" i="33"/>
  <c r="K448" i="33"/>
  <c r="M448" i="33"/>
  <c r="K447" i="33"/>
  <c r="M447" i="33"/>
  <c r="K446" i="33"/>
  <c r="M446" i="33"/>
  <c r="K445" i="33"/>
  <c r="K444" i="33"/>
  <c r="M444" i="33"/>
  <c r="K443" i="33"/>
  <c r="M443" i="33"/>
  <c r="K442" i="33"/>
  <c r="M442" i="33"/>
  <c r="K441" i="33"/>
  <c r="K440" i="33"/>
  <c r="M440" i="33"/>
  <c r="K439" i="33"/>
  <c r="M439" i="33"/>
  <c r="K438" i="33"/>
  <c r="M438" i="33"/>
  <c r="K437" i="33"/>
  <c r="K436" i="33"/>
  <c r="M436" i="33"/>
  <c r="K435" i="33"/>
  <c r="M435" i="33"/>
  <c r="K434" i="33"/>
  <c r="M434" i="33"/>
  <c r="K433" i="33"/>
  <c r="K432" i="33"/>
  <c r="M432" i="33"/>
  <c r="K431" i="33"/>
  <c r="M431" i="33"/>
  <c r="K430" i="33"/>
  <c r="M430" i="33"/>
  <c r="K429" i="33"/>
  <c r="K428" i="33"/>
  <c r="M428" i="33"/>
  <c r="K427" i="33"/>
  <c r="M427" i="33"/>
  <c r="K426" i="33"/>
  <c r="M426" i="33"/>
  <c r="K425" i="33"/>
  <c r="K424" i="33"/>
  <c r="M424" i="33"/>
  <c r="K423" i="33"/>
  <c r="M423" i="33"/>
  <c r="K422" i="33"/>
  <c r="M422" i="33"/>
  <c r="K421" i="33"/>
  <c r="K420" i="33"/>
  <c r="M420" i="33"/>
  <c r="K419" i="33"/>
  <c r="M419" i="33"/>
  <c r="K418" i="33"/>
  <c r="M418" i="33"/>
  <c r="K417" i="33"/>
  <c r="K416" i="33"/>
  <c r="M416" i="33"/>
  <c r="K415" i="33"/>
  <c r="M415" i="33"/>
  <c r="K414" i="33"/>
  <c r="M414" i="33"/>
  <c r="K413" i="33"/>
  <c r="K412" i="33"/>
  <c r="M412" i="33"/>
  <c r="K411" i="33"/>
  <c r="M411" i="33"/>
  <c r="K410" i="33"/>
  <c r="M410" i="33"/>
  <c r="K409" i="33"/>
  <c r="K408" i="33"/>
  <c r="M408" i="33"/>
  <c r="K407" i="33"/>
  <c r="M407" i="33"/>
  <c r="K406" i="33"/>
  <c r="M406" i="33"/>
  <c r="K405" i="33"/>
  <c r="K404" i="33"/>
  <c r="M404" i="33"/>
  <c r="K403" i="33"/>
  <c r="M403" i="33"/>
  <c r="K402" i="33"/>
  <c r="M402" i="33"/>
  <c r="K401" i="33"/>
  <c r="K400" i="33"/>
  <c r="M400" i="33"/>
  <c r="K399" i="33"/>
  <c r="M399" i="33"/>
  <c r="K398" i="33"/>
  <c r="M398" i="33"/>
  <c r="K397" i="33"/>
  <c r="K396" i="33"/>
  <c r="M396" i="33"/>
  <c r="K395" i="33"/>
  <c r="M395" i="33"/>
  <c r="K394" i="33"/>
  <c r="M394" i="33"/>
  <c r="K393" i="33"/>
  <c r="K392" i="33"/>
  <c r="M392" i="33"/>
  <c r="K391" i="33"/>
  <c r="M391" i="33"/>
  <c r="K390" i="33"/>
  <c r="M390" i="33"/>
  <c r="K389" i="33"/>
  <c r="K388" i="33"/>
  <c r="M388" i="33"/>
  <c r="K387" i="33"/>
  <c r="M387" i="33"/>
  <c r="K386" i="33"/>
  <c r="M386" i="33"/>
  <c r="K385" i="33"/>
  <c r="K384" i="33"/>
  <c r="M384" i="33"/>
  <c r="K383" i="33"/>
  <c r="M383" i="33"/>
  <c r="K382" i="33"/>
  <c r="M382" i="33"/>
  <c r="K381" i="33"/>
  <c r="K380" i="33"/>
  <c r="M380" i="33"/>
  <c r="K379" i="33"/>
  <c r="M379" i="33"/>
  <c r="K378" i="33"/>
  <c r="M378" i="33"/>
  <c r="K377" i="33"/>
  <c r="K376" i="33"/>
  <c r="M376" i="33"/>
  <c r="K375" i="33"/>
  <c r="M375" i="33"/>
  <c r="K374" i="33"/>
  <c r="M374" i="33"/>
  <c r="K373" i="33"/>
  <c r="K372" i="33"/>
  <c r="M372" i="33"/>
  <c r="K371" i="33"/>
  <c r="M371" i="33"/>
  <c r="K370" i="33"/>
  <c r="M370" i="33"/>
  <c r="K369" i="33"/>
  <c r="K368" i="33"/>
  <c r="M368" i="33"/>
  <c r="K367" i="33"/>
  <c r="M367" i="33"/>
  <c r="K366" i="33"/>
  <c r="M366" i="33"/>
  <c r="K365" i="33"/>
  <c r="K364" i="33"/>
  <c r="M364" i="33"/>
  <c r="K363" i="33"/>
  <c r="M363" i="33"/>
  <c r="K362" i="33"/>
  <c r="M362" i="33"/>
  <c r="K361" i="33"/>
  <c r="K360" i="33"/>
  <c r="M360" i="33"/>
  <c r="K359" i="33"/>
  <c r="M359" i="33"/>
  <c r="K358" i="33"/>
  <c r="M358" i="33"/>
  <c r="K357" i="33"/>
  <c r="K356" i="33"/>
  <c r="M356" i="33"/>
  <c r="K355" i="33"/>
  <c r="M355" i="33"/>
  <c r="K354" i="33"/>
  <c r="M354" i="33"/>
  <c r="K353" i="33"/>
  <c r="K352" i="33"/>
  <c r="M352" i="33"/>
  <c r="K351" i="33"/>
  <c r="M351" i="33"/>
  <c r="K350" i="33"/>
  <c r="M350" i="33"/>
  <c r="K349" i="33"/>
  <c r="K348" i="33"/>
  <c r="M348" i="33"/>
  <c r="K347" i="33"/>
  <c r="M347" i="33"/>
  <c r="K346" i="33"/>
  <c r="M346" i="33"/>
  <c r="K345" i="33"/>
  <c r="K344" i="33"/>
  <c r="M344" i="33"/>
  <c r="K343" i="33"/>
  <c r="M343" i="33"/>
  <c r="K342" i="33"/>
  <c r="M342" i="33"/>
  <c r="K341" i="33"/>
  <c r="K340" i="33"/>
  <c r="M340" i="33"/>
  <c r="K339" i="33"/>
  <c r="M339" i="33"/>
  <c r="K338" i="33"/>
  <c r="M338" i="33"/>
  <c r="K337" i="33"/>
  <c r="K336" i="33"/>
  <c r="M336" i="33"/>
  <c r="K335" i="33"/>
  <c r="M335" i="33"/>
  <c r="K334" i="33"/>
  <c r="M334" i="33"/>
  <c r="K333" i="33"/>
  <c r="K332" i="33"/>
  <c r="M332" i="33"/>
  <c r="K331" i="33"/>
  <c r="M331" i="33"/>
  <c r="K330" i="33"/>
  <c r="M330" i="33"/>
  <c r="K329" i="33"/>
  <c r="K328" i="33"/>
  <c r="M328" i="33"/>
  <c r="K327" i="33"/>
  <c r="M327" i="33"/>
  <c r="K326" i="33"/>
  <c r="M326" i="33"/>
  <c r="K325" i="33"/>
  <c r="K324" i="33"/>
  <c r="M324" i="33"/>
  <c r="K323" i="33"/>
  <c r="M323" i="33"/>
  <c r="K322" i="33"/>
  <c r="M322" i="33"/>
  <c r="K321" i="33"/>
  <c r="K320" i="33"/>
  <c r="M320" i="33"/>
  <c r="K319" i="33"/>
  <c r="M319" i="33"/>
  <c r="K318" i="33"/>
  <c r="M318" i="33"/>
  <c r="K317" i="33"/>
  <c r="K316" i="33"/>
  <c r="M316" i="33"/>
  <c r="K315" i="33"/>
  <c r="M315" i="33"/>
  <c r="K314" i="33"/>
  <c r="M314" i="33"/>
  <c r="K313" i="33"/>
  <c r="K312" i="33"/>
  <c r="M312" i="33"/>
  <c r="K311" i="33"/>
  <c r="M311" i="33"/>
  <c r="K310" i="33"/>
  <c r="M310" i="33"/>
  <c r="K309" i="33"/>
  <c r="K308" i="33"/>
  <c r="M308" i="33"/>
  <c r="K307" i="33"/>
  <c r="M307" i="33"/>
  <c r="K306" i="33"/>
  <c r="M306" i="33"/>
  <c r="K305" i="33"/>
  <c r="K304" i="33"/>
  <c r="M304" i="33"/>
  <c r="K303" i="33"/>
  <c r="M303" i="33"/>
  <c r="K302" i="33"/>
  <c r="M302" i="33"/>
  <c r="K301" i="33"/>
  <c r="K300" i="33"/>
  <c r="M300" i="33"/>
  <c r="K299" i="33"/>
  <c r="M299" i="33"/>
  <c r="K298" i="33"/>
  <c r="M298" i="33"/>
  <c r="K297" i="33"/>
  <c r="K296" i="33"/>
  <c r="M296" i="33"/>
  <c r="K295" i="33"/>
  <c r="M295" i="33"/>
  <c r="K294" i="33"/>
  <c r="M294" i="33"/>
  <c r="K293" i="33"/>
  <c r="K292" i="33"/>
  <c r="M292" i="33"/>
  <c r="K291" i="33"/>
  <c r="M291" i="33"/>
  <c r="K290" i="33"/>
  <c r="M290" i="33"/>
  <c r="K289" i="33"/>
  <c r="K288" i="33"/>
  <c r="M288" i="33"/>
  <c r="K287" i="33"/>
  <c r="M287" i="33"/>
  <c r="K286" i="33"/>
  <c r="M286" i="33"/>
  <c r="K285" i="33"/>
  <c r="K284" i="33"/>
  <c r="M284" i="33"/>
  <c r="K283" i="33"/>
  <c r="M283" i="33"/>
  <c r="K282" i="33"/>
  <c r="M282" i="33"/>
  <c r="K281" i="33"/>
  <c r="K280" i="33"/>
  <c r="M280" i="33"/>
  <c r="K279" i="33"/>
  <c r="M279" i="33"/>
  <c r="K278" i="33"/>
  <c r="M278" i="33"/>
  <c r="K277" i="33"/>
  <c r="K276" i="33"/>
  <c r="M276" i="33"/>
  <c r="K275" i="33"/>
  <c r="M275" i="33"/>
  <c r="K274" i="33"/>
  <c r="M274" i="33"/>
  <c r="K273" i="33"/>
  <c r="K272" i="33"/>
  <c r="M272" i="33"/>
  <c r="K271" i="33"/>
  <c r="M271" i="33"/>
  <c r="K270" i="33"/>
  <c r="M270" i="33"/>
  <c r="K269" i="33"/>
  <c r="K268" i="33"/>
  <c r="M268" i="33"/>
  <c r="K267" i="33"/>
  <c r="M267" i="33"/>
  <c r="K266" i="33"/>
  <c r="M266" i="33"/>
  <c r="K265" i="33"/>
  <c r="K264" i="33"/>
  <c r="M264" i="33"/>
  <c r="K263" i="33"/>
  <c r="M263" i="33"/>
  <c r="K262" i="33"/>
  <c r="M262" i="33"/>
  <c r="K261" i="33"/>
  <c r="K260" i="33"/>
  <c r="M260" i="33"/>
  <c r="K259" i="33"/>
  <c r="M259" i="33"/>
  <c r="K258" i="33"/>
  <c r="M258" i="33"/>
  <c r="K257" i="33"/>
  <c r="K256" i="33"/>
  <c r="M256" i="33"/>
  <c r="K255" i="33"/>
  <c r="M255" i="33"/>
  <c r="K254" i="33"/>
  <c r="M254" i="33"/>
  <c r="K253" i="33"/>
  <c r="K252" i="33"/>
  <c r="M252" i="33"/>
  <c r="K251" i="33"/>
  <c r="M251" i="33"/>
  <c r="K250" i="33"/>
  <c r="M250" i="33"/>
  <c r="K249" i="33"/>
  <c r="K248" i="33"/>
  <c r="M248" i="33"/>
  <c r="K247" i="33"/>
  <c r="M247" i="33"/>
  <c r="K246" i="33"/>
  <c r="M246" i="33"/>
  <c r="K245" i="33"/>
  <c r="K244" i="33"/>
  <c r="M244" i="33"/>
  <c r="K243" i="33"/>
  <c r="M243" i="33"/>
  <c r="K242" i="33"/>
  <c r="M242" i="33"/>
  <c r="K241" i="33"/>
  <c r="K240" i="33"/>
  <c r="M240" i="33"/>
  <c r="K239" i="33"/>
  <c r="M239" i="33"/>
  <c r="K238" i="33"/>
  <c r="M238" i="33"/>
  <c r="K237" i="33"/>
  <c r="K236" i="33"/>
  <c r="M236" i="33"/>
  <c r="K235" i="33"/>
  <c r="M235" i="33"/>
  <c r="K234" i="33"/>
  <c r="M234" i="33"/>
  <c r="K233" i="33"/>
  <c r="K232" i="33"/>
  <c r="M232" i="33"/>
  <c r="K231" i="33"/>
  <c r="M231" i="33"/>
  <c r="K230" i="33"/>
  <c r="M230" i="33"/>
  <c r="K229" i="33"/>
  <c r="K228" i="33"/>
  <c r="M228" i="33"/>
  <c r="K227" i="33"/>
  <c r="M227" i="33"/>
  <c r="K226" i="33"/>
  <c r="M226" i="33"/>
  <c r="K225" i="33"/>
  <c r="K224" i="33"/>
  <c r="M224" i="33"/>
  <c r="K223" i="33"/>
  <c r="M223" i="33"/>
  <c r="K222" i="33"/>
  <c r="M222" i="33"/>
  <c r="K221" i="33"/>
  <c r="K220" i="33"/>
  <c r="M220" i="33"/>
  <c r="K219" i="33"/>
  <c r="M219" i="33"/>
  <c r="K218" i="33"/>
  <c r="M218" i="33"/>
  <c r="K217" i="33"/>
  <c r="K216" i="33"/>
  <c r="M216" i="33"/>
  <c r="K215" i="33"/>
  <c r="M215" i="33"/>
  <c r="K214" i="33"/>
  <c r="M214" i="33"/>
  <c r="K213" i="33"/>
  <c r="K212" i="33"/>
  <c r="M212" i="33"/>
  <c r="K211" i="33"/>
  <c r="M211" i="33"/>
  <c r="K210" i="33"/>
  <c r="M210" i="33"/>
  <c r="K209" i="33"/>
  <c r="K208" i="33"/>
  <c r="M208" i="33"/>
  <c r="K207" i="33"/>
  <c r="M207" i="33"/>
  <c r="K206" i="33"/>
  <c r="M206" i="33"/>
  <c r="K205" i="33"/>
  <c r="K204" i="33"/>
  <c r="M204" i="33"/>
  <c r="K203" i="33"/>
  <c r="M203" i="33"/>
  <c r="K202" i="33"/>
  <c r="M202" i="33"/>
  <c r="K201" i="33"/>
  <c r="K200" i="33"/>
  <c r="M200" i="33"/>
  <c r="K199" i="33"/>
  <c r="M199" i="33"/>
  <c r="K198" i="33"/>
  <c r="M198" i="33"/>
  <c r="K197" i="33"/>
  <c r="K196" i="33"/>
  <c r="M196" i="33"/>
  <c r="K195" i="33"/>
  <c r="M195" i="33"/>
  <c r="K194" i="33"/>
  <c r="M194" i="33"/>
  <c r="K193" i="33"/>
  <c r="K192" i="33"/>
  <c r="M192" i="33"/>
  <c r="K191" i="33"/>
  <c r="M191" i="33"/>
  <c r="K190" i="33"/>
  <c r="M190" i="33"/>
  <c r="K189" i="33"/>
  <c r="K188" i="33"/>
  <c r="M188" i="33"/>
  <c r="K187" i="33"/>
  <c r="M187" i="33"/>
  <c r="K186" i="33"/>
  <c r="M186" i="33"/>
  <c r="K185" i="33"/>
  <c r="K184" i="33"/>
  <c r="M184" i="33"/>
  <c r="K183" i="33"/>
  <c r="M183" i="33"/>
  <c r="K182" i="33"/>
  <c r="M182" i="33"/>
  <c r="K181" i="33"/>
  <c r="K180" i="33"/>
  <c r="M180" i="33"/>
  <c r="K179" i="33"/>
  <c r="M179" i="33"/>
  <c r="K178" i="33"/>
  <c r="M178" i="33"/>
  <c r="K177" i="33"/>
  <c r="K176" i="33"/>
  <c r="M176" i="33"/>
  <c r="K175" i="33"/>
  <c r="M175" i="33"/>
  <c r="K174" i="33"/>
  <c r="M174" i="33"/>
  <c r="K173" i="33"/>
  <c r="K172" i="33"/>
  <c r="M172" i="33"/>
  <c r="K171" i="33"/>
  <c r="M171" i="33"/>
  <c r="K170" i="33"/>
  <c r="M170" i="33"/>
  <c r="K169" i="33"/>
  <c r="K168" i="33"/>
  <c r="M168" i="33"/>
  <c r="K167" i="33"/>
  <c r="M167" i="33"/>
  <c r="K166" i="33"/>
  <c r="M166" i="33"/>
  <c r="K165" i="33"/>
  <c r="K164" i="33"/>
  <c r="M164" i="33"/>
  <c r="K163" i="33"/>
  <c r="M163" i="33"/>
  <c r="K162" i="33"/>
  <c r="M162" i="33"/>
  <c r="K161" i="33"/>
  <c r="K160" i="33"/>
  <c r="M160" i="33"/>
  <c r="K159" i="33"/>
  <c r="M159" i="33"/>
  <c r="K158" i="33"/>
  <c r="M158" i="33"/>
  <c r="K157" i="33"/>
  <c r="K156" i="33"/>
  <c r="M156" i="33"/>
  <c r="K155" i="33"/>
  <c r="M155" i="33"/>
  <c r="K154" i="33"/>
  <c r="M154" i="33"/>
  <c r="K153" i="33"/>
  <c r="K152" i="33"/>
  <c r="M152" i="33"/>
  <c r="K151" i="33"/>
  <c r="M151" i="33"/>
  <c r="K150" i="33"/>
  <c r="M150" i="33"/>
  <c r="K149" i="33"/>
  <c r="K148" i="33"/>
  <c r="M148" i="33"/>
  <c r="K147" i="33"/>
  <c r="M147" i="33"/>
  <c r="K146" i="33"/>
  <c r="M146" i="33"/>
  <c r="K145" i="33"/>
  <c r="K144" i="33"/>
  <c r="M144" i="33"/>
  <c r="K143" i="33"/>
  <c r="M143" i="33"/>
  <c r="K142" i="33"/>
  <c r="M142" i="33"/>
  <c r="K141" i="33"/>
  <c r="K140" i="33"/>
  <c r="M140" i="33"/>
  <c r="K139" i="33"/>
  <c r="M139" i="33"/>
  <c r="K138" i="33"/>
  <c r="M138" i="33"/>
  <c r="K137" i="33"/>
  <c r="K136" i="33"/>
  <c r="M136" i="33"/>
  <c r="K135" i="33"/>
  <c r="M135" i="33"/>
  <c r="K134" i="33"/>
  <c r="M134" i="33"/>
  <c r="K133" i="33"/>
  <c r="K132" i="33"/>
  <c r="M132" i="33"/>
  <c r="K131" i="33"/>
  <c r="M131" i="33"/>
  <c r="K130" i="33"/>
  <c r="M130" i="33"/>
  <c r="K129" i="33"/>
  <c r="K128" i="33"/>
  <c r="M128" i="33"/>
  <c r="K127" i="33"/>
  <c r="M127" i="33"/>
  <c r="K126" i="33"/>
  <c r="M126" i="33"/>
  <c r="K125" i="33"/>
  <c r="K124" i="33"/>
  <c r="M124" i="33"/>
  <c r="K123" i="33"/>
  <c r="M123" i="33"/>
  <c r="K122" i="33"/>
  <c r="M122" i="33"/>
  <c r="K121" i="33"/>
  <c r="K120" i="33"/>
  <c r="M120" i="33"/>
  <c r="K119" i="33"/>
  <c r="M119" i="33"/>
  <c r="K118" i="33"/>
  <c r="M118" i="33"/>
  <c r="K117" i="33"/>
  <c r="K116" i="33"/>
  <c r="M116" i="33"/>
  <c r="K115" i="33"/>
  <c r="M115" i="33"/>
  <c r="K114" i="33"/>
  <c r="M114" i="33"/>
  <c r="K113" i="33"/>
  <c r="K112" i="33"/>
  <c r="M112" i="33"/>
  <c r="K111" i="33"/>
  <c r="M111" i="33"/>
  <c r="K110" i="33"/>
  <c r="M110" i="33"/>
  <c r="K109" i="33"/>
  <c r="K108" i="33"/>
  <c r="M108" i="33"/>
  <c r="K107" i="33"/>
  <c r="M107" i="33"/>
  <c r="K106" i="33"/>
  <c r="M106" i="33"/>
  <c r="K105" i="33"/>
  <c r="K104" i="33"/>
  <c r="M104" i="33"/>
  <c r="K103" i="33"/>
  <c r="M103" i="33"/>
  <c r="K102" i="33"/>
  <c r="M102" i="33"/>
  <c r="K101" i="33"/>
  <c r="K100" i="33"/>
  <c r="M100" i="33"/>
  <c r="K99" i="33"/>
  <c r="M99" i="33"/>
  <c r="K98" i="33"/>
  <c r="M98" i="33"/>
  <c r="K97" i="33"/>
  <c r="K96" i="33"/>
  <c r="M96" i="33"/>
  <c r="K95" i="33"/>
  <c r="M95" i="33"/>
  <c r="K94" i="33"/>
  <c r="M94" i="33"/>
  <c r="K93" i="33"/>
  <c r="K92" i="33"/>
  <c r="M92" i="33"/>
  <c r="K91" i="33"/>
  <c r="M91" i="33"/>
  <c r="K90" i="33"/>
  <c r="M90" i="33"/>
  <c r="K89" i="33"/>
  <c r="K88" i="33"/>
  <c r="M88" i="33"/>
  <c r="K87" i="33"/>
  <c r="M87" i="33"/>
  <c r="K86" i="33"/>
  <c r="M86" i="33"/>
  <c r="K85" i="33"/>
  <c r="K84" i="33"/>
  <c r="M84" i="33"/>
  <c r="K83" i="33"/>
  <c r="M83" i="33"/>
  <c r="K82" i="33"/>
  <c r="M82" i="33"/>
  <c r="K81" i="33"/>
  <c r="K80" i="33"/>
  <c r="M80" i="33"/>
  <c r="K79" i="33"/>
  <c r="M79" i="33"/>
  <c r="K78" i="33"/>
  <c r="M78" i="33"/>
  <c r="K77" i="33"/>
  <c r="K76" i="33"/>
  <c r="M76" i="33"/>
  <c r="K75" i="33"/>
  <c r="M75" i="33"/>
  <c r="K74" i="33"/>
  <c r="M74" i="33"/>
  <c r="K73" i="33"/>
  <c r="K72" i="33"/>
  <c r="M72" i="33"/>
  <c r="K71" i="33"/>
  <c r="M71" i="33"/>
  <c r="K70" i="33"/>
  <c r="M70" i="33"/>
  <c r="K69" i="33"/>
  <c r="K68" i="33"/>
  <c r="M68" i="33"/>
  <c r="K67" i="33"/>
  <c r="M67" i="33"/>
  <c r="K66" i="33"/>
  <c r="M66" i="33"/>
  <c r="K65" i="33"/>
  <c r="K64" i="33"/>
  <c r="M64" i="33"/>
  <c r="K63" i="33"/>
  <c r="M63" i="33"/>
  <c r="K62" i="33"/>
  <c r="M62" i="33"/>
  <c r="K61" i="33"/>
  <c r="K60" i="33"/>
  <c r="M60" i="33"/>
  <c r="K59" i="33"/>
  <c r="M59" i="33"/>
  <c r="K58" i="33"/>
  <c r="M58" i="33"/>
  <c r="K57" i="33"/>
  <c r="K56" i="33"/>
  <c r="M56" i="33"/>
  <c r="K55" i="33"/>
  <c r="M55" i="33"/>
  <c r="K54" i="33"/>
  <c r="M54" i="33"/>
  <c r="K53" i="33"/>
  <c r="K52" i="33"/>
  <c r="M52" i="33"/>
  <c r="K51" i="33"/>
  <c r="M51" i="33"/>
  <c r="K50" i="33"/>
  <c r="M50" i="33"/>
  <c r="K49" i="33"/>
  <c r="K48" i="33"/>
  <c r="M48" i="33"/>
  <c r="K47" i="33"/>
  <c r="M47" i="33"/>
  <c r="K46" i="33"/>
  <c r="M46" i="33"/>
  <c r="K45" i="33"/>
  <c r="K44" i="33"/>
  <c r="M44" i="33"/>
  <c r="K43" i="33"/>
  <c r="M43" i="33"/>
  <c r="K42" i="33"/>
  <c r="M42" i="33"/>
  <c r="K41" i="33"/>
  <c r="K40" i="33"/>
  <c r="M40" i="33"/>
  <c r="K39" i="33"/>
  <c r="M39" i="33"/>
  <c r="K38" i="33"/>
  <c r="M38" i="33"/>
  <c r="K37" i="33"/>
  <c r="K36" i="33"/>
  <c r="M36" i="33"/>
  <c r="K35" i="33"/>
  <c r="M35" i="33"/>
  <c r="K34" i="33"/>
  <c r="M34" i="33"/>
  <c r="K33" i="33"/>
  <c r="K32" i="33"/>
  <c r="M32" i="33"/>
  <c r="K31" i="33"/>
  <c r="M31" i="33"/>
  <c r="K30" i="33"/>
  <c r="M30" i="33"/>
  <c r="K29" i="33"/>
  <c r="K28" i="33"/>
  <c r="M28" i="33"/>
  <c r="K27" i="33"/>
  <c r="M27" i="33"/>
  <c r="K26" i="33"/>
  <c r="M26" i="33"/>
  <c r="K25" i="33"/>
  <c r="K24" i="33"/>
  <c r="M24" i="33"/>
  <c r="K23" i="33"/>
  <c r="M23" i="33"/>
  <c r="K22" i="33"/>
  <c r="M22" i="33"/>
  <c r="K21" i="33"/>
  <c r="K20" i="33"/>
  <c r="M20" i="33"/>
  <c r="K19" i="33"/>
  <c r="M19" i="33"/>
  <c r="K18" i="33"/>
  <c r="M18" i="33"/>
  <c r="K17" i="33"/>
  <c r="K16" i="33"/>
  <c r="M16" i="33"/>
  <c r="K15" i="33"/>
  <c r="M15" i="33"/>
  <c r="K14" i="33"/>
  <c r="M14" i="33"/>
  <c r="K13" i="33"/>
  <c r="K12" i="33"/>
  <c r="M12" i="33"/>
  <c r="K11" i="33"/>
  <c r="M11" i="33"/>
  <c r="K10" i="33"/>
  <c r="M10" i="33"/>
  <c r="K9" i="33"/>
  <c r="A81" i="32"/>
  <c r="J517" i="31"/>
  <c r="I517" i="31"/>
  <c r="H517" i="31"/>
  <c r="G517" i="31"/>
  <c r="F517" i="31"/>
  <c r="K498" i="31"/>
  <c r="K497" i="31"/>
  <c r="K496" i="31"/>
  <c r="M496" i="31"/>
  <c r="K495" i="31"/>
  <c r="M495" i="31"/>
  <c r="K490" i="31"/>
  <c r="K489" i="31"/>
  <c r="K488" i="31"/>
  <c r="M488" i="31"/>
  <c r="K487" i="31"/>
  <c r="M487" i="31"/>
  <c r="K486" i="31"/>
  <c r="K485" i="31"/>
  <c r="K484" i="31"/>
  <c r="M484" i="31"/>
  <c r="K483" i="31"/>
  <c r="M483" i="31"/>
  <c r="K482" i="31"/>
  <c r="K481" i="31"/>
  <c r="K480" i="31"/>
  <c r="M480" i="31"/>
  <c r="K479" i="31"/>
  <c r="M479" i="31"/>
  <c r="K478" i="31"/>
  <c r="K477" i="31"/>
  <c r="K476" i="31"/>
  <c r="M476" i="31"/>
  <c r="K475" i="31"/>
  <c r="M475" i="31"/>
  <c r="K474" i="31"/>
  <c r="K473" i="31"/>
  <c r="K472" i="31"/>
  <c r="M472" i="31"/>
  <c r="K471" i="31"/>
  <c r="M471" i="31"/>
  <c r="K470" i="31"/>
  <c r="K469" i="31"/>
  <c r="K468" i="31"/>
  <c r="M468" i="31"/>
  <c r="K467" i="31"/>
  <c r="M467" i="31"/>
  <c r="K466" i="31"/>
  <c r="K465" i="31"/>
  <c r="K464" i="31"/>
  <c r="M464" i="31"/>
  <c r="K463" i="31"/>
  <c r="M463" i="31"/>
  <c r="K462" i="31"/>
  <c r="K461" i="31"/>
  <c r="K460" i="31"/>
  <c r="M460" i="31"/>
  <c r="K459" i="31"/>
  <c r="M459" i="31"/>
  <c r="K458" i="31"/>
  <c r="K457" i="31"/>
  <c r="K456" i="31"/>
  <c r="M456" i="31"/>
  <c r="K455" i="31"/>
  <c r="M455" i="31"/>
  <c r="K454" i="31"/>
  <c r="K453" i="31"/>
  <c r="K452" i="31"/>
  <c r="M452" i="31"/>
  <c r="K451" i="31"/>
  <c r="M451" i="31"/>
  <c r="K450" i="31"/>
  <c r="K449" i="31"/>
  <c r="K448" i="31"/>
  <c r="M448" i="31"/>
  <c r="K447" i="31"/>
  <c r="M447" i="31"/>
  <c r="K446" i="31"/>
  <c r="K445" i="31"/>
  <c r="K444" i="31"/>
  <c r="M444" i="31"/>
  <c r="K443" i="31"/>
  <c r="M443" i="31"/>
  <c r="K442" i="31"/>
  <c r="K441" i="31"/>
  <c r="K440" i="31"/>
  <c r="M440" i="31"/>
  <c r="K439" i="31"/>
  <c r="M439" i="31"/>
  <c r="K438" i="31"/>
  <c r="K437" i="31"/>
  <c r="K436" i="31"/>
  <c r="M436" i="31"/>
  <c r="K435" i="31"/>
  <c r="M435" i="31"/>
  <c r="K434" i="31"/>
  <c r="K433" i="31"/>
  <c r="K432" i="31"/>
  <c r="M432" i="31"/>
  <c r="K431" i="31"/>
  <c r="M431" i="31"/>
  <c r="K430" i="31"/>
  <c r="K429" i="31"/>
  <c r="K428" i="31"/>
  <c r="M428" i="31"/>
  <c r="K427" i="31"/>
  <c r="M427" i="31"/>
  <c r="K426" i="31"/>
  <c r="K425" i="31"/>
  <c r="K424" i="31"/>
  <c r="M424" i="31"/>
  <c r="K423" i="31"/>
  <c r="M423" i="31"/>
  <c r="K422" i="31"/>
  <c r="K421" i="31"/>
  <c r="K420" i="31"/>
  <c r="M420" i="31"/>
  <c r="K419" i="31"/>
  <c r="M419" i="31"/>
  <c r="K418" i="31"/>
  <c r="K417" i="31"/>
  <c r="K416" i="31"/>
  <c r="M416" i="31"/>
  <c r="K415" i="31"/>
  <c r="M415" i="31"/>
  <c r="K414" i="31"/>
  <c r="K413" i="31"/>
  <c r="K412" i="31"/>
  <c r="M412" i="31"/>
  <c r="K411" i="31"/>
  <c r="M411" i="31"/>
  <c r="K410" i="31"/>
  <c r="K409" i="31"/>
  <c r="K408" i="31"/>
  <c r="M408" i="31"/>
  <c r="K407" i="31"/>
  <c r="M407" i="31"/>
  <c r="K406" i="31"/>
  <c r="K405" i="31"/>
  <c r="K404" i="31"/>
  <c r="M404" i="31"/>
  <c r="K403" i="31"/>
  <c r="M403" i="31"/>
  <c r="K402" i="31"/>
  <c r="K401" i="31"/>
  <c r="K400" i="31"/>
  <c r="M400" i="31"/>
  <c r="K399" i="31"/>
  <c r="M399" i="31"/>
  <c r="K398" i="31"/>
  <c r="K397" i="31"/>
  <c r="K396" i="31"/>
  <c r="M396" i="31"/>
  <c r="K395" i="31"/>
  <c r="M395" i="31"/>
  <c r="K394" i="31"/>
  <c r="K393" i="31"/>
  <c r="K392" i="31"/>
  <c r="M392" i="31"/>
  <c r="K391" i="31"/>
  <c r="M391" i="31"/>
  <c r="K390" i="31"/>
  <c r="K389" i="31"/>
  <c r="K388" i="31"/>
  <c r="M388" i="31"/>
  <c r="K387" i="31"/>
  <c r="M387" i="31"/>
  <c r="K386" i="31"/>
  <c r="K385" i="31"/>
  <c r="K384" i="31"/>
  <c r="M384" i="31"/>
  <c r="K383" i="31"/>
  <c r="M383" i="31"/>
  <c r="K382" i="31"/>
  <c r="K381" i="31"/>
  <c r="K380" i="31"/>
  <c r="M380" i="31"/>
  <c r="K379" i="31"/>
  <c r="M379" i="31"/>
  <c r="K378" i="31"/>
  <c r="K377" i="31"/>
  <c r="K376" i="31"/>
  <c r="M376" i="31"/>
  <c r="K375" i="31"/>
  <c r="M375" i="31"/>
  <c r="K374" i="31"/>
  <c r="K373" i="31"/>
  <c r="K372" i="31"/>
  <c r="M372" i="31"/>
  <c r="K371" i="31"/>
  <c r="M371" i="31"/>
  <c r="K370" i="31"/>
  <c r="K369" i="31"/>
  <c r="K368" i="31"/>
  <c r="M368" i="31"/>
  <c r="K367" i="31"/>
  <c r="M367" i="31"/>
  <c r="K366" i="31"/>
  <c r="K365" i="31"/>
  <c r="K364" i="31"/>
  <c r="M364" i="31"/>
  <c r="K363" i="31"/>
  <c r="M363" i="31"/>
  <c r="K362" i="31"/>
  <c r="K361" i="31"/>
  <c r="K360" i="31"/>
  <c r="M360" i="31"/>
  <c r="K359" i="31"/>
  <c r="M359" i="31"/>
  <c r="K358" i="31"/>
  <c r="K357" i="31"/>
  <c r="K356" i="31"/>
  <c r="M356" i="31"/>
  <c r="K355" i="31"/>
  <c r="M355" i="31"/>
  <c r="K354" i="31"/>
  <c r="K353" i="31"/>
  <c r="K352" i="31"/>
  <c r="M352" i="31"/>
  <c r="K351" i="31"/>
  <c r="M351" i="31"/>
  <c r="K350" i="31"/>
  <c r="K349" i="31"/>
  <c r="K348" i="31"/>
  <c r="M348" i="31"/>
  <c r="K347" i="31"/>
  <c r="M347" i="31"/>
  <c r="K346" i="31"/>
  <c r="K345" i="31"/>
  <c r="K344" i="31"/>
  <c r="M344" i="31"/>
  <c r="K343" i="31"/>
  <c r="M343" i="31"/>
  <c r="K342" i="31"/>
  <c r="K341" i="31"/>
  <c r="K340" i="31"/>
  <c r="M340" i="31"/>
  <c r="K339" i="31"/>
  <c r="M339" i="31"/>
  <c r="K338" i="31"/>
  <c r="K337" i="31"/>
  <c r="K336" i="31"/>
  <c r="M336" i="31"/>
  <c r="K335" i="31"/>
  <c r="M335" i="31"/>
  <c r="K334" i="31"/>
  <c r="K333" i="31"/>
  <c r="K332" i="31"/>
  <c r="M332" i="31"/>
  <c r="K331" i="31"/>
  <c r="M331" i="31"/>
  <c r="K330" i="31"/>
  <c r="K329" i="31"/>
  <c r="K328" i="31"/>
  <c r="M328" i="31"/>
  <c r="K327" i="31"/>
  <c r="M327" i="31"/>
  <c r="K326" i="31"/>
  <c r="K325" i="31"/>
  <c r="K324" i="31"/>
  <c r="M324" i="31"/>
  <c r="K323" i="31"/>
  <c r="M323" i="31"/>
  <c r="K322" i="31"/>
  <c r="K321" i="31"/>
  <c r="K320" i="31"/>
  <c r="M320" i="31"/>
  <c r="K319" i="31"/>
  <c r="M319" i="31"/>
  <c r="K318" i="31"/>
  <c r="K317" i="31"/>
  <c r="K316" i="31"/>
  <c r="M316" i="31"/>
  <c r="K315" i="31"/>
  <c r="M315" i="31"/>
  <c r="K314" i="31"/>
  <c r="K313" i="31"/>
  <c r="K312" i="31"/>
  <c r="M312" i="31"/>
  <c r="K311" i="31"/>
  <c r="M311" i="31"/>
  <c r="K310" i="31"/>
  <c r="K309" i="31"/>
  <c r="K308" i="31"/>
  <c r="M308" i="31"/>
  <c r="K307" i="31"/>
  <c r="M307" i="31"/>
  <c r="K306" i="31"/>
  <c r="K305" i="31"/>
  <c r="K304" i="31"/>
  <c r="M304" i="31"/>
  <c r="K303" i="31"/>
  <c r="M303" i="31"/>
  <c r="K302" i="31"/>
  <c r="K301" i="31"/>
  <c r="K300" i="31"/>
  <c r="M300" i="31"/>
  <c r="K299" i="31"/>
  <c r="M299" i="31"/>
  <c r="K298" i="31"/>
  <c r="K297" i="31"/>
  <c r="K296" i="31"/>
  <c r="M296" i="31"/>
  <c r="K295" i="31"/>
  <c r="M295" i="31"/>
  <c r="K294" i="31"/>
  <c r="K293" i="31"/>
  <c r="K292" i="31"/>
  <c r="M292" i="31"/>
  <c r="K291" i="31"/>
  <c r="M291" i="31"/>
  <c r="K290" i="31"/>
  <c r="K289" i="31"/>
  <c r="K288" i="31"/>
  <c r="M288" i="31"/>
  <c r="K287" i="31"/>
  <c r="M287" i="31"/>
  <c r="K286" i="31"/>
  <c r="K285" i="31"/>
  <c r="K284" i="31"/>
  <c r="M284" i="31"/>
  <c r="K283" i="31"/>
  <c r="M283" i="31"/>
  <c r="K282" i="31"/>
  <c r="K281" i="31"/>
  <c r="K280" i="31"/>
  <c r="M280" i="31"/>
  <c r="K279" i="31"/>
  <c r="M279" i="31"/>
  <c r="K278" i="31"/>
  <c r="K277" i="31"/>
  <c r="K276" i="31"/>
  <c r="M276" i="31"/>
  <c r="K275" i="31"/>
  <c r="M275" i="31"/>
  <c r="K274" i="31"/>
  <c r="K273" i="31"/>
  <c r="K272" i="31"/>
  <c r="M272" i="31"/>
  <c r="K271" i="31"/>
  <c r="M271" i="31"/>
  <c r="K270" i="31"/>
  <c r="K269" i="31"/>
  <c r="K268" i="31"/>
  <c r="M268" i="31"/>
  <c r="K267" i="31"/>
  <c r="M267" i="31"/>
  <c r="K266" i="31"/>
  <c r="K265" i="31"/>
  <c r="K264" i="31"/>
  <c r="M264" i="31"/>
  <c r="K263" i="31"/>
  <c r="M263" i="31"/>
  <c r="K262" i="31"/>
  <c r="K261" i="31"/>
  <c r="K260" i="31"/>
  <c r="M260" i="31"/>
  <c r="K259" i="31"/>
  <c r="M259" i="31"/>
  <c r="K258" i="31"/>
  <c r="K257" i="31"/>
  <c r="K256" i="31"/>
  <c r="M256" i="31"/>
  <c r="K255" i="31"/>
  <c r="M255" i="31"/>
  <c r="K254" i="31"/>
  <c r="K253" i="31"/>
  <c r="K252" i="31"/>
  <c r="M252" i="31"/>
  <c r="K251" i="31"/>
  <c r="M251" i="31"/>
  <c r="K250" i="31"/>
  <c r="K249" i="31"/>
  <c r="K248" i="31"/>
  <c r="M248" i="31"/>
  <c r="K247" i="31"/>
  <c r="M247" i="31"/>
  <c r="K246" i="31"/>
  <c r="K245" i="31"/>
  <c r="K244" i="31"/>
  <c r="M244" i="31"/>
  <c r="K243" i="31"/>
  <c r="M243" i="31"/>
  <c r="K242" i="31"/>
  <c r="K241" i="31"/>
  <c r="K240" i="31"/>
  <c r="M240" i="31"/>
  <c r="K239" i="31"/>
  <c r="M239" i="31"/>
  <c r="K238" i="31"/>
  <c r="K237" i="31"/>
  <c r="K236" i="31"/>
  <c r="M236" i="31"/>
  <c r="K235" i="31"/>
  <c r="M235" i="31"/>
  <c r="K234" i="31"/>
  <c r="K233" i="31"/>
  <c r="K232" i="31"/>
  <c r="M232" i="31"/>
  <c r="K231" i="31"/>
  <c r="M231" i="31"/>
  <c r="K230" i="31"/>
  <c r="K229" i="31"/>
  <c r="K228" i="31"/>
  <c r="M228" i="31"/>
  <c r="K227" i="31"/>
  <c r="M227" i="31"/>
  <c r="K226" i="31"/>
  <c r="K225" i="31"/>
  <c r="K224" i="31"/>
  <c r="M224" i="31"/>
  <c r="K223" i="31"/>
  <c r="M223" i="31"/>
  <c r="K222" i="31"/>
  <c r="K221" i="31"/>
  <c r="K220" i="31"/>
  <c r="M220" i="31"/>
  <c r="K219" i="31"/>
  <c r="M219" i="31"/>
  <c r="K218" i="31"/>
  <c r="K217" i="31"/>
  <c r="K216" i="31"/>
  <c r="M216" i="31"/>
  <c r="K215" i="31"/>
  <c r="M215" i="31"/>
  <c r="K214" i="31"/>
  <c r="K213" i="31"/>
  <c r="K212" i="31"/>
  <c r="M212" i="31"/>
  <c r="K211" i="31"/>
  <c r="M211" i="31"/>
  <c r="K210" i="31"/>
  <c r="K209" i="31"/>
  <c r="K208" i="31"/>
  <c r="M208" i="31"/>
  <c r="K207" i="31"/>
  <c r="M207" i="31"/>
  <c r="K206" i="31"/>
  <c r="K205" i="31"/>
  <c r="K204" i="31"/>
  <c r="M204" i="31"/>
  <c r="K203" i="31"/>
  <c r="M203" i="31"/>
  <c r="K202" i="31"/>
  <c r="K201" i="31"/>
  <c r="K200" i="31"/>
  <c r="M200" i="31"/>
  <c r="K199" i="31"/>
  <c r="M199" i="31"/>
  <c r="K198" i="31"/>
  <c r="K197" i="31"/>
  <c r="K196" i="31"/>
  <c r="M196" i="31"/>
  <c r="K195" i="31"/>
  <c r="M195" i="31"/>
  <c r="K194" i="31"/>
  <c r="K193" i="31"/>
  <c r="K192" i="31"/>
  <c r="M192" i="31"/>
  <c r="K191" i="31"/>
  <c r="M191" i="31"/>
  <c r="K190" i="31"/>
  <c r="K189" i="31"/>
  <c r="K188" i="31"/>
  <c r="M188" i="31"/>
  <c r="K187" i="31"/>
  <c r="M187" i="31"/>
  <c r="K186" i="31"/>
  <c r="K185" i="31"/>
  <c r="K184" i="31"/>
  <c r="M184" i="31"/>
  <c r="K183" i="31"/>
  <c r="M183" i="31"/>
  <c r="K182" i="31"/>
  <c r="K181" i="31"/>
  <c r="K180" i="31"/>
  <c r="M180" i="31"/>
  <c r="K179" i="31"/>
  <c r="M179" i="31"/>
  <c r="K178" i="31"/>
  <c r="K177" i="31"/>
  <c r="K176" i="31"/>
  <c r="M176" i="31"/>
  <c r="K175" i="31"/>
  <c r="M175" i="31"/>
  <c r="K174" i="31"/>
  <c r="K173" i="31"/>
  <c r="K172" i="31"/>
  <c r="M172" i="31"/>
  <c r="K171" i="31"/>
  <c r="M171" i="31"/>
  <c r="K170" i="31"/>
  <c r="K169" i="31"/>
  <c r="K168" i="31"/>
  <c r="M168" i="31"/>
  <c r="K167" i="31"/>
  <c r="M167" i="31"/>
  <c r="K166" i="31"/>
  <c r="K165" i="31"/>
  <c r="K164" i="31"/>
  <c r="M164" i="31"/>
  <c r="K163" i="31"/>
  <c r="M163" i="31"/>
  <c r="K162" i="31"/>
  <c r="K161" i="31"/>
  <c r="K160" i="31"/>
  <c r="M160" i="31"/>
  <c r="K159" i="31"/>
  <c r="M159" i="31"/>
  <c r="K158" i="31"/>
  <c r="K157" i="31"/>
  <c r="K156" i="31"/>
  <c r="M156" i="31"/>
  <c r="K155" i="31"/>
  <c r="M155" i="31"/>
  <c r="K154" i="31"/>
  <c r="K153" i="31"/>
  <c r="K152" i="31"/>
  <c r="M152" i="31"/>
  <c r="K151" i="31"/>
  <c r="M151" i="31"/>
  <c r="K150" i="31"/>
  <c r="K149" i="31"/>
  <c r="K148" i="31"/>
  <c r="M148" i="31"/>
  <c r="K147" i="31"/>
  <c r="M147" i="31"/>
  <c r="K146" i="31"/>
  <c r="K145" i="31"/>
  <c r="K144" i="31"/>
  <c r="M144" i="31"/>
  <c r="K143" i="31"/>
  <c r="M143" i="31"/>
  <c r="K142" i="31"/>
  <c r="K141" i="31"/>
  <c r="K140" i="31"/>
  <c r="M140" i="31"/>
  <c r="K139" i="31"/>
  <c r="M139" i="31"/>
  <c r="K138" i="31"/>
  <c r="K137" i="31"/>
  <c r="K136" i="31"/>
  <c r="M136" i="31"/>
  <c r="K135" i="31"/>
  <c r="M135" i="31"/>
  <c r="K134" i="31"/>
  <c r="K133" i="31"/>
  <c r="K132" i="31"/>
  <c r="M132" i="31"/>
  <c r="K131" i="31"/>
  <c r="M131" i="31"/>
  <c r="K130" i="31"/>
  <c r="K129" i="31"/>
  <c r="K128" i="31"/>
  <c r="M128" i="31"/>
  <c r="K127" i="31"/>
  <c r="M127" i="31"/>
  <c r="K126" i="31"/>
  <c r="K125" i="31"/>
  <c r="K124" i="31"/>
  <c r="M124" i="31"/>
  <c r="K123" i="31"/>
  <c r="M123" i="31"/>
  <c r="K122" i="31"/>
  <c r="K121" i="31"/>
  <c r="K120" i="31"/>
  <c r="M120" i="31"/>
  <c r="K119" i="31"/>
  <c r="M119" i="31"/>
  <c r="K118" i="31"/>
  <c r="K117" i="31"/>
  <c r="K116" i="31"/>
  <c r="M116" i="31"/>
  <c r="K115" i="31"/>
  <c r="M115" i="31"/>
  <c r="K114" i="31"/>
  <c r="K113" i="31"/>
  <c r="K112" i="31"/>
  <c r="M112" i="31"/>
  <c r="K111" i="31"/>
  <c r="M111" i="31"/>
  <c r="K110" i="31"/>
  <c r="K109" i="31"/>
  <c r="K108" i="31"/>
  <c r="M108" i="31"/>
  <c r="K107" i="31"/>
  <c r="M107" i="31"/>
  <c r="K106" i="31"/>
  <c r="K105" i="31"/>
  <c r="K104" i="31"/>
  <c r="M104" i="31"/>
  <c r="K103" i="31"/>
  <c r="M103" i="31"/>
  <c r="K102" i="31"/>
  <c r="K101" i="31"/>
  <c r="K100" i="31"/>
  <c r="M100" i="31"/>
  <c r="K99" i="31"/>
  <c r="M99" i="31"/>
  <c r="K98" i="31"/>
  <c r="K97" i="31"/>
  <c r="K96" i="31"/>
  <c r="M96" i="31"/>
  <c r="K95" i="31"/>
  <c r="M95" i="31"/>
  <c r="K94" i="31"/>
  <c r="K93" i="31"/>
  <c r="K92" i="31"/>
  <c r="M92" i="31"/>
  <c r="K91" i="31"/>
  <c r="M91" i="31"/>
  <c r="K90" i="31"/>
  <c r="K89" i="31"/>
  <c r="K88" i="31"/>
  <c r="M88" i="31"/>
  <c r="K87" i="31"/>
  <c r="M87" i="31"/>
  <c r="K86" i="31"/>
  <c r="K85" i="31"/>
  <c r="K84" i="31"/>
  <c r="M84" i="31"/>
  <c r="K83" i="31"/>
  <c r="M83" i="31"/>
  <c r="K82" i="31"/>
  <c r="K81" i="31"/>
  <c r="K80" i="31"/>
  <c r="M80" i="31"/>
  <c r="K79" i="31"/>
  <c r="M79" i="31"/>
  <c r="K78" i="31"/>
  <c r="K77" i="31"/>
  <c r="K76" i="31"/>
  <c r="M76" i="31"/>
  <c r="K75" i="31"/>
  <c r="M75" i="31"/>
  <c r="K74" i="31"/>
  <c r="K73" i="31"/>
  <c r="K72" i="31"/>
  <c r="M72" i="31"/>
  <c r="K71" i="31"/>
  <c r="M71" i="31"/>
  <c r="K70" i="31"/>
  <c r="K69" i="31"/>
  <c r="K68" i="31"/>
  <c r="M68" i="31"/>
  <c r="K67" i="31"/>
  <c r="M67" i="31"/>
  <c r="K66" i="31"/>
  <c r="K65" i="31"/>
  <c r="K64" i="31"/>
  <c r="M64" i="31"/>
  <c r="K63" i="31"/>
  <c r="M63" i="31"/>
  <c r="K62" i="31"/>
  <c r="K61" i="31"/>
  <c r="K60" i="31"/>
  <c r="M60" i="31"/>
  <c r="K59" i="31"/>
  <c r="M59" i="31"/>
  <c r="K58" i="31"/>
  <c r="K57" i="31"/>
  <c r="K56" i="31"/>
  <c r="M56" i="31"/>
  <c r="K55" i="31"/>
  <c r="M55" i="31"/>
  <c r="K54" i="31"/>
  <c r="K53" i="31"/>
  <c r="K52" i="31"/>
  <c r="M52" i="31"/>
  <c r="K51" i="31"/>
  <c r="M51" i="31"/>
  <c r="K50" i="31"/>
  <c r="K49" i="31"/>
  <c r="K48" i="31"/>
  <c r="M48" i="31"/>
  <c r="K47" i="31"/>
  <c r="M47" i="31"/>
  <c r="K46" i="31"/>
  <c r="K45" i="31"/>
  <c r="K44" i="31"/>
  <c r="M44" i="31"/>
  <c r="K43" i="31"/>
  <c r="M43" i="31"/>
  <c r="K42" i="31"/>
  <c r="K41" i="31"/>
  <c r="K40" i="31"/>
  <c r="M40" i="31"/>
  <c r="K39" i="31"/>
  <c r="M39" i="31"/>
  <c r="K38" i="31"/>
  <c r="K37" i="31"/>
  <c r="K36" i="31"/>
  <c r="M36" i="31"/>
  <c r="K35" i="31"/>
  <c r="M35" i="31"/>
  <c r="K34" i="31"/>
  <c r="K33" i="31"/>
  <c r="K32" i="31"/>
  <c r="M32" i="31"/>
  <c r="K31" i="31"/>
  <c r="M31" i="31"/>
  <c r="K30" i="31"/>
  <c r="K29" i="31"/>
  <c r="K28" i="31"/>
  <c r="M28" i="31"/>
  <c r="K27" i="31"/>
  <c r="M27" i="31"/>
  <c r="K26" i="31"/>
  <c r="K25" i="31"/>
  <c r="K24" i="31"/>
  <c r="M24" i="31"/>
  <c r="K23" i="31"/>
  <c r="M23" i="31"/>
  <c r="K22" i="31"/>
  <c r="K21" i="31"/>
  <c r="K20" i="31"/>
  <c r="M20" i="31"/>
  <c r="K19" i="31"/>
  <c r="M19" i="31"/>
  <c r="K18" i="31"/>
  <c r="K17" i="31"/>
  <c r="K16" i="31"/>
  <c r="M16" i="31"/>
  <c r="K15" i="31"/>
  <c r="M15" i="31"/>
  <c r="K14" i="31"/>
  <c r="K13" i="31"/>
  <c r="K12" i="31"/>
  <c r="M12" i="31"/>
  <c r="K11" i="31"/>
  <c r="M11" i="31"/>
  <c r="K10" i="31"/>
  <c r="K9" i="31"/>
  <c r="A81" i="30"/>
  <c r="J517" i="29"/>
  <c r="I517" i="29"/>
  <c r="H517" i="29"/>
  <c r="G517" i="29"/>
  <c r="F517" i="29"/>
  <c r="K498" i="29"/>
  <c r="K497" i="29"/>
  <c r="K496" i="29"/>
  <c r="M496" i="29"/>
  <c r="K495" i="29"/>
  <c r="M495" i="29"/>
  <c r="K490" i="29"/>
  <c r="K489" i="29"/>
  <c r="K488" i="29"/>
  <c r="M488" i="29"/>
  <c r="K487" i="29"/>
  <c r="M487" i="29"/>
  <c r="K486" i="29"/>
  <c r="K485" i="29"/>
  <c r="K484" i="29"/>
  <c r="M484" i="29"/>
  <c r="K483" i="29"/>
  <c r="M483" i="29"/>
  <c r="K482" i="29"/>
  <c r="K481" i="29"/>
  <c r="K480" i="29"/>
  <c r="M480" i="29"/>
  <c r="K479" i="29"/>
  <c r="M479" i="29"/>
  <c r="K478" i="29"/>
  <c r="K477" i="29"/>
  <c r="K476" i="29"/>
  <c r="M476" i="29"/>
  <c r="K475" i="29"/>
  <c r="M475" i="29"/>
  <c r="K474" i="29"/>
  <c r="K473" i="29"/>
  <c r="K472" i="29"/>
  <c r="M472" i="29"/>
  <c r="K471" i="29"/>
  <c r="M471" i="29"/>
  <c r="K470" i="29"/>
  <c r="K469" i="29"/>
  <c r="K468" i="29"/>
  <c r="M468" i="29"/>
  <c r="K467" i="29"/>
  <c r="M467" i="29"/>
  <c r="K466" i="29"/>
  <c r="K465" i="29"/>
  <c r="K464" i="29"/>
  <c r="M464" i="29"/>
  <c r="K463" i="29"/>
  <c r="M463" i="29"/>
  <c r="K462" i="29"/>
  <c r="K461" i="29"/>
  <c r="K460" i="29"/>
  <c r="M460" i="29"/>
  <c r="K459" i="29"/>
  <c r="M459" i="29"/>
  <c r="K458" i="29"/>
  <c r="K457" i="29"/>
  <c r="K456" i="29"/>
  <c r="M456" i="29"/>
  <c r="K455" i="29"/>
  <c r="M455" i="29"/>
  <c r="K454" i="29"/>
  <c r="K453" i="29"/>
  <c r="K452" i="29"/>
  <c r="M452" i="29"/>
  <c r="K451" i="29"/>
  <c r="M451" i="29"/>
  <c r="K450" i="29"/>
  <c r="K449" i="29"/>
  <c r="K448" i="29"/>
  <c r="M448" i="29"/>
  <c r="K447" i="29"/>
  <c r="M447" i="29"/>
  <c r="K446" i="29"/>
  <c r="K445" i="29"/>
  <c r="K444" i="29"/>
  <c r="M444" i="29"/>
  <c r="K443" i="29"/>
  <c r="M443" i="29"/>
  <c r="K442" i="29"/>
  <c r="K441" i="29"/>
  <c r="K440" i="29"/>
  <c r="M440" i="29"/>
  <c r="K439" i="29"/>
  <c r="M439" i="29"/>
  <c r="K438" i="29"/>
  <c r="K437" i="29"/>
  <c r="K436" i="29"/>
  <c r="M436" i="29"/>
  <c r="K435" i="29"/>
  <c r="M435" i="29"/>
  <c r="K434" i="29"/>
  <c r="K433" i="29"/>
  <c r="K432" i="29"/>
  <c r="M432" i="29"/>
  <c r="K431" i="29"/>
  <c r="M431" i="29"/>
  <c r="K430" i="29"/>
  <c r="K429" i="29"/>
  <c r="K428" i="29"/>
  <c r="M428" i="29"/>
  <c r="K427" i="29"/>
  <c r="M427" i="29"/>
  <c r="K426" i="29"/>
  <c r="K425" i="29"/>
  <c r="K424" i="29"/>
  <c r="M424" i="29"/>
  <c r="K423" i="29"/>
  <c r="M423" i="29"/>
  <c r="K422" i="29"/>
  <c r="K421" i="29"/>
  <c r="K420" i="29"/>
  <c r="M420" i="29"/>
  <c r="K419" i="29"/>
  <c r="M419" i="29"/>
  <c r="K418" i="29"/>
  <c r="K417" i="29"/>
  <c r="K416" i="29"/>
  <c r="M416" i="29"/>
  <c r="K415" i="29"/>
  <c r="M415" i="29"/>
  <c r="K414" i="29"/>
  <c r="K413" i="29"/>
  <c r="K412" i="29"/>
  <c r="M412" i="29"/>
  <c r="K411" i="29"/>
  <c r="M411" i="29"/>
  <c r="K410" i="29"/>
  <c r="K409" i="29"/>
  <c r="K408" i="29"/>
  <c r="M408" i="29"/>
  <c r="K407" i="29"/>
  <c r="M407" i="29"/>
  <c r="K406" i="29"/>
  <c r="K405" i="29"/>
  <c r="K404" i="29"/>
  <c r="M404" i="29"/>
  <c r="K403" i="29"/>
  <c r="M403" i="29"/>
  <c r="K402" i="29"/>
  <c r="K401" i="29"/>
  <c r="K400" i="29"/>
  <c r="M400" i="29"/>
  <c r="K399" i="29"/>
  <c r="M399" i="29"/>
  <c r="K398" i="29"/>
  <c r="K397" i="29"/>
  <c r="K396" i="29"/>
  <c r="M396" i="29"/>
  <c r="K395" i="29"/>
  <c r="M395" i="29"/>
  <c r="K394" i="29"/>
  <c r="K393" i="29"/>
  <c r="K392" i="29"/>
  <c r="M392" i="29"/>
  <c r="K391" i="29"/>
  <c r="M391" i="29"/>
  <c r="K390" i="29"/>
  <c r="K389" i="29"/>
  <c r="K388" i="29"/>
  <c r="M388" i="29"/>
  <c r="K387" i="29"/>
  <c r="M387" i="29"/>
  <c r="K386" i="29"/>
  <c r="K385" i="29"/>
  <c r="K384" i="29"/>
  <c r="M384" i="29"/>
  <c r="K383" i="29"/>
  <c r="M383" i="29"/>
  <c r="K382" i="29"/>
  <c r="K381" i="29"/>
  <c r="K380" i="29"/>
  <c r="M380" i="29"/>
  <c r="K379" i="29"/>
  <c r="M379" i="29"/>
  <c r="K378" i="29"/>
  <c r="K377" i="29"/>
  <c r="K376" i="29"/>
  <c r="M376" i="29"/>
  <c r="K375" i="29"/>
  <c r="M375" i="29"/>
  <c r="K374" i="29"/>
  <c r="K373" i="29"/>
  <c r="K372" i="29"/>
  <c r="M372" i="29"/>
  <c r="K371" i="29"/>
  <c r="M371" i="29"/>
  <c r="K370" i="29"/>
  <c r="K369" i="29"/>
  <c r="K368" i="29"/>
  <c r="M368" i="29"/>
  <c r="K367" i="29"/>
  <c r="M367" i="29"/>
  <c r="K366" i="29"/>
  <c r="K365" i="29"/>
  <c r="K364" i="29"/>
  <c r="M364" i="29"/>
  <c r="K363" i="29"/>
  <c r="M363" i="29"/>
  <c r="K362" i="29"/>
  <c r="K361" i="29"/>
  <c r="K360" i="29"/>
  <c r="M360" i="29"/>
  <c r="K359" i="29"/>
  <c r="M359" i="29"/>
  <c r="K358" i="29"/>
  <c r="K357" i="29"/>
  <c r="K356" i="29"/>
  <c r="M356" i="29"/>
  <c r="K355" i="29"/>
  <c r="M355" i="29"/>
  <c r="K354" i="29"/>
  <c r="K353" i="29"/>
  <c r="K352" i="29"/>
  <c r="M352" i="29"/>
  <c r="K351" i="29"/>
  <c r="M351" i="29"/>
  <c r="K350" i="29"/>
  <c r="K349" i="29"/>
  <c r="K348" i="29"/>
  <c r="M348" i="29"/>
  <c r="K347" i="29"/>
  <c r="M347" i="29"/>
  <c r="K346" i="29"/>
  <c r="K345" i="29"/>
  <c r="K344" i="29"/>
  <c r="M344" i="29"/>
  <c r="K343" i="29"/>
  <c r="M343" i="29"/>
  <c r="K342" i="29"/>
  <c r="K341" i="29"/>
  <c r="K340" i="29"/>
  <c r="M340" i="29"/>
  <c r="K339" i="29"/>
  <c r="M339" i="29"/>
  <c r="K338" i="29"/>
  <c r="K337" i="29"/>
  <c r="K336" i="29"/>
  <c r="M336" i="29"/>
  <c r="K335" i="29"/>
  <c r="M335" i="29"/>
  <c r="K334" i="29"/>
  <c r="K333" i="29"/>
  <c r="K332" i="29"/>
  <c r="M332" i="29"/>
  <c r="K331" i="29"/>
  <c r="M331" i="29"/>
  <c r="K330" i="29"/>
  <c r="K329" i="29"/>
  <c r="K328" i="29"/>
  <c r="M328" i="29"/>
  <c r="K327" i="29"/>
  <c r="M327" i="29"/>
  <c r="K326" i="29"/>
  <c r="K325" i="29"/>
  <c r="K324" i="29"/>
  <c r="M324" i="29"/>
  <c r="K323" i="29"/>
  <c r="M323" i="29"/>
  <c r="K322" i="29"/>
  <c r="K321" i="29"/>
  <c r="K320" i="29"/>
  <c r="M320" i="29"/>
  <c r="K319" i="29"/>
  <c r="M319" i="29"/>
  <c r="K318" i="29"/>
  <c r="K317" i="29"/>
  <c r="K316" i="29"/>
  <c r="M316" i="29"/>
  <c r="K315" i="29"/>
  <c r="M315" i="29"/>
  <c r="K314" i="29"/>
  <c r="K313" i="29"/>
  <c r="K312" i="29"/>
  <c r="M312" i="29"/>
  <c r="K311" i="29"/>
  <c r="M311" i="29"/>
  <c r="K310" i="29"/>
  <c r="K309" i="29"/>
  <c r="K308" i="29"/>
  <c r="M308" i="29"/>
  <c r="K307" i="29"/>
  <c r="M307" i="29"/>
  <c r="K306" i="29"/>
  <c r="K305" i="29"/>
  <c r="K304" i="29"/>
  <c r="M304" i="29"/>
  <c r="K303" i="29"/>
  <c r="M303" i="29"/>
  <c r="K302" i="29"/>
  <c r="K301" i="29"/>
  <c r="K300" i="29"/>
  <c r="M300" i="29"/>
  <c r="K299" i="29"/>
  <c r="M299" i="29"/>
  <c r="K298" i="29"/>
  <c r="K297" i="29"/>
  <c r="K296" i="29"/>
  <c r="M296" i="29"/>
  <c r="K295" i="29"/>
  <c r="M295" i="29"/>
  <c r="K294" i="29"/>
  <c r="K293" i="29"/>
  <c r="K292" i="29"/>
  <c r="M292" i="29"/>
  <c r="K291" i="29"/>
  <c r="M291" i="29"/>
  <c r="K290" i="29"/>
  <c r="K289" i="29"/>
  <c r="K288" i="29"/>
  <c r="M288" i="29"/>
  <c r="K287" i="29"/>
  <c r="M287" i="29"/>
  <c r="K286" i="29"/>
  <c r="K285" i="29"/>
  <c r="K284" i="29"/>
  <c r="M284" i="29"/>
  <c r="K283" i="29"/>
  <c r="M283" i="29"/>
  <c r="K282" i="29"/>
  <c r="K281" i="29"/>
  <c r="K280" i="29"/>
  <c r="M280" i="29"/>
  <c r="K279" i="29"/>
  <c r="M279" i="29"/>
  <c r="K278" i="29"/>
  <c r="K277" i="29"/>
  <c r="K276" i="29"/>
  <c r="M276" i="29"/>
  <c r="K275" i="29"/>
  <c r="M275" i="29"/>
  <c r="K274" i="29"/>
  <c r="K273" i="29"/>
  <c r="K272" i="29"/>
  <c r="M272" i="29"/>
  <c r="K271" i="29"/>
  <c r="M271" i="29"/>
  <c r="K270" i="29"/>
  <c r="K269" i="29"/>
  <c r="K268" i="29"/>
  <c r="M268" i="29"/>
  <c r="K267" i="29"/>
  <c r="M267" i="29"/>
  <c r="K266" i="29"/>
  <c r="K265" i="29"/>
  <c r="K264" i="29"/>
  <c r="M264" i="29"/>
  <c r="K263" i="29"/>
  <c r="M263" i="29"/>
  <c r="K262" i="29"/>
  <c r="K261" i="29"/>
  <c r="K260" i="29"/>
  <c r="M260" i="29"/>
  <c r="K259" i="29"/>
  <c r="M259" i="29"/>
  <c r="K258" i="29"/>
  <c r="K257" i="29"/>
  <c r="K256" i="29"/>
  <c r="M256" i="29"/>
  <c r="K255" i="29"/>
  <c r="M255" i="29"/>
  <c r="K254" i="29"/>
  <c r="K253" i="29"/>
  <c r="K252" i="29"/>
  <c r="M252" i="29"/>
  <c r="K251" i="29"/>
  <c r="M251" i="29"/>
  <c r="K250" i="29"/>
  <c r="K249" i="29"/>
  <c r="K248" i="29"/>
  <c r="M248" i="29"/>
  <c r="K247" i="29"/>
  <c r="M247" i="29"/>
  <c r="K246" i="29"/>
  <c r="K245" i="29"/>
  <c r="K244" i="29"/>
  <c r="M244" i="29"/>
  <c r="K243" i="29"/>
  <c r="M243" i="29"/>
  <c r="K242" i="29"/>
  <c r="K241" i="29"/>
  <c r="K240" i="29"/>
  <c r="M240" i="29"/>
  <c r="K239" i="29"/>
  <c r="M239" i="29"/>
  <c r="K238" i="29"/>
  <c r="K237" i="29"/>
  <c r="K236" i="29"/>
  <c r="M236" i="29"/>
  <c r="K235" i="29"/>
  <c r="M235" i="29"/>
  <c r="K234" i="29"/>
  <c r="K233" i="29"/>
  <c r="K232" i="29"/>
  <c r="M232" i="29"/>
  <c r="K231" i="29"/>
  <c r="M231" i="29"/>
  <c r="K230" i="29"/>
  <c r="K229" i="29"/>
  <c r="K228" i="29"/>
  <c r="M228" i="29"/>
  <c r="K227" i="29"/>
  <c r="M227" i="29"/>
  <c r="K226" i="29"/>
  <c r="K225" i="29"/>
  <c r="K224" i="29"/>
  <c r="M224" i="29"/>
  <c r="K223" i="29"/>
  <c r="M223" i="29"/>
  <c r="K222" i="29"/>
  <c r="K221" i="29"/>
  <c r="K220" i="29"/>
  <c r="M220" i="29"/>
  <c r="K219" i="29"/>
  <c r="M219" i="29"/>
  <c r="K218" i="29"/>
  <c r="K217" i="29"/>
  <c r="K216" i="29"/>
  <c r="M216" i="29"/>
  <c r="K215" i="29"/>
  <c r="M215" i="29"/>
  <c r="K214" i="29"/>
  <c r="K213" i="29"/>
  <c r="K212" i="29"/>
  <c r="M212" i="29"/>
  <c r="K211" i="29"/>
  <c r="M211" i="29"/>
  <c r="K210" i="29"/>
  <c r="K209" i="29"/>
  <c r="K208" i="29"/>
  <c r="M208" i="29"/>
  <c r="K207" i="29"/>
  <c r="M207" i="29"/>
  <c r="K206" i="29"/>
  <c r="K205" i="29"/>
  <c r="K204" i="29"/>
  <c r="M204" i="29"/>
  <c r="K203" i="29"/>
  <c r="M203" i="29"/>
  <c r="K202" i="29"/>
  <c r="K201" i="29"/>
  <c r="K200" i="29"/>
  <c r="M200" i="29"/>
  <c r="K199" i="29"/>
  <c r="M199" i="29"/>
  <c r="K198" i="29"/>
  <c r="K197" i="29"/>
  <c r="K196" i="29"/>
  <c r="M196" i="29"/>
  <c r="K195" i="29"/>
  <c r="M195" i="29"/>
  <c r="K194" i="29"/>
  <c r="K193" i="29"/>
  <c r="K192" i="29"/>
  <c r="M192" i="29"/>
  <c r="K191" i="29"/>
  <c r="M191" i="29"/>
  <c r="K190" i="29"/>
  <c r="K189" i="29"/>
  <c r="K188" i="29"/>
  <c r="M188" i="29"/>
  <c r="K187" i="29"/>
  <c r="M187" i="29"/>
  <c r="K186" i="29"/>
  <c r="K185" i="29"/>
  <c r="K184" i="29"/>
  <c r="M184" i="29"/>
  <c r="K183" i="29"/>
  <c r="M183" i="29"/>
  <c r="K182" i="29"/>
  <c r="K181" i="29"/>
  <c r="K180" i="29"/>
  <c r="M180" i="29"/>
  <c r="K179" i="29"/>
  <c r="M179" i="29"/>
  <c r="K178" i="29"/>
  <c r="K177" i="29"/>
  <c r="K176" i="29"/>
  <c r="M176" i="29"/>
  <c r="K175" i="29"/>
  <c r="M175" i="29"/>
  <c r="K174" i="29"/>
  <c r="K173" i="29"/>
  <c r="K172" i="29"/>
  <c r="M172" i="29"/>
  <c r="K171" i="29"/>
  <c r="M171" i="29"/>
  <c r="K170" i="29"/>
  <c r="K169" i="29"/>
  <c r="K168" i="29"/>
  <c r="M168" i="29"/>
  <c r="K167" i="29"/>
  <c r="M167" i="29"/>
  <c r="K166" i="29"/>
  <c r="K165" i="29"/>
  <c r="K164" i="29"/>
  <c r="M164" i="29"/>
  <c r="K163" i="29"/>
  <c r="M163" i="29"/>
  <c r="K162" i="29"/>
  <c r="K161" i="29"/>
  <c r="K160" i="29"/>
  <c r="M160" i="29"/>
  <c r="K159" i="29"/>
  <c r="M159" i="29"/>
  <c r="K158" i="29"/>
  <c r="K157" i="29"/>
  <c r="K156" i="29"/>
  <c r="M156" i="29"/>
  <c r="K155" i="29"/>
  <c r="M155" i="29"/>
  <c r="K154" i="29"/>
  <c r="K153" i="29"/>
  <c r="K152" i="29"/>
  <c r="M152" i="29"/>
  <c r="K151" i="29"/>
  <c r="M151" i="29"/>
  <c r="K150" i="29"/>
  <c r="K149" i="29"/>
  <c r="K148" i="29"/>
  <c r="M148" i="29"/>
  <c r="K147" i="29"/>
  <c r="M147" i="29"/>
  <c r="K146" i="29"/>
  <c r="K145" i="29"/>
  <c r="K144" i="29"/>
  <c r="M144" i="29"/>
  <c r="K143" i="29"/>
  <c r="M143" i="29"/>
  <c r="K142" i="29"/>
  <c r="K141" i="29"/>
  <c r="K140" i="29"/>
  <c r="M140" i="29"/>
  <c r="K139" i="29"/>
  <c r="M139" i="29"/>
  <c r="K138" i="29"/>
  <c r="K137" i="29"/>
  <c r="K136" i="29"/>
  <c r="M136" i="29"/>
  <c r="K135" i="29"/>
  <c r="M135" i="29"/>
  <c r="K134" i="29"/>
  <c r="K133" i="29"/>
  <c r="K132" i="29"/>
  <c r="M132" i="29"/>
  <c r="K131" i="29"/>
  <c r="M131" i="29"/>
  <c r="K130" i="29"/>
  <c r="K129" i="29"/>
  <c r="K128" i="29"/>
  <c r="M128" i="29"/>
  <c r="K127" i="29"/>
  <c r="M127" i="29"/>
  <c r="K126" i="29"/>
  <c r="K125" i="29"/>
  <c r="K124" i="29"/>
  <c r="M124" i="29"/>
  <c r="K123" i="29"/>
  <c r="M123" i="29"/>
  <c r="K122" i="29"/>
  <c r="K121" i="29"/>
  <c r="K120" i="29"/>
  <c r="M120" i="29"/>
  <c r="K119" i="29"/>
  <c r="M119" i="29"/>
  <c r="K118" i="29"/>
  <c r="K117" i="29"/>
  <c r="K116" i="29"/>
  <c r="M116" i="29"/>
  <c r="K115" i="29"/>
  <c r="M115" i="29"/>
  <c r="K114" i="29"/>
  <c r="K113" i="29"/>
  <c r="K112" i="29"/>
  <c r="M112" i="29"/>
  <c r="K111" i="29"/>
  <c r="M111" i="29"/>
  <c r="K110" i="29"/>
  <c r="K109" i="29"/>
  <c r="K108" i="29"/>
  <c r="M108" i="29"/>
  <c r="K107" i="29"/>
  <c r="M107" i="29"/>
  <c r="K106" i="29"/>
  <c r="K105" i="29"/>
  <c r="K104" i="29"/>
  <c r="M104" i="29"/>
  <c r="K103" i="29"/>
  <c r="M103" i="29"/>
  <c r="K102" i="29"/>
  <c r="K101" i="29"/>
  <c r="K100" i="29"/>
  <c r="M100" i="29"/>
  <c r="K99" i="29"/>
  <c r="M99" i="29"/>
  <c r="K98" i="29"/>
  <c r="K97" i="29"/>
  <c r="K96" i="29"/>
  <c r="M96" i="29"/>
  <c r="K95" i="29"/>
  <c r="M95" i="29"/>
  <c r="K94" i="29"/>
  <c r="K93" i="29"/>
  <c r="K92" i="29"/>
  <c r="M92" i="29"/>
  <c r="K91" i="29"/>
  <c r="M91" i="29"/>
  <c r="K90" i="29"/>
  <c r="K89" i="29"/>
  <c r="K88" i="29"/>
  <c r="M88" i="29"/>
  <c r="K87" i="29"/>
  <c r="M87" i="29"/>
  <c r="K86" i="29"/>
  <c r="K85" i="29"/>
  <c r="K84" i="29"/>
  <c r="M84" i="29"/>
  <c r="K83" i="29"/>
  <c r="M83" i="29"/>
  <c r="K82" i="29"/>
  <c r="K81" i="29"/>
  <c r="K80" i="29"/>
  <c r="M80" i="29"/>
  <c r="K79" i="29"/>
  <c r="M79" i="29"/>
  <c r="K78" i="29"/>
  <c r="K77" i="29"/>
  <c r="K76" i="29"/>
  <c r="M76" i="29"/>
  <c r="K75" i="29"/>
  <c r="M75" i="29"/>
  <c r="K74" i="29"/>
  <c r="K73" i="29"/>
  <c r="K72" i="29"/>
  <c r="M72" i="29"/>
  <c r="K71" i="29"/>
  <c r="M71" i="29"/>
  <c r="K70" i="29"/>
  <c r="K69" i="29"/>
  <c r="K68" i="29"/>
  <c r="M68" i="29"/>
  <c r="K67" i="29"/>
  <c r="M67" i="29"/>
  <c r="K66" i="29"/>
  <c r="K65" i="29"/>
  <c r="K64" i="29"/>
  <c r="M64" i="29"/>
  <c r="K63" i="29"/>
  <c r="M63" i="29"/>
  <c r="K62" i="29"/>
  <c r="K61" i="29"/>
  <c r="K60" i="29"/>
  <c r="M60" i="29"/>
  <c r="K59" i="29"/>
  <c r="M59" i="29"/>
  <c r="K58" i="29"/>
  <c r="K57" i="29"/>
  <c r="K56" i="29"/>
  <c r="M56" i="29"/>
  <c r="K55" i="29"/>
  <c r="M55" i="29"/>
  <c r="K54" i="29"/>
  <c r="K53" i="29"/>
  <c r="K52" i="29"/>
  <c r="M52" i="29"/>
  <c r="K51" i="29"/>
  <c r="M51" i="29"/>
  <c r="K50" i="29"/>
  <c r="K49" i="29"/>
  <c r="K48" i="29"/>
  <c r="M48" i="29"/>
  <c r="K47" i="29"/>
  <c r="M47" i="29"/>
  <c r="K46" i="29"/>
  <c r="K45" i="29"/>
  <c r="K44" i="29"/>
  <c r="M44" i="29"/>
  <c r="K43" i="29"/>
  <c r="M43" i="29"/>
  <c r="K42" i="29"/>
  <c r="K41" i="29"/>
  <c r="K40" i="29"/>
  <c r="M40" i="29"/>
  <c r="K39" i="29"/>
  <c r="M39" i="29"/>
  <c r="K38" i="29"/>
  <c r="K37" i="29"/>
  <c r="K36" i="29"/>
  <c r="M36" i="29"/>
  <c r="K35" i="29"/>
  <c r="M35" i="29"/>
  <c r="K34" i="29"/>
  <c r="K33" i="29"/>
  <c r="K32" i="29"/>
  <c r="M32" i="29"/>
  <c r="K31" i="29"/>
  <c r="M31" i="29"/>
  <c r="K30" i="29"/>
  <c r="K29" i="29"/>
  <c r="K28" i="29"/>
  <c r="M28" i="29"/>
  <c r="K27" i="29"/>
  <c r="M27" i="29"/>
  <c r="K26" i="29"/>
  <c r="K25" i="29"/>
  <c r="K24" i="29"/>
  <c r="M24" i="29"/>
  <c r="K23" i="29"/>
  <c r="M23" i="29"/>
  <c r="K22" i="29"/>
  <c r="K21" i="29"/>
  <c r="K20" i="29"/>
  <c r="M20" i="29"/>
  <c r="K19" i="29"/>
  <c r="M19" i="29"/>
  <c r="K18" i="29"/>
  <c r="K17" i="29"/>
  <c r="K16" i="29"/>
  <c r="M16" i="29"/>
  <c r="K15" i="29"/>
  <c r="M15" i="29"/>
  <c r="K14" i="29"/>
  <c r="K13" i="29"/>
  <c r="K12" i="29"/>
  <c r="M12" i="29"/>
  <c r="K11" i="29"/>
  <c r="M11" i="29"/>
  <c r="K10" i="29"/>
  <c r="K9" i="29"/>
  <c r="A81" i="28"/>
  <c r="J517" i="27"/>
  <c r="I517" i="27"/>
  <c r="F517" i="27"/>
  <c r="G517" i="27"/>
  <c r="H517" i="27"/>
  <c r="K517" i="27"/>
  <c r="K498" i="27"/>
  <c r="K497" i="27"/>
  <c r="K496" i="27"/>
  <c r="M496" i="27"/>
  <c r="K495" i="27"/>
  <c r="M495" i="27"/>
  <c r="K490" i="27"/>
  <c r="K489" i="27"/>
  <c r="K488" i="27"/>
  <c r="M488" i="27"/>
  <c r="K487" i="27"/>
  <c r="M487" i="27"/>
  <c r="K486" i="27"/>
  <c r="K485" i="27"/>
  <c r="K484" i="27"/>
  <c r="M484" i="27"/>
  <c r="K483" i="27"/>
  <c r="M483" i="27"/>
  <c r="K482" i="27"/>
  <c r="K481" i="27"/>
  <c r="K480" i="27"/>
  <c r="M480" i="27"/>
  <c r="K479" i="27"/>
  <c r="M479" i="27"/>
  <c r="K478" i="27"/>
  <c r="K477" i="27"/>
  <c r="K476" i="27"/>
  <c r="M476" i="27"/>
  <c r="K475" i="27"/>
  <c r="M475" i="27"/>
  <c r="K474" i="27"/>
  <c r="K473" i="27"/>
  <c r="K472" i="27"/>
  <c r="M472" i="27"/>
  <c r="K471" i="27"/>
  <c r="M471" i="27"/>
  <c r="K470" i="27"/>
  <c r="K469" i="27"/>
  <c r="K468" i="27"/>
  <c r="M468" i="27"/>
  <c r="K467" i="27"/>
  <c r="M467" i="27"/>
  <c r="K466" i="27"/>
  <c r="K465" i="27"/>
  <c r="K464" i="27"/>
  <c r="M464" i="27"/>
  <c r="K463" i="27"/>
  <c r="M463" i="27"/>
  <c r="K462" i="27"/>
  <c r="K461" i="27"/>
  <c r="K460" i="27"/>
  <c r="M460" i="27"/>
  <c r="K459" i="27"/>
  <c r="M459" i="27"/>
  <c r="K458" i="27"/>
  <c r="K457" i="27"/>
  <c r="K456" i="27"/>
  <c r="M456" i="27"/>
  <c r="K455" i="27"/>
  <c r="M455" i="27"/>
  <c r="K454" i="27"/>
  <c r="K453" i="27"/>
  <c r="K452" i="27"/>
  <c r="M452" i="27"/>
  <c r="K451" i="27"/>
  <c r="M451" i="27"/>
  <c r="K450" i="27"/>
  <c r="K449" i="27"/>
  <c r="K448" i="27"/>
  <c r="M448" i="27"/>
  <c r="K447" i="27"/>
  <c r="M447" i="27"/>
  <c r="K446" i="27"/>
  <c r="K445" i="27"/>
  <c r="K444" i="27"/>
  <c r="M444" i="27"/>
  <c r="K443" i="27"/>
  <c r="M443" i="27"/>
  <c r="K442" i="27"/>
  <c r="K441" i="27"/>
  <c r="K440" i="27"/>
  <c r="M440" i="27"/>
  <c r="K439" i="27"/>
  <c r="M439" i="27"/>
  <c r="K438" i="27"/>
  <c r="K437" i="27"/>
  <c r="K436" i="27"/>
  <c r="M436" i="27"/>
  <c r="K435" i="27"/>
  <c r="M435" i="27"/>
  <c r="K434" i="27"/>
  <c r="K433" i="27"/>
  <c r="K432" i="27"/>
  <c r="M432" i="27"/>
  <c r="K431" i="27"/>
  <c r="M431" i="27"/>
  <c r="K430" i="27"/>
  <c r="K429" i="27"/>
  <c r="K428" i="27"/>
  <c r="M428" i="27"/>
  <c r="K427" i="27"/>
  <c r="M427" i="27"/>
  <c r="K426" i="27"/>
  <c r="K425" i="27"/>
  <c r="K424" i="27"/>
  <c r="M424" i="27"/>
  <c r="K423" i="27"/>
  <c r="M423" i="27"/>
  <c r="K422" i="27"/>
  <c r="K421" i="27"/>
  <c r="K420" i="27"/>
  <c r="M420" i="27"/>
  <c r="K419" i="27"/>
  <c r="M419" i="27"/>
  <c r="K418" i="27"/>
  <c r="K417" i="27"/>
  <c r="K416" i="27"/>
  <c r="M416" i="27"/>
  <c r="K415" i="27"/>
  <c r="M415" i="27"/>
  <c r="K414" i="27"/>
  <c r="K413" i="27"/>
  <c r="K412" i="27"/>
  <c r="M412" i="27"/>
  <c r="K411" i="27"/>
  <c r="M411" i="27"/>
  <c r="K410" i="27"/>
  <c r="K409" i="27"/>
  <c r="K408" i="27"/>
  <c r="M408" i="27"/>
  <c r="K407" i="27"/>
  <c r="M407" i="27"/>
  <c r="K406" i="27"/>
  <c r="K405" i="27"/>
  <c r="K404" i="27"/>
  <c r="M404" i="27"/>
  <c r="K403" i="27"/>
  <c r="M403" i="27"/>
  <c r="K402" i="27"/>
  <c r="K401" i="27"/>
  <c r="K400" i="27"/>
  <c r="M400" i="27"/>
  <c r="K399" i="27"/>
  <c r="M399" i="27"/>
  <c r="K398" i="27"/>
  <c r="K397" i="27"/>
  <c r="K396" i="27"/>
  <c r="M396" i="27"/>
  <c r="K395" i="27"/>
  <c r="M395" i="27"/>
  <c r="K394" i="27"/>
  <c r="K393" i="27"/>
  <c r="K392" i="27"/>
  <c r="M392" i="27"/>
  <c r="K391" i="27"/>
  <c r="M391" i="27"/>
  <c r="K390" i="27"/>
  <c r="K389" i="27"/>
  <c r="K388" i="27"/>
  <c r="M388" i="27"/>
  <c r="K387" i="27"/>
  <c r="M387" i="27"/>
  <c r="K386" i="27"/>
  <c r="K385" i="27"/>
  <c r="K384" i="27"/>
  <c r="M384" i="27"/>
  <c r="K383" i="27"/>
  <c r="M383" i="27"/>
  <c r="K382" i="27"/>
  <c r="K381" i="27"/>
  <c r="K380" i="27"/>
  <c r="M380" i="27"/>
  <c r="K379" i="27"/>
  <c r="M379" i="27"/>
  <c r="K378" i="27"/>
  <c r="K377" i="27"/>
  <c r="K376" i="27"/>
  <c r="M376" i="27"/>
  <c r="K375" i="27"/>
  <c r="M375" i="27"/>
  <c r="K374" i="27"/>
  <c r="K373" i="27"/>
  <c r="K372" i="27"/>
  <c r="M372" i="27"/>
  <c r="K371" i="27"/>
  <c r="M371" i="27"/>
  <c r="K370" i="27"/>
  <c r="K369" i="27"/>
  <c r="K368" i="27"/>
  <c r="M368" i="27"/>
  <c r="K367" i="27"/>
  <c r="M367" i="27"/>
  <c r="K366" i="27"/>
  <c r="K365" i="27"/>
  <c r="K364" i="27"/>
  <c r="M364" i="27"/>
  <c r="K363" i="27"/>
  <c r="M363" i="27"/>
  <c r="K362" i="27"/>
  <c r="K361" i="27"/>
  <c r="K360" i="27"/>
  <c r="M360" i="27"/>
  <c r="K359" i="27"/>
  <c r="M359" i="27"/>
  <c r="K358" i="27"/>
  <c r="K357" i="27"/>
  <c r="K356" i="27"/>
  <c r="M356" i="27"/>
  <c r="K355" i="27"/>
  <c r="M355" i="27"/>
  <c r="K354" i="27"/>
  <c r="K353" i="27"/>
  <c r="K352" i="27"/>
  <c r="M352" i="27"/>
  <c r="K351" i="27"/>
  <c r="M351" i="27"/>
  <c r="K350" i="27"/>
  <c r="K349" i="27"/>
  <c r="K348" i="27"/>
  <c r="M348" i="27"/>
  <c r="K347" i="27"/>
  <c r="M347" i="27"/>
  <c r="K346" i="27"/>
  <c r="K345" i="27"/>
  <c r="K344" i="27"/>
  <c r="M344" i="27"/>
  <c r="K343" i="27"/>
  <c r="M343" i="27"/>
  <c r="K342" i="27"/>
  <c r="K341" i="27"/>
  <c r="K340" i="27"/>
  <c r="M340" i="27"/>
  <c r="K339" i="27"/>
  <c r="M339" i="27"/>
  <c r="K338" i="27"/>
  <c r="K337" i="27"/>
  <c r="K336" i="27"/>
  <c r="M336" i="27"/>
  <c r="K335" i="27"/>
  <c r="M335" i="27"/>
  <c r="K334" i="27"/>
  <c r="K333" i="27"/>
  <c r="K332" i="27"/>
  <c r="M332" i="27"/>
  <c r="K331" i="27"/>
  <c r="M331" i="27"/>
  <c r="K330" i="27"/>
  <c r="K329" i="27"/>
  <c r="K328" i="27"/>
  <c r="M328" i="27"/>
  <c r="K327" i="27"/>
  <c r="M327" i="27"/>
  <c r="K326" i="27"/>
  <c r="K325" i="27"/>
  <c r="K324" i="27"/>
  <c r="M324" i="27"/>
  <c r="K323" i="27"/>
  <c r="M323" i="27"/>
  <c r="K322" i="27"/>
  <c r="K321" i="27"/>
  <c r="K320" i="27"/>
  <c r="M320" i="27"/>
  <c r="K319" i="27"/>
  <c r="M319" i="27"/>
  <c r="K318" i="27"/>
  <c r="K317" i="27"/>
  <c r="K316" i="27"/>
  <c r="M316" i="27"/>
  <c r="K315" i="27"/>
  <c r="M315" i="27"/>
  <c r="K314" i="27"/>
  <c r="K313" i="27"/>
  <c r="K312" i="27"/>
  <c r="M312" i="27"/>
  <c r="K311" i="27"/>
  <c r="M311" i="27"/>
  <c r="K310" i="27"/>
  <c r="K309" i="27"/>
  <c r="K308" i="27"/>
  <c r="M308" i="27"/>
  <c r="K307" i="27"/>
  <c r="M307" i="27"/>
  <c r="K306" i="27"/>
  <c r="K305" i="27"/>
  <c r="K304" i="27"/>
  <c r="M304" i="27"/>
  <c r="K303" i="27"/>
  <c r="M303" i="27"/>
  <c r="K302" i="27"/>
  <c r="K301" i="27"/>
  <c r="K300" i="27"/>
  <c r="M300" i="27"/>
  <c r="K299" i="27"/>
  <c r="M299" i="27"/>
  <c r="K298" i="27"/>
  <c r="K297" i="27"/>
  <c r="K296" i="27"/>
  <c r="M296" i="27"/>
  <c r="K295" i="27"/>
  <c r="M295" i="27"/>
  <c r="K294" i="27"/>
  <c r="K293" i="27"/>
  <c r="K292" i="27"/>
  <c r="M292" i="27"/>
  <c r="K291" i="27"/>
  <c r="M291" i="27"/>
  <c r="K290" i="27"/>
  <c r="K289" i="27"/>
  <c r="K288" i="27"/>
  <c r="M288" i="27"/>
  <c r="K287" i="27"/>
  <c r="M287" i="27"/>
  <c r="K286" i="27"/>
  <c r="K285" i="27"/>
  <c r="K284" i="27"/>
  <c r="M284" i="27"/>
  <c r="K283" i="27"/>
  <c r="M283" i="27"/>
  <c r="K282" i="27"/>
  <c r="K281" i="27"/>
  <c r="K280" i="27"/>
  <c r="M280" i="27"/>
  <c r="K279" i="27"/>
  <c r="M279" i="27"/>
  <c r="K278" i="27"/>
  <c r="K277" i="27"/>
  <c r="K276" i="27"/>
  <c r="M276" i="27"/>
  <c r="K275" i="27"/>
  <c r="M275" i="27"/>
  <c r="K274" i="27"/>
  <c r="K273" i="27"/>
  <c r="K272" i="27"/>
  <c r="M272" i="27"/>
  <c r="K271" i="27"/>
  <c r="M271" i="27"/>
  <c r="K270" i="27"/>
  <c r="K269" i="27"/>
  <c r="K268" i="27"/>
  <c r="M268" i="27"/>
  <c r="K267" i="27"/>
  <c r="M267" i="27"/>
  <c r="K266" i="27"/>
  <c r="K265" i="27"/>
  <c r="K264" i="27"/>
  <c r="M264" i="27"/>
  <c r="K263" i="27"/>
  <c r="M263" i="27"/>
  <c r="K262" i="27"/>
  <c r="K261" i="27"/>
  <c r="K260" i="27"/>
  <c r="M260" i="27"/>
  <c r="K259" i="27"/>
  <c r="M259" i="27"/>
  <c r="K258" i="27"/>
  <c r="K257" i="27"/>
  <c r="K256" i="27"/>
  <c r="M256" i="27"/>
  <c r="K255" i="27"/>
  <c r="M255" i="27"/>
  <c r="K254" i="27"/>
  <c r="K253" i="27"/>
  <c r="K252" i="27"/>
  <c r="M252" i="27"/>
  <c r="K251" i="27"/>
  <c r="M251" i="27"/>
  <c r="K250" i="27"/>
  <c r="K249" i="27"/>
  <c r="K248" i="27"/>
  <c r="M248" i="27"/>
  <c r="K247" i="27"/>
  <c r="M247" i="27"/>
  <c r="K246" i="27"/>
  <c r="K245" i="27"/>
  <c r="K244" i="27"/>
  <c r="M244" i="27"/>
  <c r="K243" i="27"/>
  <c r="M243" i="27"/>
  <c r="K242" i="27"/>
  <c r="K241" i="27"/>
  <c r="K240" i="27"/>
  <c r="M240" i="27"/>
  <c r="K239" i="27"/>
  <c r="M239" i="27"/>
  <c r="K238" i="27"/>
  <c r="K237" i="27"/>
  <c r="K236" i="27"/>
  <c r="M236" i="27"/>
  <c r="K235" i="27"/>
  <c r="M235" i="27"/>
  <c r="K234" i="27"/>
  <c r="K233" i="27"/>
  <c r="K232" i="27"/>
  <c r="M232" i="27"/>
  <c r="K231" i="27"/>
  <c r="M231" i="27"/>
  <c r="K230" i="27"/>
  <c r="K229" i="27"/>
  <c r="K228" i="27"/>
  <c r="M228" i="27"/>
  <c r="K227" i="27"/>
  <c r="M227" i="27"/>
  <c r="K226" i="27"/>
  <c r="K225" i="27"/>
  <c r="K224" i="27"/>
  <c r="M224" i="27"/>
  <c r="K223" i="27"/>
  <c r="M223" i="27"/>
  <c r="K222" i="27"/>
  <c r="K221" i="27"/>
  <c r="K220" i="27"/>
  <c r="M220" i="27"/>
  <c r="K219" i="27"/>
  <c r="M219" i="27"/>
  <c r="K218" i="27"/>
  <c r="K217" i="27"/>
  <c r="K216" i="27"/>
  <c r="M216" i="27"/>
  <c r="K215" i="27"/>
  <c r="M215" i="27"/>
  <c r="K214" i="27"/>
  <c r="K213" i="27"/>
  <c r="K212" i="27"/>
  <c r="M212" i="27"/>
  <c r="K211" i="27"/>
  <c r="M211" i="27"/>
  <c r="K210" i="27"/>
  <c r="K209" i="27"/>
  <c r="K208" i="27"/>
  <c r="M208" i="27"/>
  <c r="K207" i="27"/>
  <c r="M207" i="27"/>
  <c r="K206" i="27"/>
  <c r="K205" i="27"/>
  <c r="K204" i="27"/>
  <c r="M204" i="27"/>
  <c r="K203" i="27"/>
  <c r="M203" i="27"/>
  <c r="K202" i="27"/>
  <c r="K201" i="27"/>
  <c r="K200" i="27"/>
  <c r="M200" i="27"/>
  <c r="K199" i="27"/>
  <c r="M199" i="27"/>
  <c r="K198" i="27"/>
  <c r="K197" i="27"/>
  <c r="K196" i="27"/>
  <c r="M196" i="27"/>
  <c r="K195" i="27"/>
  <c r="M195" i="27"/>
  <c r="K194" i="27"/>
  <c r="K193" i="27"/>
  <c r="K192" i="27"/>
  <c r="M192" i="27"/>
  <c r="K191" i="27"/>
  <c r="M191" i="27"/>
  <c r="K190" i="27"/>
  <c r="K189" i="27"/>
  <c r="K188" i="27"/>
  <c r="M188" i="27"/>
  <c r="K187" i="27"/>
  <c r="M187" i="27"/>
  <c r="K186" i="27"/>
  <c r="K185" i="27"/>
  <c r="K184" i="27"/>
  <c r="M184" i="27"/>
  <c r="K183" i="27"/>
  <c r="M183" i="27"/>
  <c r="K182" i="27"/>
  <c r="K181" i="27"/>
  <c r="K180" i="27"/>
  <c r="M180" i="27"/>
  <c r="K179" i="27"/>
  <c r="M179" i="27"/>
  <c r="K178" i="27"/>
  <c r="K177" i="27"/>
  <c r="K176" i="27"/>
  <c r="M176" i="27"/>
  <c r="K175" i="27"/>
  <c r="M175" i="27"/>
  <c r="K174" i="27"/>
  <c r="K173" i="27"/>
  <c r="K172" i="27"/>
  <c r="M172" i="27"/>
  <c r="K171" i="27"/>
  <c r="M171" i="27"/>
  <c r="K170" i="27"/>
  <c r="K169" i="27"/>
  <c r="K168" i="27"/>
  <c r="M168" i="27"/>
  <c r="K167" i="27"/>
  <c r="M167" i="27"/>
  <c r="K166" i="27"/>
  <c r="K165" i="27"/>
  <c r="K164" i="27"/>
  <c r="M164" i="27"/>
  <c r="K163" i="27"/>
  <c r="M163" i="27"/>
  <c r="K162" i="27"/>
  <c r="K161" i="27"/>
  <c r="K160" i="27"/>
  <c r="M160" i="27"/>
  <c r="K159" i="27"/>
  <c r="M159" i="27"/>
  <c r="K158" i="27"/>
  <c r="K157" i="27"/>
  <c r="K156" i="27"/>
  <c r="M156" i="27"/>
  <c r="K155" i="27"/>
  <c r="M155" i="27"/>
  <c r="K154" i="27"/>
  <c r="K153" i="27"/>
  <c r="K152" i="27"/>
  <c r="M152" i="27"/>
  <c r="K151" i="27"/>
  <c r="M151" i="27"/>
  <c r="K150" i="27"/>
  <c r="K149" i="27"/>
  <c r="K148" i="27"/>
  <c r="M148" i="27"/>
  <c r="K147" i="27"/>
  <c r="M147" i="27"/>
  <c r="K146" i="27"/>
  <c r="K145" i="27"/>
  <c r="K144" i="27"/>
  <c r="M144" i="27"/>
  <c r="K143" i="27"/>
  <c r="M143" i="27"/>
  <c r="K142" i="27"/>
  <c r="K141" i="27"/>
  <c r="K140" i="27"/>
  <c r="M140" i="27"/>
  <c r="K139" i="27"/>
  <c r="M139" i="27"/>
  <c r="K138" i="27"/>
  <c r="K137" i="27"/>
  <c r="K136" i="27"/>
  <c r="M136" i="27"/>
  <c r="K135" i="27"/>
  <c r="M135" i="27"/>
  <c r="K134" i="27"/>
  <c r="K133" i="27"/>
  <c r="K132" i="27"/>
  <c r="M132" i="27"/>
  <c r="K131" i="27"/>
  <c r="M131" i="27"/>
  <c r="K130" i="27"/>
  <c r="K129" i="27"/>
  <c r="K128" i="27"/>
  <c r="M128" i="27"/>
  <c r="K127" i="27"/>
  <c r="M127" i="27"/>
  <c r="K126" i="27"/>
  <c r="K125" i="27"/>
  <c r="K124" i="27"/>
  <c r="M124" i="27"/>
  <c r="K123" i="27"/>
  <c r="M123" i="27"/>
  <c r="K122" i="27"/>
  <c r="K121" i="27"/>
  <c r="K120" i="27"/>
  <c r="M120" i="27"/>
  <c r="K119" i="27"/>
  <c r="M119" i="27"/>
  <c r="K118" i="27"/>
  <c r="K117" i="27"/>
  <c r="K116" i="27"/>
  <c r="M116" i="27"/>
  <c r="K115" i="27"/>
  <c r="M115" i="27"/>
  <c r="K114" i="27"/>
  <c r="K113" i="27"/>
  <c r="K112" i="27"/>
  <c r="M112" i="27"/>
  <c r="K111" i="27"/>
  <c r="M111" i="27"/>
  <c r="K110" i="27"/>
  <c r="K109" i="27"/>
  <c r="K108" i="27"/>
  <c r="M108" i="27"/>
  <c r="K107" i="27"/>
  <c r="M107" i="27"/>
  <c r="K106" i="27"/>
  <c r="K105" i="27"/>
  <c r="K104" i="27"/>
  <c r="M104" i="27"/>
  <c r="K103" i="27"/>
  <c r="M103" i="27"/>
  <c r="K102" i="27"/>
  <c r="K101" i="27"/>
  <c r="K100" i="27"/>
  <c r="M100" i="27"/>
  <c r="K99" i="27"/>
  <c r="M99" i="27"/>
  <c r="K98" i="27"/>
  <c r="K97" i="27"/>
  <c r="K96" i="27"/>
  <c r="M96" i="27"/>
  <c r="K95" i="27"/>
  <c r="M95" i="27"/>
  <c r="K94" i="27"/>
  <c r="K93" i="27"/>
  <c r="K92" i="27"/>
  <c r="M92" i="27"/>
  <c r="K91" i="27"/>
  <c r="M91" i="27"/>
  <c r="K90" i="27"/>
  <c r="K89" i="27"/>
  <c r="K88" i="27"/>
  <c r="M88" i="27"/>
  <c r="K87" i="27"/>
  <c r="M87" i="27"/>
  <c r="K86" i="27"/>
  <c r="K85" i="27"/>
  <c r="K84" i="27"/>
  <c r="M84" i="27"/>
  <c r="K83" i="27"/>
  <c r="M83" i="27"/>
  <c r="K82" i="27"/>
  <c r="K81" i="27"/>
  <c r="K80" i="27"/>
  <c r="M80" i="27"/>
  <c r="K79" i="27"/>
  <c r="M79" i="27"/>
  <c r="K78" i="27"/>
  <c r="K77" i="27"/>
  <c r="K76" i="27"/>
  <c r="M76" i="27"/>
  <c r="K75" i="27"/>
  <c r="M75" i="27"/>
  <c r="K74" i="27"/>
  <c r="K73" i="27"/>
  <c r="K72" i="27"/>
  <c r="M72" i="27"/>
  <c r="K71" i="27"/>
  <c r="M71" i="27"/>
  <c r="K70" i="27"/>
  <c r="K69" i="27"/>
  <c r="K68" i="27"/>
  <c r="M68" i="27"/>
  <c r="K67" i="27"/>
  <c r="M67" i="27"/>
  <c r="K66" i="27"/>
  <c r="K65" i="27"/>
  <c r="K64" i="27"/>
  <c r="M64" i="27"/>
  <c r="K63" i="27"/>
  <c r="M63" i="27"/>
  <c r="K62" i="27"/>
  <c r="K61" i="27"/>
  <c r="K60" i="27"/>
  <c r="M60" i="27"/>
  <c r="K59" i="27"/>
  <c r="M59" i="27"/>
  <c r="K58" i="27"/>
  <c r="K57" i="27"/>
  <c r="K56" i="27"/>
  <c r="M56" i="27"/>
  <c r="K55" i="27"/>
  <c r="M55" i="27"/>
  <c r="K54" i="27"/>
  <c r="K53" i="27"/>
  <c r="K52" i="27"/>
  <c r="M52" i="27"/>
  <c r="K51" i="27"/>
  <c r="M51" i="27"/>
  <c r="K50" i="27"/>
  <c r="K49" i="27"/>
  <c r="K48" i="27"/>
  <c r="M48" i="27"/>
  <c r="K47" i="27"/>
  <c r="M47" i="27"/>
  <c r="K46" i="27"/>
  <c r="K45" i="27"/>
  <c r="K44" i="27"/>
  <c r="M44" i="27"/>
  <c r="K43" i="27"/>
  <c r="M43" i="27"/>
  <c r="K42" i="27"/>
  <c r="K41" i="27"/>
  <c r="K40" i="27"/>
  <c r="M40" i="27"/>
  <c r="K39" i="27"/>
  <c r="M39" i="27"/>
  <c r="K38" i="27"/>
  <c r="K37" i="27"/>
  <c r="K36" i="27"/>
  <c r="M36" i="27"/>
  <c r="K35" i="27"/>
  <c r="M35" i="27"/>
  <c r="K34" i="27"/>
  <c r="K33" i="27"/>
  <c r="K32" i="27"/>
  <c r="M32" i="27"/>
  <c r="K31" i="27"/>
  <c r="M31" i="27"/>
  <c r="K30" i="27"/>
  <c r="K29" i="27"/>
  <c r="K28" i="27"/>
  <c r="M28" i="27"/>
  <c r="K27" i="27"/>
  <c r="M27" i="27"/>
  <c r="K26" i="27"/>
  <c r="K25" i="27"/>
  <c r="K24" i="27"/>
  <c r="M24" i="27"/>
  <c r="K23" i="27"/>
  <c r="M23" i="27"/>
  <c r="K22" i="27"/>
  <c r="K21" i="27"/>
  <c r="K20" i="27"/>
  <c r="M20" i="27"/>
  <c r="K19" i="27"/>
  <c r="M19" i="27"/>
  <c r="K18" i="27"/>
  <c r="K17" i="27"/>
  <c r="K16" i="27"/>
  <c r="M16" i="27"/>
  <c r="K15" i="27"/>
  <c r="M15" i="27"/>
  <c r="K14" i="27"/>
  <c r="K13" i="27"/>
  <c r="K12" i="27"/>
  <c r="M12" i="27"/>
  <c r="K11" i="27"/>
  <c r="M11" i="27"/>
  <c r="K10" i="27"/>
  <c r="K9" i="27"/>
  <c r="A81" i="26"/>
  <c r="M4" i="59"/>
  <c r="M6" i="59"/>
  <c r="M7" i="59"/>
  <c r="M8" i="59"/>
  <c r="M9" i="59"/>
  <c r="M10" i="59"/>
  <c r="M11" i="59"/>
  <c r="M12" i="59"/>
  <c r="M13" i="59"/>
  <c r="M14" i="59"/>
  <c r="M15" i="59"/>
  <c r="M16" i="59"/>
  <c r="M17" i="59"/>
  <c r="M18" i="59"/>
  <c r="M19" i="59"/>
  <c r="M20" i="59"/>
  <c r="M21" i="59"/>
  <c r="M22" i="59"/>
  <c r="M23" i="59"/>
  <c r="M24" i="59"/>
  <c r="M25" i="59"/>
  <c r="M26" i="59"/>
  <c r="M27" i="59"/>
  <c r="M28" i="59"/>
  <c r="M29" i="59"/>
  <c r="M30" i="59"/>
  <c r="M31" i="59"/>
  <c r="M32" i="59"/>
  <c r="M33" i="59"/>
  <c r="M34" i="59"/>
  <c r="M35" i="59"/>
  <c r="M36" i="59"/>
  <c r="M37" i="59"/>
  <c r="M38" i="59"/>
  <c r="M39" i="59"/>
  <c r="M40" i="59"/>
  <c r="M41" i="59"/>
  <c r="M42" i="59"/>
  <c r="M43" i="59"/>
  <c r="M44" i="59"/>
  <c r="M45" i="59"/>
  <c r="M46" i="59"/>
  <c r="M47" i="59"/>
  <c r="M48" i="59"/>
  <c r="M49" i="59"/>
  <c r="M50" i="59"/>
  <c r="M51" i="59"/>
  <c r="M52" i="59"/>
  <c r="M53" i="59"/>
  <c r="M54" i="59"/>
  <c r="M55" i="59"/>
  <c r="M56" i="59"/>
  <c r="M57" i="59"/>
  <c r="M58" i="59"/>
  <c r="M59" i="59"/>
  <c r="M60" i="59"/>
  <c r="M61" i="59"/>
  <c r="M62" i="59"/>
  <c r="M63" i="59"/>
  <c r="M64" i="59"/>
  <c r="M65" i="59"/>
  <c r="M66" i="59"/>
  <c r="M67" i="59"/>
  <c r="M68" i="59"/>
  <c r="M69" i="59"/>
  <c r="M70" i="59"/>
  <c r="M71" i="59"/>
  <c r="M72" i="59"/>
  <c r="M73" i="59"/>
  <c r="M74" i="59"/>
  <c r="M75" i="59"/>
  <c r="M76" i="59"/>
  <c r="M77" i="59"/>
  <c r="M78" i="59"/>
  <c r="M79" i="59"/>
  <c r="M80" i="59"/>
  <c r="M81" i="59"/>
  <c r="M82" i="59"/>
  <c r="M83" i="59"/>
  <c r="M84" i="59"/>
  <c r="M85" i="59"/>
  <c r="M86" i="59"/>
  <c r="M87" i="59"/>
  <c r="M88" i="59"/>
  <c r="M89" i="59"/>
  <c r="M90" i="59"/>
  <c r="M91" i="59"/>
  <c r="M92" i="59"/>
  <c r="M93" i="59"/>
  <c r="M94" i="59"/>
  <c r="M95" i="59"/>
  <c r="M96" i="59"/>
  <c r="M97" i="59"/>
  <c r="M98" i="59"/>
  <c r="M99" i="59"/>
  <c r="M100" i="59"/>
  <c r="M101" i="59"/>
  <c r="M102" i="59"/>
  <c r="M103" i="59"/>
  <c r="M104" i="59"/>
  <c r="M105" i="59"/>
  <c r="M106" i="59"/>
  <c r="M107" i="59"/>
  <c r="M108" i="59"/>
  <c r="M109" i="59"/>
  <c r="M110" i="59"/>
  <c r="M111" i="59"/>
  <c r="M112" i="59"/>
  <c r="M113" i="59"/>
  <c r="M114" i="59"/>
  <c r="M115" i="59"/>
  <c r="M116" i="59"/>
  <c r="M117" i="59"/>
  <c r="M118" i="59"/>
  <c r="M119" i="59"/>
  <c r="M120" i="59"/>
  <c r="M121" i="59"/>
  <c r="M122" i="59"/>
  <c r="M123" i="59"/>
  <c r="M124" i="59"/>
  <c r="M125" i="59"/>
  <c r="M126" i="59"/>
  <c r="M127" i="59"/>
  <c r="M128" i="59"/>
  <c r="M129" i="59"/>
  <c r="M130" i="59"/>
  <c r="M131" i="59"/>
  <c r="M132" i="59"/>
  <c r="M133" i="59"/>
  <c r="M134" i="59"/>
  <c r="M135" i="59"/>
  <c r="M136" i="59"/>
  <c r="M137" i="59"/>
  <c r="M138" i="59"/>
  <c r="M139" i="59"/>
  <c r="M140" i="59"/>
  <c r="M141" i="59"/>
  <c r="M142" i="59"/>
  <c r="M143" i="59"/>
  <c r="M144" i="59"/>
  <c r="M145" i="59"/>
  <c r="M146" i="59"/>
  <c r="M147" i="59"/>
  <c r="M148" i="59"/>
  <c r="M149" i="59"/>
  <c r="M150" i="59"/>
  <c r="M151" i="59"/>
  <c r="M152" i="59"/>
  <c r="M153" i="59"/>
  <c r="M154" i="59"/>
  <c r="M155" i="59"/>
  <c r="M156" i="59"/>
  <c r="M157" i="59"/>
  <c r="M158" i="59"/>
  <c r="M159" i="59"/>
  <c r="M160" i="59"/>
  <c r="M161" i="59"/>
  <c r="M162" i="59"/>
  <c r="M163" i="59"/>
  <c r="M164" i="59"/>
  <c r="M165" i="59"/>
  <c r="M166" i="59"/>
  <c r="M167" i="59"/>
  <c r="M168" i="59"/>
  <c r="M169" i="59"/>
  <c r="M170" i="59"/>
  <c r="M171" i="59"/>
  <c r="M172" i="59"/>
  <c r="M173" i="59"/>
  <c r="M174" i="59"/>
  <c r="M175" i="59"/>
  <c r="M176" i="59"/>
  <c r="M177" i="59"/>
  <c r="M178" i="59"/>
  <c r="M179" i="59"/>
  <c r="M180" i="59"/>
  <c r="M181" i="59"/>
  <c r="M182" i="59"/>
  <c r="M183" i="59"/>
  <c r="M184" i="59"/>
  <c r="M185" i="59"/>
  <c r="M186" i="59"/>
  <c r="M187" i="59"/>
  <c r="M188" i="59"/>
  <c r="M189" i="59"/>
  <c r="M190" i="59"/>
  <c r="M191" i="59"/>
  <c r="M192" i="59"/>
  <c r="M193" i="59"/>
  <c r="M194" i="59"/>
  <c r="M195" i="59"/>
  <c r="M196" i="59"/>
  <c r="M197" i="59"/>
  <c r="M198" i="59"/>
  <c r="M199" i="59"/>
  <c r="M200" i="59"/>
  <c r="M201" i="59"/>
  <c r="M202" i="59"/>
  <c r="M203" i="59"/>
  <c r="M204" i="59"/>
  <c r="M205" i="59"/>
  <c r="M206" i="59"/>
  <c r="M207" i="59"/>
  <c r="M208" i="59"/>
  <c r="M209" i="59"/>
  <c r="M210" i="59"/>
  <c r="M211" i="59"/>
  <c r="M212" i="59"/>
  <c r="M213" i="59"/>
  <c r="M214" i="59"/>
  <c r="M215" i="59"/>
  <c r="M216" i="59"/>
  <c r="M217" i="59"/>
  <c r="M218" i="59"/>
  <c r="M219" i="59"/>
  <c r="M220" i="59"/>
  <c r="M221" i="59"/>
  <c r="M222" i="59"/>
  <c r="M223" i="59"/>
  <c r="M224" i="59"/>
  <c r="M225" i="59"/>
  <c r="M226" i="59"/>
  <c r="M227" i="59"/>
  <c r="M228" i="59"/>
  <c r="M229" i="59"/>
  <c r="M230" i="59"/>
  <c r="M231" i="59"/>
  <c r="M232" i="59"/>
  <c r="M233" i="59"/>
  <c r="M234" i="59"/>
  <c r="M235" i="59"/>
  <c r="M236" i="59"/>
  <c r="M237" i="59"/>
  <c r="M238" i="59"/>
  <c r="M239" i="59"/>
  <c r="M240" i="59"/>
  <c r="M241" i="59"/>
  <c r="M242" i="59"/>
  <c r="M243" i="59"/>
  <c r="M244" i="59"/>
  <c r="M245" i="59"/>
  <c r="M246" i="59"/>
  <c r="M247" i="59"/>
  <c r="M248" i="59"/>
  <c r="M249" i="59"/>
  <c r="M250" i="59"/>
  <c r="M251" i="59"/>
  <c r="M252" i="59"/>
  <c r="M253" i="59"/>
  <c r="M254" i="59"/>
  <c r="M255" i="59"/>
  <c r="M256" i="59"/>
  <c r="M257" i="59"/>
  <c r="M258" i="59"/>
  <c r="M259" i="59"/>
  <c r="M260" i="59"/>
  <c r="M261" i="59"/>
  <c r="M262" i="59"/>
  <c r="M263" i="59"/>
  <c r="M264" i="59"/>
  <c r="M265" i="59"/>
  <c r="M266" i="59"/>
  <c r="M267" i="59"/>
  <c r="M268" i="59"/>
  <c r="M269" i="59"/>
  <c r="M270" i="59"/>
  <c r="M271" i="59"/>
  <c r="M272" i="59"/>
  <c r="M273" i="59"/>
  <c r="M274" i="59"/>
  <c r="M275" i="59"/>
  <c r="M276" i="59"/>
  <c r="M277" i="59"/>
  <c r="M278" i="59"/>
  <c r="M279" i="59"/>
  <c r="M280" i="59"/>
  <c r="M281" i="59"/>
  <c r="M282" i="59"/>
  <c r="M283" i="59"/>
  <c r="M284" i="59"/>
  <c r="M285" i="59"/>
  <c r="M286" i="59"/>
  <c r="M287" i="59"/>
  <c r="M288" i="59"/>
  <c r="M289" i="59"/>
  <c r="M290" i="59"/>
  <c r="M291" i="59"/>
  <c r="M292" i="59"/>
  <c r="M293" i="59"/>
  <c r="M294" i="59"/>
  <c r="M295" i="59"/>
  <c r="M296" i="59"/>
  <c r="M297" i="59"/>
  <c r="M298" i="59"/>
  <c r="M299" i="59"/>
  <c r="M300" i="59"/>
  <c r="M301" i="59"/>
  <c r="M302" i="59"/>
  <c r="M303" i="59"/>
  <c r="M304" i="59"/>
  <c r="M305" i="59"/>
  <c r="M306" i="59"/>
  <c r="M307" i="59"/>
  <c r="M308" i="59"/>
  <c r="M309" i="59"/>
  <c r="M310" i="59"/>
  <c r="M311" i="59"/>
  <c r="M312" i="59"/>
  <c r="M313" i="59"/>
  <c r="M314" i="59"/>
  <c r="M315" i="59"/>
  <c r="M316" i="59"/>
  <c r="M317" i="59"/>
  <c r="M318" i="59"/>
  <c r="M319" i="59"/>
  <c r="M320" i="59"/>
  <c r="M321" i="59"/>
  <c r="M322" i="59"/>
  <c r="M323" i="59"/>
  <c r="M324" i="59"/>
  <c r="M325" i="59"/>
  <c r="M326" i="59"/>
  <c r="M327" i="59"/>
  <c r="M328" i="59"/>
  <c r="M329" i="59"/>
  <c r="M330" i="59"/>
  <c r="M331" i="59"/>
  <c r="M332" i="59"/>
  <c r="M333" i="59"/>
  <c r="M334" i="59"/>
  <c r="M335" i="59"/>
  <c r="M336" i="59"/>
  <c r="M337" i="59"/>
  <c r="M338" i="59"/>
  <c r="M339" i="59"/>
  <c r="M340" i="59"/>
  <c r="M341" i="59"/>
  <c r="M342" i="59"/>
  <c r="M343" i="59"/>
  <c r="M344" i="59"/>
  <c r="M345" i="59"/>
  <c r="M346" i="59"/>
  <c r="M347" i="59"/>
  <c r="M348" i="59"/>
  <c r="M349" i="59"/>
  <c r="M350" i="59"/>
  <c r="M351" i="59"/>
  <c r="M352" i="59"/>
  <c r="M353" i="59"/>
  <c r="M354" i="59"/>
  <c r="M355" i="59"/>
  <c r="M356" i="59"/>
  <c r="M357" i="59"/>
  <c r="M358" i="59"/>
  <c r="M359" i="59"/>
  <c r="M360" i="59"/>
  <c r="M361" i="59"/>
  <c r="M362" i="59"/>
  <c r="M363" i="59"/>
  <c r="M364" i="59"/>
  <c r="M365" i="59"/>
  <c r="M366" i="59"/>
  <c r="M367" i="59"/>
  <c r="M368" i="59"/>
  <c r="M369" i="59"/>
  <c r="M370" i="59"/>
  <c r="M371" i="59"/>
  <c r="M372" i="59"/>
  <c r="M373" i="59"/>
  <c r="M374" i="59"/>
  <c r="M375" i="59"/>
  <c r="M376" i="59"/>
  <c r="M377" i="59"/>
  <c r="M378" i="59"/>
  <c r="M379" i="59"/>
  <c r="M380" i="59"/>
  <c r="M381" i="59"/>
  <c r="M382" i="59"/>
  <c r="M383" i="59"/>
  <c r="M384" i="59"/>
  <c r="M385" i="59"/>
  <c r="M386" i="59"/>
  <c r="M387" i="59"/>
  <c r="M388" i="59"/>
  <c r="M389" i="59"/>
  <c r="M390" i="59"/>
  <c r="M391" i="59"/>
  <c r="M392" i="59"/>
  <c r="M393" i="59"/>
  <c r="M394" i="59"/>
  <c r="M395" i="59"/>
  <c r="M396" i="59"/>
  <c r="M397" i="59"/>
  <c r="M398" i="59"/>
  <c r="M399" i="59"/>
  <c r="M400" i="59"/>
  <c r="M401" i="59"/>
  <c r="M402" i="59"/>
  <c r="M403" i="59"/>
  <c r="M404" i="59"/>
  <c r="M405" i="59"/>
  <c r="M406" i="59"/>
  <c r="M407" i="59"/>
  <c r="M408" i="59"/>
  <c r="M409" i="59"/>
  <c r="M410" i="59"/>
  <c r="M411" i="59"/>
  <c r="M412" i="59"/>
  <c r="M413" i="59"/>
  <c r="M414" i="59"/>
  <c r="M415" i="59"/>
  <c r="M416" i="59"/>
  <c r="M417" i="59"/>
  <c r="M418" i="59"/>
  <c r="M419" i="59"/>
  <c r="M420" i="59"/>
  <c r="M421" i="59"/>
  <c r="M422" i="59"/>
  <c r="M423" i="59"/>
  <c r="M424" i="59"/>
  <c r="M425" i="59"/>
  <c r="M426" i="59"/>
  <c r="M427" i="59"/>
  <c r="M428" i="59"/>
  <c r="M429" i="59"/>
  <c r="M430" i="59"/>
  <c r="M431" i="59"/>
  <c r="M432" i="59"/>
  <c r="M433" i="59"/>
  <c r="M434" i="59"/>
  <c r="M435" i="59"/>
  <c r="M436" i="59"/>
  <c r="M437" i="59"/>
  <c r="M438" i="59"/>
  <c r="M439" i="59"/>
  <c r="M440" i="59"/>
  <c r="M441" i="59"/>
  <c r="M442" i="59"/>
  <c r="M443" i="59"/>
  <c r="M444" i="59"/>
  <c r="M445" i="59"/>
  <c r="M446" i="59"/>
  <c r="M447" i="59"/>
  <c r="M448" i="59"/>
  <c r="M449" i="59"/>
  <c r="M450" i="59"/>
  <c r="M451" i="59"/>
  <c r="M452" i="59"/>
  <c r="M453" i="59"/>
  <c r="M454" i="59"/>
  <c r="M455" i="59"/>
  <c r="M456" i="59"/>
  <c r="M457" i="59"/>
  <c r="M458" i="59"/>
  <c r="M459" i="59"/>
  <c r="M460" i="59"/>
  <c r="M461" i="59"/>
  <c r="M462" i="59"/>
  <c r="M463" i="59"/>
  <c r="M464" i="59"/>
  <c r="M465" i="59"/>
  <c r="M466" i="59"/>
  <c r="M467" i="59"/>
  <c r="M468" i="59"/>
  <c r="M469" i="59"/>
  <c r="M470" i="59"/>
  <c r="M471" i="59"/>
  <c r="M472" i="59"/>
  <c r="M473" i="59"/>
  <c r="M474" i="59"/>
  <c r="M475" i="59"/>
  <c r="M476" i="59"/>
  <c r="M477" i="59"/>
  <c r="M478" i="59"/>
  <c r="M479" i="59"/>
  <c r="M480" i="59"/>
  <c r="M481" i="59"/>
  <c r="M482" i="59"/>
  <c r="M483" i="59"/>
  <c r="M484" i="59"/>
  <c r="M485" i="59"/>
  <c r="M486" i="59"/>
  <c r="M487" i="59"/>
  <c r="M488" i="59"/>
  <c r="M489" i="59"/>
  <c r="M490" i="59"/>
  <c r="M491" i="59"/>
  <c r="M492" i="59"/>
  <c r="M493" i="59"/>
  <c r="M494" i="59"/>
  <c r="M495" i="59"/>
  <c r="M496" i="59"/>
  <c r="M497" i="59"/>
  <c r="M498" i="59"/>
  <c r="M500" i="59"/>
  <c r="D99" i="58"/>
  <c r="K526" i="67"/>
  <c r="I532" i="71"/>
  <c r="G532" i="71"/>
  <c r="J532" i="71"/>
  <c r="H532" i="71"/>
  <c r="F532" i="71"/>
  <c r="J531" i="71"/>
  <c r="H531" i="71"/>
  <c r="F531" i="71"/>
  <c r="I531" i="71"/>
  <c r="G531" i="71"/>
  <c r="I530" i="71"/>
  <c r="G530" i="71"/>
  <c r="J530" i="71"/>
  <c r="H530" i="71"/>
  <c r="F530" i="71"/>
  <c r="J529" i="71"/>
  <c r="H529" i="71"/>
  <c r="F529" i="71"/>
  <c r="I529" i="71"/>
  <c r="G529" i="71"/>
  <c r="I528" i="71"/>
  <c r="G528" i="71"/>
  <c r="J528" i="71"/>
  <c r="H528" i="71"/>
  <c r="F528" i="71"/>
  <c r="A95" i="70"/>
  <c r="M510" i="71"/>
  <c r="M509" i="71"/>
  <c r="D95" i="70"/>
  <c r="A98" i="70"/>
  <c r="M513" i="71"/>
  <c r="D98" i="70"/>
  <c r="A94" i="70"/>
  <c r="A97" i="70"/>
  <c r="M512" i="71"/>
  <c r="D97" i="70"/>
  <c r="A93" i="70"/>
  <c r="M508" i="71"/>
  <c r="D93" i="70"/>
  <c r="A96" i="70"/>
  <c r="M511" i="71"/>
  <c r="D96" i="70"/>
  <c r="I532" i="69"/>
  <c r="G532" i="69"/>
  <c r="J532" i="69"/>
  <c r="H532" i="69"/>
  <c r="F532" i="69"/>
  <c r="J531" i="69"/>
  <c r="H531" i="69"/>
  <c r="F531" i="69"/>
  <c r="I531" i="69"/>
  <c r="G531" i="69"/>
  <c r="I530" i="69"/>
  <c r="G530" i="69"/>
  <c r="J530" i="69"/>
  <c r="H530" i="69"/>
  <c r="F530" i="69"/>
  <c r="J529" i="69"/>
  <c r="H529" i="69"/>
  <c r="F529" i="69"/>
  <c r="I529" i="69"/>
  <c r="G529" i="69"/>
  <c r="I528" i="69"/>
  <c r="G528" i="69"/>
  <c r="J528" i="69"/>
  <c r="H528" i="69"/>
  <c r="F528" i="69"/>
  <c r="A95" i="68"/>
  <c r="M510" i="69"/>
  <c r="M509" i="69"/>
  <c r="D95" i="68"/>
  <c r="A98" i="68"/>
  <c r="M513" i="69"/>
  <c r="D98" i="68"/>
  <c r="A94" i="68"/>
  <c r="A97" i="68"/>
  <c r="M512" i="69"/>
  <c r="D97" i="68"/>
  <c r="A93" i="68"/>
  <c r="M508" i="69"/>
  <c r="D93" i="68"/>
  <c r="A96" i="68"/>
  <c r="M511" i="69"/>
  <c r="D96" i="68"/>
  <c r="K534" i="67"/>
  <c r="I532" i="67"/>
  <c r="G532" i="67"/>
  <c r="J532" i="67"/>
  <c r="H532" i="67"/>
  <c r="F532" i="67"/>
  <c r="J531" i="67"/>
  <c r="H531" i="67"/>
  <c r="F531" i="67"/>
  <c r="I531" i="67"/>
  <c r="G531" i="67"/>
  <c r="I530" i="67"/>
  <c r="G530" i="67"/>
  <c r="J530" i="67"/>
  <c r="H530" i="67"/>
  <c r="F530" i="67"/>
  <c r="J529" i="67"/>
  <c r="H529" i="67"/>
  <c r="F529" i="67"/>
  <c r="I529" i="67"/>
  <c r="G529" i="67"/>
  <c r="I528" i="67"/>
  <c r="G528" i="67"/>
  <c r="J528" i="67"/>
  <c r="H528" i="67"/>
  <c r="F528" i="67"/>
  <c r="K527" i="67"/>
  <c r="A95" i="66"/>
  <c r="M510" i="67"/>
  <c r="M509" i="67"/>
  <c r="D95" i="66"/>
  <c r="A98" i="66"/>
  <c r="M513" i="67"/>
  <c r="D98" i="66"/>
  <c r="A94" i="66"/>
  <c r="A97" i="66"/>
  <c r="M512" i="67"/>
  <c r="D97" i="66"/>
  <c r="A93" i="66"/>
  <c r="M508" i="67"/>
  <c r="D93" i="66"/>
  <c r="A96" i="66"/>
  <c r="M511" i="67"/>
  <c r="D96" i="66"/>
  <c r="I532" i="65"/>
  <c r="G532" i="65"/>
  <c r="J532" i="65"/>
  <c r="H532" i="65"/>
  <c r="F532" i="65"/>
  <c r="J531" i="65"/>
  <c r="H531" i="65"/>
  <c r="F531" i="65"/>
  <c r="I531" i="65"/>
  <c r="G531" i="65"/>
  <c r="I530" i="65"/>
  <c r="G530" i="65"/>
  <c r="J530" i="65"/>
  <c r="H530" i="65"/>
  <c r="F530" i="65"/>
  <c r="J529" i="65"/>
  <c r="H529" i="65"/>
  <c r="F529" i="65"/>
  <c r="I529" i="65"/>
  <c r="G529" i="65"/>
  <c r="I528" i="65"/>
  <c r="G528" i="65"/>
  <c r="J528" i="65"/>
  <c r="H528" i="65"/>
  <c r="F528" i="65"/>
  <c r="A97" i="64"/>
  <c r="M512" i="65"/>
  <c r="D97" i="64"/>
  <c r="A93" i="64"/>
  <c r="M508" i="65"/>
  <c r="D93" i="64"/>
  <c r="A96" i="64"/>
  <c r="M511" i="65"/>
  <c r="D96" i="64"/>
  <c r="A95" i="64"/>
  <c r="M510" i="65"/>
  <c r="M509" i="65"/>
  <c r="D95" i="64"/>
  <c r="A98" i="64"/>
  <c r="M513" i="65"/>
  <c r="D98" i="64"/>
  <c r="A94" i="64"/>
  <c r="K534" i="63"/>
  <c r="I532" i="63"/>
  <c r="G532" i="63"/>
  <c r="J532" i="63"/>
  <c r="H532" i="63"/>
  <c r="F532" i="63"/>
  <c r="J531" i="63"/>
  <c r="H531" i="63"/>
  <c r="F531" i="63"/>
  <c r="I531" i="63"/>
  <c r="G531" i="63"/>
  <c r="I530" i="63"/>
  <c r="G530" i="63"/>
  <c r="J530" i="63"/>
  <c r="H530" i="63"/>
  <c r="F530" i="63"/>
  <c r="J529" i="63"/>
  <c r="H529" i="63"/>
  <c r="F529" i="63"/>
  <c r="I529" i="63"/>
  <c r="G529" i="63"/>
  <c r="I528" i="63"/>
  <c r="G528" i="63"/>
  <c r="J528" i="63"/>
  <c r="H528" i="63"/>
  <c r="F528" i="63"/>
  <c r="A95" i="62"/>
  <c r="M510" i="63"/>
  <c r="M509" i="63"/>
  <c r="D95" i="62"/>
  <c r="A98" i="62"/>
  <c r="M513" i="63"/>
  <c r="D98" i="62"/>
  <c r="A94" i="62"/>
  <c r="A97" i="62"/>
  <c r="M512" i="63"/>
  <c r="D97" i="62"/>
  <c r="A93" i="62"/>
  <c r="M508" i="63"/>
  <c r="D93" i="62"/>
  <c r="A96" i="62"/>
  <c r="M511" i="63"/>
  <c r="D96" i="62"/>
  <c r="I532" i="61"/>
  <c r="G532" i="61"/>
  <c r="J532" i="61"/>
  <c r="H532" i="61"/>
  <c r="F532" i="61"/>
  <c r="J531" i="61"/>
  <c r="H531" i="61"/>
  <c r="F531" i="61"/>
  <c r="I531" i="61"/>
  <c r="G531" i="61"/>
  <c r="I530" i="61"/>
  <c r="G530" i="61"/>
  <c r="J530" i="61"/>
  <c r="H530" i="61"/>
  <c r="F530" i="61"/>
  <c r="J529" i="61"/>
  <c r="H529" i="61"/>
  <c r="F529" i="61"/>
  <c r="I529" i="61"/>
  <c r="G529" i="61"/>
  <c r="I528" i="61"/>
  <c r="G528" i="61"/>
  <c r="J528" i="61"/>
  <c r="H528" i="61"/>
  <c r="F528" i="61"/>
  <c r="A95" i="60"/>
  <c r="A97" i="60"/>
  <c r="A93" i="60"/>
  <c r="I532" i="59"/>
  <c r="G532" i="59"/>
  <c r="J532" i="59"/>
  <c r="H532" i="59"/>
  <c r="F532" i="59"/>
  <c r="J531" i="59"/>
  <c r="H531" i="59"/>
  <c r="F531" i="59"/>
  <c r="I531" i="59"/>
  <c r="G531" i="59"/>
  <c r="I530" i="59"/>
  <c r="G530" i="59"/>
  <c r="J530" i="59"/>
  <c r="H530" i="59"/>
  <c r="F530" i="59"/>
  <c r="J529" i="59"/>
  <c r="H529" i="59"/>
  <c r="F529" i="59"/>
  <c r="I529" i="59"/>
  <c r="G529" i="59"/>
  <c r="I528" i="59"/>
  <c r="G528" i="59"/>
  <c r="J528" i="59"/>
  <c r="H528" i="59"/>
  <c r="F528" i="59"/>
  <c r="K533" i="59"/>
  <c r="A95" i="58"/>
  <c r="M510" i="59"/>
  <c r="M509" i="59"/>
  <c r="D95" i="58"/>
  <c r="A98" i="58"/>
  <c r="M513" i="59"/>
  <c r="D98" i="58"/>
  <c r="A94" i="58"/>
  <c r="A97" i="58"/>
  <c r="M512" i="59"/>
  <c r="D97" i="58"/>
  <c r="A93" i="58"/>
  <c r="M508" i="59"/>
  <c r="D93" i="58"/>
  <c r="A96" i="58"/>
  <c r="M511" i="59"/>
  <c r="D96" i="58"/>
  <c r="I532" i="57"/>
  <c r="G532" i="57"/>
  <c r="J532" i="57"/>
  <c r="H532" i="57"/>
  <c r="F532" i="57"/>
  <c r="J531" i="57"/>
  <c r="H531" i="57"/>
  <c r="F531" i="57"/>
  <c r="I531" i="57"/>
  <c r="G531" i="57"/>
  <c r="I530" i="57"/>
  <c r="G530" i="57"/>
  <c r="J530" i="57"/>
  <c r="H530" i="57"/>
  <c r="F530" i="57"/>
  <c r="J529" i="57"/>
  <c r="H529" i="57"/>
  <c r="F529" i="57"/>
  <c r="I529" i="57"/>
  <c r="G529" i="57"/>
  <c r="I528" i="57"/>
  <c r="G528" i="57"/>
  <c r="J528" i="57"/>
  <c r="H528" i="57"/>
  <c r="F528" i="57"/>
  <c r="A95" i="56"/>
  <c r="M510" i="57"/>
  <c r="M509" i="57"/>
  <c r="D95" i="56"/>
  <c r="A98" i="56"/>
  <c r="M513" i="57"/>
  <c r="D98" i="56"/>
  <c r="A94" i="56"/>
  <c r="A97" i="56"/>
  <c r="M512" i="57"/>
  <c r="D97" i="56"/>
  <c r="A93" i="56"/>
  <c r="M508" i="57"/>
  <c r="D93" i="56"/>
  <c r="A96" i="56"/>
  <c r="M511" i="57"/>
  <c r="D96" i="56"/>
  <c r="I534" i="55"/>
  <c r="G534" i="55"/>
  <c r="H534" i="55"/>
  <c r="J534" i="55"/>
  <c r="F534" i="55"/>
  <c r="J527" i="55"/>
  <c r="H527" i="55"/>
  <c r="F527" i="55"/>
  <c r="I527" i="55"/>
  <c r="G527" i="55"/>
  <c r="J526" i="55"/>
  <c r="J525" i="55"/>
  <c r="H525" i="55"/>
  <c r="F525" i="55"/>
  <c r="G525" i="55"/>
  <c r="I525" i="55"/>
  <c r="I524" i="55"/>
  <c r="G524" i="55"/>
  <c r="J524" i="55"/>
  <c r="F524" i="55"/>
  <c r="H524" i="55"/>
  <c r="J523" i="55"/>
  <c r="H523" i="55"/>
  <c r="F523" i="55"/>
  <c r="I523" i="55"/>
  <c r="G523" i="55"/>
  <c r="I522" i="55"/>
  <c r="G522" i="55"/>
  <c r="H522" i="55"/>
  <c r="J522" i="55"/>
  <c r="F522" i="55"/>
  <c r="J521" i="55"/>
  <c r="H521" i="55"/>
  <c r="F521" i="55"/>
  <c r="G521" i="55"/>
  <c r="I521" i="55"/>
  <c r="I520" i="55"/>
  <c r="G520" i="55"/>
  <c r="J520" i="55"/>
  <c r="F520" i="55"/>
  <c r="H520" i="55"/>
  <c r="A95" i="54"/>
  <c r="M510" i="55"/>
  <c r="M509" i="55"/>
  <c r="D95" i="54"/>
  <c r="A98" i="54"/>
  <c r="M513" i="55"/>
  <c r="D98" i="54"/>
  <c r="A94" i="54"/>
  <c r="A97" i="54"/>
  <c r="M512" i="55"/>
  <c r="D97" i="54"/>
  <c r="A93" i="54"/>
  <c r="M508" i="55"/>
  <c r="D93" i="54"/>
  <c r="A96" i="54"/>
  <c r="M511" i="55"/>
  <c r="D96" i="54"/>
  <c r="I532" i="53"/>
  <c r="G532" i="53"/>
  <c r="J532" i="53"/>
  <c r="H532" i="53"/>
  <c r="F532" i="53"/>
  <c r="J531" i="53"/>
  <c r="H531" i="53"/>
  <c r="F531" i="53"/>
  <c r="I531" i="53"/>
  <c r="G531" i="53"/>
  <c r="I530" i="53"/>
  <c r="G530" i="53"/>
  <c r="J530" i="53"/>
  <c r="H530" i="53"/>
  <c r="F530" i="53"/>
  <c r="J529" i="53"/>
  <c r="H529" i="53"/>
  <c r="F529" i="53"/>
  <c r="I529" i="53"/>
  <c r="G529" i="53"/>
  <c r="I528" i="53"/>
  <c r="G528" i="53"/>
  <c r="J528" i="53"/>
  <c r="H528" i="53"/>
  <c r="F528" i="53"/>
  <c r="A95" i="52"/>
  <c r="M510" i="53"/>
  <c r="M509" i="53"/>
  <c r="D95" i="52"/>
  <c r="A98" i="52"/>
  <c r="M513" i="53"/>
  <c r="D98" i="52"/>
  <c r="A94" i="52"/>
  <c r="A97" i="52"/>
  <c r="M512" i="53"/>
  <c r="D97" i="52"/>
  <c r="A93" i="52"/>
  <c r="M508" i="53"/>
  <c r="D93" i="52"/>
  <c r="A96" i="52"/>
  <c r="M511" i="53"/>
  <c r="D96" i="52"/>
  <c r="I532" i="51"/>
  <c r="G532" i="51"/>
  <c r="J532" i="51"/>
  <c r="H532" i="51"/>
  <c r="F532" i="51"/>
  <c r="J531" i="51"/>
  <c r="H531" i="51"/>
  <c r="F531" i="51"/>
  <c r="I531" i="51"/>
  <c r="G531" i="51"/>
  <c r="I530" i="51"/>
  <c r="G530" i="51"/>
  <c r="J530" i="51"/>
  <c r="H530" i="51"/>
  <c r="F530" i="51"/>
  <c r="J529" i="51"/>
  <c r="H529" i="51"/>
  <c r="F529" i="51"/>
  <c r="I529" i="51"/>
  <c r="G529" i="51"/>
  <c r="I528" i="51"/>
  <c r="G528" i="51"/>
  <c r="J528" i="51"/>
  <c r="H528" i="51"/>
  <c r="F528" i="51"/>
  <c r="A95" i="50"/>
  <c r="M510" i="51"/>
  <c r="M509" i="51"/>
  <c r="D95" i="50"/>
  <c r="A98" i="50"/>
  <c r="M513" i="51"/>
  <c r="D98" i="50"/>
  <c r="A94" i="50"/>
  <c r="A97" i="50"/>
  <c r="M512" i="51"/>
  <c r="D97" i="50"/>
  <c r="A93" i="50"/>
  <c r="M508" i="51"/>
  <c r="D93" i="50"/>
  <c r="A96" i="50"/>
  <c r="M511" i="51"/>
  <c r="D96" i="50"/>
  <c r="I532" i="49"/>
  <c r="G532" i="49"/>
  <c r="J532" i="49"/>
  <c r="H532" i="49"/>
  <c r="F532" i="49"/>
  <c r="J531" i="49"/>
  <c r="H531" i="49"/>
  <c r="F531" i="49"/>
  <c r="I531" i="49"/>
  <c r="G531" i="49"/>
  <c r="I530" i="49"/>
  <c r="G530" i="49"/>
  <c r="J530" i="49"/>
  <c r="H530" i="49"/>
  <c r="F530" i="49"/>
  <c r="J529" i="49"/>
  <c r="H529" i="49"/>
  <c r="F529" i="49"/>
  <c r="I529" i="49"/>
  <c r="G529" i="49"/>
  <c r="I528" i="49"/>
  <c r="G528" i="49"/>
  <c r="J528" i="49"/>
  <c r="H528" i="49"/>
  <c r="F528" i="49"/>
  <c r="A95" i="48"/>
  <c r="M510" i="49"/>
  <c r="M509" i="49"/>
  <c r="D95" i="48"/>
  <c r="A98" i="48"/>
  <c r="M513" i="49"/>
  <c r="D98" i="48"/>
  <c r="A94" i="48"/>
  <c r="A97" i="48"/>
  <c r="M512" i="49"/>
  <c r="D97" i="48"/>
  <c r="A93" i="48"/>
  <c r="M508" i="49"/>
  <c r="D93" i="48"/>
  <c r="A96" i="48"/>
  <c r="M511" i="49"/>
  <c r="D96" i="48"/>
  <c r="I532" i="47"/>
  <c r="G532" i="47"/>
  <c r="J532" i="47"/>
  <c r="H532" i="47"/>
  <c r="F532" i="47"/>
  <c r="J531" i="47"/>
  <c r="H531" i="47"/>
  <c r="F531" i="47"/>
  <c r="I531" i="47"/>
  <c r="G531" i="47"/>
  <c r="I530" i="47"/>
  <c r="G530" i="47"/>
  <c r="J530" i="47"/>
  <c r="H530" i="47"/>
  <c r="F530" i="47"/>
  <c r="J529" i="47"/>
  <c r="H529" i="47"/>
  <c r="F529" i="47"/>
  <c r="I529" i="47"/>
  <c r="G529" i="47"/>
  <c r="I528" i="47"/>
  <c r="G528" i="47"/>
  <c r="J528" i="47"/>
  <c r="H528" i="47"/>
  <c r="F528" i="47"/>
  <c r="A95" i="46"/>
  <c r="M510" i="47"/>
  <c r="M509" i="47"/>
  <c r="D95" i="46"/>
  <c r="A98" i="46"/>
  <c r="M513" i="47"/>
  <c r="D98" i="46"/>
  <c r="A94" i="46"/>
  <c r="A97" i="46"/>
  <c r="M512" i="47"/>
  <c r="D97" i="46"/>
  <c r="A93" i="46"/>
  <c r="M508" i="47"/>
  <c r="D93" i="46"/>
  <c r="A96" i="46"/>
  <c r="M511" i="47"/>
  <c r="D96" i="46"/>
  <c r="I532" i="45"/>
  <c r="G532" i="45"/>
  <c r="J532" i="45"/>
  <c r="H532" i="45"/>
  <c r="F532" i="45"/>
  <c r="J531" i="45"/>
  <c r="H531" i="45"/>
  <c r="F531" i="45"/>
  <c r="I531" i="45"/>
  <c r="G531" i="45"/>
  <c r="I530" i="45"/>
  <c r="G530" i="45"/>
  <c r="J530" i="45"/>
  <c r="H530" i="45"/>
  <c r="F530" i="45"/>
  <c r="J529" i="45"/>
  <c r="H529" i="45"/>
  <c r="F529" i="45"/>
  <c r="I529" i="45"/>
  <c r="G529" i="45"/>
  <c r="I528" i="45"/>
  <c r="G528" i="45"/>
  <c r="J528" i="45"/>
  <c r="H528" i="45"/>
  <c r="F528" i="45"/>
  <c r="K533" i="45"/>
  <c r="A95" i="44"/>
  <c r="M510" i="45"/>
  <c r="M509" i="45"/>
  <c r="D95" i="44"/>
  <c r="A98" i="44"/>
  <c r="M513" i="45"/>
  <c r="D98" i="44"/>
  <c r="A94" i="44"/>
  <c r="A97" i="44"/>
  <c r="M512" i="45"/>
  <c r="D97" i="44"/>
  <c r="A93" i="44"/>
  <c r="M508" i="45"/>
  <c r="D93" i="44"/>
  <c r="A96" i="44"/>
  <c r="M511" i="45"/>
  <c r="D96" i="44"/>
  <c r="I532" i="43"/>
  <c r="G532" i="43"/>
  <c r="J532" i="43"/>
  <c r="H532" i="43"/>
  <c r="F532" i="43"/>
  <c r="J531" i="43"/>
  <c r="H531" i="43"/>
  <c r="F531" i="43"/>
  <c r="I531" i="43"/>
  <c r="G531" i="43"/>
  <c r="I530" i="43"/>
  <c r="G530" i="43"/>
  <c r="J530" i="43"/>
  <c r="H530" i="43"/>
  <c r="F530" i="43"/>
  <c r="J529" i="43"/>
  <c r="H529" i="43"/>
  <c r="F529" i="43"/>
  <c r="I529" i="43"/>
  <c r="G529" i="43"/>
  <c r="I528" i="43"/>
  <c r="G528" i="43"/>
  <c r="J528" i="43"/>
  <c r="H528" i="43"/>
  <c r="F528" i="43"/>
  <c r="A96" i="42"/>
  <c r="M4" i="43"/>
  <c r="M6" i="43"/>
  <c r="M7" i="43"/>
  <c r="M8" i="43"/>
  <c r="M9" i="43"/>
  <c r="M10" i="43"/>
  <c r="M13" i="43"/>
  <c r="M14" i="43"/>
  <c r="M17" i="43"/>
  <c r="M18" i="43"/>
  <c r="M21" i="43"/>
  <c r="M22" i="43"/>
  <c r="M25" i="43"/>
  <c r="M26" i="43"/>
  <c r="M29" i="43"/>
  <c r="M30" i="43"/>
  <c r="M33" i="43"/>
  <c r="M34" i="43"/>
  <c r="M37" i="43"/>
  <c r="M38" i="43"/>
  <c r="M41" i="43"/>
  <c r="M42" i="43"/>
  <c r="M45" i="43"/>
  <c r="M46" i="43"/>
  <c r="M49" i="43"/>
  <c r="M50" i="43"/>
  <c r="M53" i="43"/>
  <c r="M54" i="43"/>
  <c r="M57" i="43"/>
  <c r="M58" i="43"/>
  <c r="M61" i="43"/>
  <c r="M62" i="43"/>
  <c r="M65" i="43"/>
  <c r="M66" i="43"/>
  <c r="M69" i="43"/>
  <c r="M70" i="43"/>
  <c r="M73" i="43"/>
  <c r="M74" i="43"/>
  <c r="M77" i="43"/>
  <c r="M78" i="43"/>
  <c r="M81" i="43"/>
  <c r="M82" i="43"/>
  <c r="M85" i="43"/>
  <c r="M86" i="43"/>
  <c r="M89" i="43"/>
  <c r="M90" i="43"/>
  <c r="M93" i="43"/>
  <c r="M94" i="43"/>
  <c r="M97" i="43"/>
  <c r="M98" i="43"/>
  <c r="M101" i="43"/>
  <c r="M102" i="43"/>
  <c r="M105" i="43"/>
  <c r="M106" i="43"/>
  <c r="M109" i="43"/>
  <c r="M110" i="43"/>
  <c r="M113" i="43"/>
  <c r="M114" i="43"/>
  <c r="M117" i="43"/>
  <c r="M118" i="43"/>
  <c r="M121" i="43"/>
  <c r="M122" i="43"/>
  <c r="M125" i="43"/>
  <c r="M126" i="43"/>
  <c r="M129" i="43"/>
  <c r="M130" i="43"/>
  <c r="M133" i="43"/>
  <c r="M134" i="43"/>
  <c r="M137" i="43"/>
  <c r="M138" i="43"/>
  <c r="M141" i="43"/>
  <c r="M142" i="43"/>
  <c r="M145" i="43"/>
  <c r="M146" i="43"/>
  <c r="M149" i="43"/>
  <c r="M150" i="43"/>
  <c r="M153" i="43"/>
  <c r="M154" i="43"/>
  <c r="M157" i="43"/>
  <c r="M158" i="43"/>
  <c r="M161" i="43"/>
  <c r="M162" i="43"/>
  <c r="M165" i="43"/>
  <c r="M166" i="43"/>
  <c r="M169" i="43"/>
  <c r="M170" i="43"/>
  <c r="M173" i="43"/>
  <c r="M174" i="43"/>
  <c r="M177" i="43"/>
  <c r="M178" i="43"/>
  <c r="M181" i="43"/>
  <c r="M182" i="43"/>
  <c r="M185" i="43"/>
  <c r="M186" i="43"/>
  <c r="M189" i="43"/>
  <c r="M190" i="43"/>
  <c r="M193" i="43"/>
  <c r="M194" i="43"/>
  <c r="M197" i="43"/>
  <c r="M198" i="43"/>
  <c r="M201" i="43"/>
  <c r="M202" i="43"/>
  <c r="M205" i="43"/>
  <c r="M206" i="43"/>
  <c r="M209" i="43"/>
  <c r="M210" i="43"/>
  <c r="M213" i="43"/>
  <c r="M214" i="43"/>
  <c r="M217" i="43"/>
  <c r="M218" i="43"/>
  <c r="M221" i="43"/>
  <c r="M222" i="43"/>
  <c r="M225" i="43"/>
  <c r="M226" i="43"/>
  <c r="M229" i="43"/>
  <c r="M230" i="43"/>
  <c r="M233" i="43"/>
  <c r="M234" i="43"/>
  <c r="M237" i="43"/>
  <c r="M238" i="43"/>
  <c r="M241" i="43"/>
  <c r="M242" i="43"/>
  <c r="M245" i="43"/>
  <c r="M246" i="43"/>
  <c r="M249" i="43"/>
  <c r="M250" i="43"/>
  <c r="M253" i="43"/>
  <c r="M254" i="43"/>
  <c r="M257" i="43"/>
  <c r="M258" i="43"/>
  <c r="M261" i="43"/>
  <c r="M262" i="43"/>
  <c r="M265" i="43"/>
  <c r="M266" i="43"/>
  <c r="M269" i="43"/>
  <c r="M270" i="43"/>
  <c r="M273" i="43"/>
  <c r="M274" i="43"/>
  <c r="M277" i="43"/>
  <c r="M278" i="43"/>
  <c r="M281" i="43"/>
  <c r="M282" i="43"/>
  <c r="M285" i="43"/>
  <c r="M286" i="43"/>
  <c r="M289" i="43"/>
  <c r="M290" i="43"/>
  <c r="M293" i="43"/>
  <c r="M294" i="43"/>
  <c r="M297" i="43"/>
  <c r="M298" i="43"/>
  <c r="M301" i="43"/>
  <c r="M302" i="43"/>
  <c r="M305" i="43"/>
  <c r="M306" i="43"/>
  <c r="M309" i="43"/>
  <c r="M310" i="43"/>
  <c r="M313" i="43"/>
  <c r="M314" i="43"/>
  <c r="M317" i="43"/>
  <c r="M318" i="43"/>
  <c r="M321" i="43"/>
  <c r="M322" i="43"/>
  <c r="M325" i="43"/>
  <c r="M326" i="43"/>
  <c r="M329" i="43"/>
  <c r="M330" i="43"/>
  <c r="M333" i="43"/>
  <c r="M334" i="43"/>
  <c r="M337" i="43"/>
  <c r="M338" i="43"/>
  <c r="M341" i="43"/>
  <c r="M342" i="43"/>
  <c r="M345" i="43"/>
  <c r="M346" i="43"/>
  <c r="M349" i="43"/>
  <c r="M350" i="43"/>
  <c r="M353" i="43"/>
  <c r="M354" i="43"/>
  <c r="M357" i="43"/>
  <c r="M358" i="43"/>
  <c r="M361" i="43"/>
  <c r="M362" i="43"/>
  <c r="M365" i="43"/>
  <c r="M366" i="43"/>
  <c r="M369" i="43"/>
  <c r="M370" i="43"/>
  <c r="M373" i="43"/>
  <c r="M374" i="43"/>
  <c r="M377" i="43"/>
  <c r="M378" i="43"/>
  <c r="M381" i="43"/>
  <c r="M382" i="43"/>
  <c r="M385" i="43"/>
  <c r="M386" i="43"/>
  <c r="M389" i="43"/>
  <c r="M390" i="43"/>
  <c r="M393" i="43"/>
  <c r="M394" i="43"/>
  <c r="M397" i="43"/>
  <c r="M398" i="43"/>
  <c r="M401" i="43"/>
  <c r="M402" i="43"/>
  <c r="M405" i="43"/>
  <c r="M406" i="43"/>
  <c r="M409" i="43"/>
  <c r="M410" i="43"/>
  <c r="M413" i="43"/>
  <c r="M414" i="43"/>
  <c r="M417" i="43"/>
  <c r="M418" i="43"/>
  <c r="M421" i="43"/>
  <c r="M422" i="43"/>
  <c r="M425" i="43"/>
  <c r="M426" i="43"/>
  <c r="M429" i="43"/>
  <c r="M430" i="43"/>
  <c r="M433" i="43"/>
  <c r="M434" i="43"/>
  <c r="M437" i="43"/>
  <c r="M438" i="43"/>
  <c r="M441" i="43"/>
  <c r="M442" i="43"/>
  <c r="M445" i="43"/>
  <c r="M446" i="43"/>
  <c r="M449" i="43"/>
  <c r="M450" i="43"/>
  <c r="M453" i="43"/>
  <c r="M454" i="43"/>
  <c r="M457" i="43"/>
  <c r="M458" i="43"/>
  <c r="M461" i="43"/>
  <c r="M462" i="43"/>
  <c r="M465" i="43"/>
  <c r="M466" i="43"/>
  <c r="M469" i="43"/>
  <c r="M470" i="43"/>
  <c r="M473" i="43"/>
  <c r="M474" i="43"/>
  <c r="M477" i="43"/>
  <c r="M478" i="43"/>
  <c r="M481" i="43"/>
  <c r="M482" i="43"/>
  <c r="M485" i="43"/>
  <c r="M486" i="43"/>
  <c r="M489" i="43"/>
  <c r="M490" i="43"/>
  <c r="M491" i="43"/>
  <c r="M492" i="43"/>
  <c r="M493" i="43"/>
  <c r="M494" i="43"/>
  <c r="M497" i="43"/>
  <c r="M498" i="43"/>
  <c r="M500" i="43"/>
  <c r="M511" i="43"/>
  <c r="D96" i="42"/>
  <c r="A93" i="42"/>
  <c r="M508" i="43"/>
  <c r="D93" i="42"/>
  <c r="A97" i="42"/>
  <c r="M512" i="43"/>
  <c r="D97" i="42"/>
  <c r="A94" i="42"/>
  <c r="A98" i="42"/>
  <c r="M513" i="43"/>
  <c r="D98" i="42"/>
  <c r="A95" i="42"/>
  <c r="M510" i="43"/>
  <c r="M509" i="43"/>
  <c r="D95" i="42"/>
  <c r="A99" i="42"/>
  <c r="D99" i="42"/>
  <c r="I528" i="41"/>
  <c r="G528" i="41"/>
  <c r="J528" i="41"/>
  <c r="H528" i="41"/>
  <c r="F528" i="41"/>
  <c r="I530" i="41"/>
  <c r="G530" i="41"/>
  <c r="J530" i="41"/>
  <c r="H530" i="41"/>
  <c r="F530" i="41"/>
  <c r="I532" i="41"/>
  <c r="G532" i="41"/>
  <c r="J532" i="41"/>
  <c r="H532" i="41"/>
  <c r="F532" i="41"/>
  <c r="B4" i="40"/>
  <c r="B5" i="40"/>
  <c r="B6" i="40"/>
  <c r="E8" i="40"/>
  <c r="I528" i="39"/>
  <c r="G528" i="39"/>
  <c r="J528" i="39"/>
  <c r="H528" i="39"/>
  <c r="F528" i="39"/>
  <c r="I530" i="39"/>
  <c r="G530" i="39"/>
  <c r="J530" i="39"/>
  <c r="H530" i="39"/>
  <c r="F530" i="39"/>
  <c r="I532" i="39"/>
  <c r="G532" i="39"/>
  <c r="J532" i="39"/>
  <c r="H532" i="39"/>
  <c r="F532" i="39"/>
  <c r="B4" i="38"/>
  <c r="B5" i="38"/>
  <c r="B6" i="38"/>
  <c r="E8" i="38"/>
  <c r="I526" i="37"/>
  <c r="G526" i="37"/>
  <c r="J526" i="37"/>
  <c r="H526" i="37"/>
  <c r="F526" i="37"/>
  <c r="J527" i="37"/>
  <c r="H527" i="37"/>
  <c r="F527" i="37"/>
  <c r="I527" i="37"/>
  <c r="G527" i="37"/>
  <c r="J533" i="37"/>
  <c r="H533" i="37"/>
  <c r="F533" i="37"/>
  <c r="I533" i="37"/>
  <c r="G533" i="37"/>
  <c r="I534" i="37"/>
  <c r="G534" i="37"/>
  <c r="J534" i="37"/>
  <c r="H534" i="37"/>
  <c r="F534" i="37"/>
  <c r="B4" i="36"/>
  <c r="B5" i="36"/>
  <c r="B6" i="36"/>
  <c r="E8" i="36"/>
  <c r="I520" i="35"/>
  <c r="G520" i="35"/>
  <c r="J520" i="35"/>
  <c r="H520" i="35"/>
  <c r="F520" i="35"/>
  <c r="J521" i="35"/>
  <c r="H521" i="35"/>
  <c r="F521" i="35"/>
  <c r="I521" i="35"/>
  <c r="G521" i="35"/>
  <c r="I522" i="35"/>
  <c r="G522" i="35"/>
  <c r="J522" i="35"/>
  <c r="H522" i="35"/>
  <c r="F522" i="35"/>
  <c r="J523" i="35"/>
  <c r="H523" i="35"/>
  <c r="F523" i="35"/>
  <c r="I523" i="35"/>
  <c r="G523" i="35"/>
  <c r="I524" i="35"/>
  <c r="G524" i="35"/>
  <c r="J524" i="35"/>
  <c r="H524" i="35"/>
  <c r="F524" i="35"/>
  <c r="J525" i="35"/>
  <c r="H525" i="35"/>
  <c r="F525" i="35"/>
  <c r="I525" i="35"/>
  <c r="G525" i="35"/>
  <c r="I526" i="35"/>
  <c r="G526" i="35"/>
  <c r="J526" i="35"/>
  <c r="H526" i="35"/>
  <c r="F526" i="35"/>
  <c r="J527" i="35"/>
  <c r="H527" i="35"/>
  <c r="F527" i="35"/>
  <c r="I527" i="35"/>
  <c r="G527" i="35"/>
  <c r="J533" i="35"/>
  <c r="H533" i="35"/>
  <c r="F533" i="35"/>
  <c r="I533" i="35"/>
  <c r="G533" i="35"/>
  <c r="I534" i="35"/>
  <c r="G534" i="35"/>
  <c r="J534" i="35"/>
  <c r="H534" i="35"/>
  <c r="F534" i="35"/>
  <c r="B4" i="34"/>
  <c r="B5" i="34"/>
  <c r="B6" i="34"/>
  <c r="E8" i="34"/>
  <c r="I520" i="33"/>
  <c r="G520" i="33"/>
  <c r="J520" i="33"/>
  <c r="H520" i="33"/>
  <c r="F520" i="33"/>
  <c r="J521" i="33"/>
  <c r="H521" i="33"/>
  <c r="F521" i="33"/>
  <c r="I521" i="33"/>
  <c r="G521" i="33"/>
  <c r="I522" i="33"/>
  <c r="G522" i="33"/>
  <c r="J522" i="33"/>
  <c r="H522" i="33"/>
  <c r="F522" i="33"/>
  <c r="J523" i="33"/>
  <c r="H523" i="33"/>
  <c r="F523" i="33"/>
  <c r="I523" i="33"/>
  <c r="G523" i="33"/>
  <c r="I524" i="33"/>
  <c r="G524" i="33"/>
  <c r="J524" i="33"/>
  <c r="H524" i="33"/>
  <c r="F524" i="33"/>
  <c r="J525" i="33"/>
  <c r="H525" i="33"/>
  <c r="F525" i="33"/>
  <c r="I525" i="33"/>
  <c r="G525" i="33"/>
  <c r="I526" i="33"/>
  <c r="G526" i="33"/>
  <c r="J526" i="33"/>
  <c r="H526" i="33"/>
  <c r="F526" i="33"/>
  <c r="J527" i="33"/>
  <c r="H527" i="33"/>
  <c r="F527" i="33"/>
  <c r="I527" i="33"/>
  <c r="G527" i="33"/>
  <c r="J533" i="33"/>
  <c r="H533" i="33"/>
  <c r="F533" i="33"/>
  <c r="I533" i="33"/>
  <c r="G533" i="33"/>
  <c r="I534" i="33"/>
  <c r="G534" i="33"/>
  <c r="J534" i="33"/>
  <c r="H534" i="33"/>
  <c r="F534" i="33"/>
  <c r="B5" i="32"/>
  <c r="B6" i="32"/>
  <c r="E8" i="32"/>
  <c r="J527" i="31"/>
  <c r="H527" i="31"/>
  <c r="F527" i="31"/>
  <c r="I527" i="31"/>
  <c r="G527" i="31"/>
  <c r="J533" i="31"/>
  <c r="H533" i="31"/>
  <c r="F533" i="31"/>
  <c r="I533" i="31"/>
  <c r="G533" i="31"/>
  <c r="I534" i="31"/>
  <c r="G534" i="31"/>
  <c r="J534" i="31"/>
  <c r="H534" i="31"/>
  <c r="F534" i="31"/>
  <c r="B5" i="30"/>
  <c r="B6" i="30"/>
  <c r="E8" i="30"/>
  <c r="I520" i="29"/>
  <c r="G520" i="29"/>
  <c r="J520" i="29"/>
  <c r="H520" i="29"/>
  <c r="F520" i="29"/>
  <c r="J521" i="29"/>
  <c r="H521" i="29"/>
  <c r="F521" i="29"/>
  <c r="I521" i="29"/>
  <c r="G521" i="29"/>
  <c r="I522" i="29"/>
  <c r="G522" i="29"/>
  <c r="J522" i="29"/>
  <c r="H522" i="29"/>
  <c r="F522" i="29"/>
  <c r="J523" i="29"/>
  <c r="H523" i="29"/>
  <c r="F523" i="29"/>
  <c r="I523" i="29"/>
  <c r="G523" i="29"/>
  <c r="I524" i="29"/>
  <c r="G524" i="29"/>
  <c r="J524" i="29"/>
  <c r="H524" i="29"/>
  <c r="F524" i="29"/>
  <c r="J525" i="29"/>
  <c r="H525" i="29"/>
  <c r="F525" i="29"/>
  <c r="I525" i="29"/>
  <c r="G525" i="29"/>
  <c r="I526" i="29"/>
  <c r="G526" i="29"/>
  <c r="J526" i="29"/>
  <c r="H526" i="29"/>
  <c r="F526" i="29"/>
  <c r="J527" i="29"/>
  <c r="H527" i="29"/>
  <c r="F527" i="29"/>
  <c r="I527" i="29"/>
  <c r="G527" i="29"/>
  <c r="J533" i="29"/>
  <c r="H533" i="29"/>
  <c r="F533" i="29"/>
  <c r="I533" i="29"/>
  <c r="G533" i="29"/>
  <c r="I534" i="29"/>
  <c r="G534" i="29"/>
  <c r="J534" i="29"/>
  <c r="H534" i="29"/>
  <c r="F534" i="29"/>
  <c r="B5" i="28"/>
  <c r="B6" i="28"/>
  <c r="E8" i="28"/>
  <c r="I520" i="27"/>
  <c r="G520" i="27"/>
  <c r="J520" i="27"/>
  <c r="H520" i="27"/>
  <c r="F520" i="27"/>
  <c r="J521" i="27"/>
  <c r="H521" i="27"/>
  <c r="F521" i="27"/>
  <c r="I521" i="27"/>
  <c r="G521" i="27"/>
  <c r="I522" i="27"/>
  <c r="G522" i="27"/>
  <c r="J522" i="27"/>
  <c r="H522" i="27"/>
  <c r="F522" i="27"/>
  <c r="J523" i="27"/>
  <c r="H523" i="27"/>
  <c r="F523" i="27"/>
  <c r="I523" i="27"/>
  <c r="G523" i="27"/>
  <c r="I524" i="27"/>
  <c r="G524" i="27"/>
  <c r="J524" i="27"/>
  <c r="H524" i="27"/>
  <c r="F524" i="27"/>
  <c r="J525" i="27"/>
  <c r="H525" i="27"/>
  <c r="F525" i="27"/>
  <c r="I525" i="27"/>
  <c r="G525" i="27"/>
  <c r="I526" i="27"/>
  <c r="G526" i="27"/>
  <c r="J526" i="27"/>
  <c r="H526" i="27"/>
  <c r="F526" i="27"/>
  <c r="J527" i="27"/>
  <c r="H527" i="27"/>
  <c r="F527" i="27"/>
  <c r="I527" i="27"/>
  <c r="G527" i="27"/>
  <c r="J533" i="27"/>
  <c r="H533" i="27"/>
  <c r="F533" i="27"/>
  <c r="I533" i="27"/>
  <c r="G533" i="27"/>
  <c r="I534" i="27"/>
  <c r="G534" i="27"/>
  <c r="J534" i="27"/>
  <c r="H534" i="27"/>
  <c r="F534" i="27"/>
  <c r="E8" i="26"/>
  <c r="B6" i="26"/>
  <c r="B5" i="26"/>
  <c r="J517" i="25"/>
  <c r="I517" i="25"/>
  <c r="H517" i="25"/>
  <c r="G517" i="25"/>
  <c r="F517" i="25"/>
  <c r="F525" i="25"/>
  <c r="H524" i="25"/>
  <c r="G522" i="25"/>
  <c r="F521" i="25"/>
  <c r="H520" i="25"/>
  <c r="K498" i="25"/>
  <c r="K497" i="25"/>
  <c r="K496" i="25"/>
  <c r="M496" i="25"/>
  <c r="K495" i="25"/>
  <c r="M495" i="25"/>
  <c r="K490" i="25"/>
  <c r="K489" i="25"/>
  <c r="K488" i="25"/>
  <c r="M488" i="25"/>
  <c r="K487" i="25"/>
  <c r="M487" i="25"/>
  <c r="K486" i="25"/>
  <c r="K485" i="25"/>
  <c r="K484" i="25"/>
  <c r="M484" i="25"/>
  <c r="K483" i="25"/>
  <c r="M483" i="25"/>
  <c r="K482" i="25"/>
  <c r="K481" i="25"/>
  <c r="K480" i="25"/>
  <c r="M480" i="25"/>
  <c r="K479" i="25"/>
  <c r="M479" i="25"/>
  <c r="K478" i="25"/>
  <c r="K477" i="25"/>
  <c r="K476" i="25"/>
  <c r="M476" i="25"/>
  <c r="K475" i="25"/>
  <c r="M475" i="25"/>
  <c r="K474" i="25"/>
  <c r="K473" i="25"/>
  <c r="K472" i="25"/>
  <c r="M472" i="25"/>
  <c r="K471" i="25"/>
  <c r="M471" i="25"/>
  <c r="K470" i="25"/>
  <c r="K469" i="25"/>
  <c r="K468" i="25"/>
  <c r="M468" i="25"/>
  <c r="K467" i="25"/>
  <c r="M467" i="25"/>
  <c r="K466" i="25"/>
  <c r="K465" i="25"/>
  <c r="K464" i="25"/>
  <c r="M464" i="25"/>
  <c r="K463" i="25"/>
  <c r="M463" i="25"/>
  <c r="K462" i="25"/>
  <c r="K461" i="25"/>
  <c r="K460" i="25"/>
  <c r="M460" i="25"/>
  <c r="K459" i="25"/>
  <c r="M459" i="25"/>
  <c r="K458" i="25"/>
  <c r="K457" i="25"/>
  <c r="K456" i="25"/>
  <c r="M456" i="25"/>
  <c r="K455" i="25"/>
  <c r="M455" i="25"/>
  <c r="K454" i="25"/>
  <c r="K453" i="25"/>
  <c r="K452" i="25"/>
  <c r="M452" i="25"/>
  <c r="K451" i="25"/>
  <c r="M451" i="25"/>
  <c r="K450" i="25"/>
  <c r="K449" i="25"/>
  <c r="K448" i="25"/>
  <c r="M448" i="25"/>
  <c r="K447" i="25"/>
  <c r="M447" i="25"/>
  <c r="K446" i="25"/>
  <c r="K445" i="25"/>
  <c r="K444" i="25"/>
  <c r="M444" i="25"/>
  <c r="K443" i="25"/>
  <c r="M443" i="25"/>
  <c r="K442" i="25"/>
  <c r="K441" i="25"/>
  <c r="K440" i="25"/>
  <c r="M440" i="25"/>
  <c r="K439" i="25"/>
  <c r="M439" i="25"/>
  <c r="K438" i="25"/>
  <c r="K437" i="25"/>
  <c r="K436" i="25"/>
  <c r="M436" i="25"/>
  <c r="K435" i="25"/>
  <c r="M435" i="25"/>
  <c r="K434" i="25"/>
  <c r="K433" i="25"/>
  <c r="K432" i="25"/>
  <c r="M432" i="25"/>
  <c r="K431" i="25"/>
  <c r="M431" i="25"/>
  <c r="K430" i="25"/>
  <c r="K429" i="25"/>
  <c r="K428" i="25"/>
  <c r="M428" i="25"/>
  <c r="K427" i="25"/>
  <c r="M427" i="25"/>
  <c r="K426" i="25"/>
  <c r="K425" i="25"/>
  <c r="K424" i="25"/>
  <c r="M424" i="25"/>
  <c r="K423" i="25"/>
  <c r="M423" i="25"/>
  <c r="K422" i="25"/>
  <c r="K421" i="25"/>
  <c r="K420" i="25"/>
  <c r="M420" i="25"/>
  <c r="K419" i="25"/>
  <c r="M419" i="25"/>
  <c r="K418" i="25"/>
  <c r="K417" i="25"/>
  <c r="K416" i="25"/>
  <c r="M416" i="25"/>
  <c r="K415" i="25"/>
  <c r="M415" i="25"/>
  <c r="K414" i="25"/>
  <c r="K413" i="25"/>
  <c r="K412" i="25"/>
  <c r="M412" i="25"/>
  <c r="K411" i="25"/>
  <c r="M411" i="25"/>
  <c r="K410" i="25"/>
  <c r="K409" i="25"/>
  <c r="K408" i="25"/>
  <c r="M408" i="25"/>
  <c r="K407" i="25"/>
  <c r="M407" i="25"/>
  <c r="K406" i="25"/>
  <c r="K405" i="25"/>
  <c r="K404" i="25"/>
  <c r="M404" i="25"/>
  <c r="K403" i="25"/>
  <c r="M403" i="25"/>
  <c r="K402" i="25"/>
  <c r="K401" i="25"/>
  <c r="K400" i="25"/>
  <c r="M400" i="25"/>
  <c r="K399" i="25"/>
  <c r="M399" i="25"/>
  <c r="K398" i="25"/>
  <c r="K397" i="25"/>
  <c r="K396" i="25"/>
  <c r="M396" i="25"/>
  <c r="K395" i="25"/>
  <c r="M395" i="25"/>
  <c r="K394" i="25"/>
  <c r="K393" i="25"/>
  <c r="K392" i="25"/>
  <c r="M392" i="25"/>
  <c r="K391" i="25"/>
  <c r="M391" i="25"/>
  <c r="K390" i="25"/>
  <c r="K389" i="25"/>
  <c r="K388" i="25"/>
  <c r="M388" i="25"/>
  <c r="K387" i="25"/>
  <c r="M387" i="25"/>
  <c r="K386" i="25"/>
  <c r="K385" i="25"/>
  <c r="K384" i="25"/>
  <c r="M384" i="25"/>
  <c r="K383" i="25"/>
  <c r="M383" i="25"/>
  <c r="K382" i="25"/>
  <c r="K381" i="25"/>
  <c r="K380" i="25"/>
  <c r="M380" i="25"/>
  <c r="K379" i="25"/>
  <c r="M379" i="25"/>
  <c r="K378" i="25"/>
  <c r="K377" i="25"/>
  <c r="K376" i="25"/>
  <c r="M376" i="25"/>
  <c r="K375" i="25"/>
  <c r="M375" i="25"/>
  <c r="K374" i="25"/>
  <c r="K373" i="25"/>
  <c r="K372" i="25"/>
  <c r="M372" i="25"/>
  <c r="K371" i="25"/>
  <c r="M371" i="25"/>
  <c r="K370" i="25"/>
  <c r="K369" i="25"/>
  <c r="K368" i="25"/>
  <c r="M368" i="25"/>
  <c r="K367" i="25"/>
  <c r="M367" i="25"/>
  <c r="K366" i="25"/>
  <c r="K365" i="25"/>
  <c r="K364" i="25"/>
  <c r="M364" i="25"/>
  <c r="K363" i="25"/>
  <c r="M363" i="25"/>
  <c r="K362" i="25"/>
  <c r="K361" i="25"/>
  <c r="K360" i="25"/>
  <c r="M360" i="25"/>
  <c r="K359" i="25"/>
  <c r="M359" i="25"/>
  <c r="K358" i="25"/>
  <c r="K357" i="25"/>
  <c r="K356" i="25"/>
  <c r="M356" i="25"/>
  <c r="K355" i="25"/>
  <c r="M355" i="25"/>
  <c r="K354" i="25"/>
  <c r="K353" i="25"/>
  <c r="K352" i="25"/>
  <c r="M352" i="25"/>
  <c r="K351" i="25"/>
  <c r="M351" i="25"/>
  <c r="K350" i="25"/>
  <c r="K349" i="25"/>
  <c r="K348" i="25"/>
  <c r="M348" i="25"/>
  <c r="K347" i="25"/>
  <c r="M347" i="25"/>
  <c r="K346" i="25"/>
  <c r="K345" i="25"/>
  <c r="K344" i="25"/>
  <c r="M344" i="25"/>
  <c r="K343" i="25"/>
  <c r="M343" i="25"/>
  <c r="K342" i="25"/>
  <c r="K341" i="25"/>
  <c r="K340" i="25"/>
  <c r="M340" i="25"/>
  <c r="K339" i="25"/>
  <c r="M339" i="25"/>
  <c r="K338" i="25"/>
  <c r="K337" i="25"/>
  <c r="K336" i="25"/>
  <c r="M336" i="25"/>
  <c r="K335" i="25"/>
  <c r="M335" i="25"/>
  <c r="K334" i="25"/>
  <c r="K333" i="25"/>
  <c r="K332" i="25"/>
  <c r="M332" i="25"/>
  <c r="K331" i="25"/>
  <c r="M331" i="25"/>
  <c r="K330" i="25"/>
  <c r="K329" i="25"/>
  <c r="K328" i="25"/>
  <c r="M328" i="25"/>
  <c r="K327" i="25"/>
  <c r="M327" i="25"/>
  <c r="K326" i="25"/>
  <c r="K325" i="25"/>
  <c r="K324" i="25"/>
  <c r="M324" i="25"/>
  <c r="K323" i="25"/>
  <c r="M323" i="25"/>
  <c r="K322" i="25"/>
  <c r="K321" i="25"/>
  <c r="K320" i="25"/>
  <c r="M320" i="25"/>
  <c r="K319" i="25"/>
  <c r="M319" i="25"/>
  <c r="K318" i="25"/>
  <c r="K317" i="25"/>
  <c r="K316" i="25"/>
  <c r="M316" i="25"/>
  <c r="K315" i="25"/>
  <c r="M315" i="25"/>
  <c r="K314" i="25"/>
  <c r="K313" i="25"/>
  <c r="K312" i="25"/>
  <c r="M312" i="25"/>
  <c r="K311" i="25"/>
  <c r="M311" i="25"/>
  <c r="K310" i="25"/>
  <c r="K309" i="25"/>
  <c r="K308" i="25"/>
  <c r="M308" i="25"/>
  <c r="K307" i="25"/>
  <c r="M307" i="25"/>
  <c r="K306" i="25"/>
  <c r="K305" i="25"/>
  <c r="K304" i="25"/>
  <c r="M304" i="25"/>
  <c r="K303" i="25"/>
  <c r="M303" i="25"/>
  <c r="K302" i="25"/>
  <c r="K301" i="25"/>
  <c r="K300" i="25"/>
  <c r="M300" i="25"/>
  <c r="K299" i="25"/>
  <c r="M299" i="25"/>
  <c r="K298" i="25"/>
  <c r="K297" i="25"/>
  <c r="K296" i="25"/>
  <c r="M296" i="25"/>
  <c r="K295" i="25"/>
  <c r="M295" i="25"/>
  <c r="K294" i="25"/>
  <c r="K293" i="25"/>
  <c r="K292" i="25"/>
  <c r="M292" i="25"/>
  <c r="K291" i="25"/>
  <c r="M291" i="25"/>
  <c r="K290" i="25"/>
  <c r="K289" i="25"/>
  <c r="K288" i="25"/>
  <c r="M288" i="25"/>
  <c r="K287" i="25"/>
  <c r="M287" i="25"/>
  <c r="K286" i="25"/>
  <c r="K285" i="25"/>
  <c r="K284" i="25"/>
  <c r="M284" i="25"/>
  <c r="K283" i="25"/>
  <c r="M283" i="25"/>
  <c r="K282" i="25"/>
  <c r="K281" i="25"/>
  <c r="K280" i="25"/>
  <c r="M280" i="25"/>
  <c r="K279" i="25"/>
  <c r="M279" i="25"/>
  <c r="K278" i="25"/>
  <c r="K277" i="25"/>
  <c r="K276" i="25"/>
  <c r="M276" i="25"/>
  <c r="K275" i="25"/>
  <c r="M275" i="25"/>
  <c r="K274" i="25"/>
  <c r="K273" i="25"/>
  <c r="K272" i="25"/>
  <c r="M272" i="25"/>
  <c r="K271" i="25"/>
  <c r="M271" i="25"/>
  <c r="K270" i="25"/>
  <c r="K269" i="25"/>
  <c r="K268" i="25"/>
  <c r="M268" i="25"/>
  <c r="K267" i="25"/>
  <c r="M267" i="25"/>
  <c r="K266" i="25"/>
  <c r="K265" i="25"/>
  <c r="K264" i="25"/>
  <c r="M264" i="25"/>
  <c r="K263" i="25"/>
  <c r="M263" i="25"/>
  <c r="K262" i="25"/>
  <c r="K261" i="25"/>
  <c r="K260" i="25"/>
  <c r="M260" i="25"/>
  <c r="K259" i="25"/>
  <c r="M259" i="25"/>
  <c r="K258" i="25"/>
  <c r="K257" i="25"/>
  <c r="K256" i="25"/>
  <c r="M256" i="25"/>
  <c r="K255" i="25"/>
  <c r="M255" i="25"/>
  <c r="K254" i="25"/>
  <c r="K253" i="25"/>
  <c r="K252" i="25"/>
  <c r="M252" i="25"/>
  <c r="K251" i="25"/>
  <c r="M251" i="25"/>
  <c r="K250" i="25"/>
  <c r="K249" i="25"/>
  <c r="K248" i="25"/>
  <c r="M248" i="25"/>
  <c r="K247" i="25"/>
  <c r="M247" i="25"/>
  <c r="K246" i="25"/>
  <c r="K245" i="25"/>
  <c r="K244" i="25"/>
  <c r="M244" i="25"/>
  <c r="K243" i="25"/>
  <c r="M243" i="25"/>
  <c r="K242" i="25"/>
  <c r="K241" i="25"/>
  <c r="K240" i="25"/>
  <c r="M240" i="25"/>
  <c r="K239" i="25"/>
  <c r="M239" i="25"/>
  <c r="K238" i="25"/>
  <c r="K237" i="25"/>
  <c r="K236" i="25"/>
  <c r="M236" i="25"/>
  <c r="K235" i="25"/>
  <c r="M235" i="25"/>
  <c r="K234" i="25"/>
  <c r="K233" i="25"/>
  <c r="K232" i="25"/>
  <c r="M232" i="25"/>
  <c r="K231" i="25"/>
  <c r="M231" i="25"/>
  <c r="K230" i="25"/>
  <c r="K229" i="25"/>
  <c r="K228" i="25"/>
  <c r="M228" i="25"/>
  <c r="K227" i="25"/>
  <c r="M227" i="25"/>
  <c r="K226" i="25"/>
  <c r="K225" i="25"/>
  <c r="K224" i="25"/>
  <c r="M224" i="25"/>
  <c r="K223" i="25"/>
  <c r="M223" i="25"/>
  <c r="K222" i="25"/>
  <c r="K221" i="25"/>
  <c r="K220" i="25"/>
  <c r="M220" i="25"/>
  <c r="K219" i="25"/>
  <c r="M219" i="25"/>
  <c r="K218" i="25"/>
  <c r="K217" i="25"/>
  <c r="K216" i="25"/>
  <c r="M216" i="25"/>
  <c r="K215" i="25"/>
  <c r="M215" i="25"/>
  <c r="K214" i="25"/>
  <c r="K213" i="25"/>
  <c r="K212" i="25"/>
  <c r="M212" i="25"/>
  <c r="K211" i="25"/>
  <c r="M211" i="25"/>
  <c r="K210" i="25"/>
  <c r="K209" i="25"/>
  <c r="K208" i="25"/>
  <c r="M208" i="25"/>
  <c r="K207" i="25"/>
  <c r="M207" i="25"/>
  <c r="K206" i="25"/>
  <c r="K205" i="25"/>
  <c r="K204" i="25"/>
  <c r="M204" i="25"/>
  <c r="K203" i="25"/>
  <c r="M203" i="25"/>
  <c r="K202" i="25"/>
  <c r="K201" i="25"/>
  <c r="K200" i="25"/>
  <c r="M200" i="25"/>
  <c r="K199" i="25"/>
  <c r="M199" i="25"/>
  <c r="K198" i="25"/>
  <c r="K197" i="25"/>
  <c r="K196" i="25"/>
  <c r="M196" i="25"/>
  <c r="K195" i="25"/>
  <c r="M195" i="25"/>
  <c r="K194" i="25"/>
  <c r="K193" i="25"/>
  <c r="K192" i="25"/>
  <c r="M192" i="25"/>
  <c r="K191" i="25"/>
  <c r="M191" i="25"/>
  <c r="K190" i="25"/>
  <c r="K189" i="25"/>
  <c r="K188" i="25"/>
  <c r="M188" i="25"/>
  <c r="K187" i="25"/>
  <c r="M187" i="25"/>
  <c r="K186" i="25"/>
  <c r="K185" i="25"/>
  <c r="K184" i="25"/>
  <c r="M184" i="25"/>
  <c r="K183" i="25"/>
  <c r="M183" i="25"/>
  <c r="K182" i="25"/>
  <c r="K181" i="25"/>
  <c r="K180" i="25"/>
  <c r="M180" i="25"/>
  <c r="K179" i="25"/>
  <c r="M179" i="25"/>
  <c r="K178" i="25"/>
  <c r="K177" i="25"/>
  <c r="K176" i="25"/>
  <c r="M176" i="25"/>
  <c r="K175" i="25"/>
  <c r="M175" i="25"/>
  <c r="K174" i="25"/>
  <c r="K173" i="25"/>
  <c r="K172" i="25"/>
  <c r="M172" i="25"/>
  <c r="K171" i="25"/>
  <c r="M171" i="25"/>
  <c r="K170" i="25"/>
  <c r="K169" i="25"/>
  <c r="K168" i="25"/>
  <c r="M168" i="25"/>
  <c r="K167" i="25"/>
  <c r="M167" i="25"/>
  <c r="K166" i="25"/>
  <c r="K165" i="25"/>
  <c r="K164" i="25"/>
  <c r="M164" i="25"/>
  <c r="K163" i="25"/>
  <c r="M163" i="25"/>
  <c r="K162" i="25"/>
  <c r="K161" i="25"/>
  <c r="K160" i="25"/>
  <c r="M160" i="25"/>
  <c r="K159" i="25"/>
  <c r="M159" i="25"/>
  <c r="K158" i="25"/>
  <c r="K157" i="25"/>
  <c r="K156" i="25"/>
  <c r="M156" i="25"/>
  <c r="K155" i="25"/>
  <c r="M155" i="25"/>
  <c r="K154" i="25"/>
  <c r="K153" i="25"/>
  <c r="K152" i="25"/>
  <c r="M152" i="25"/>
  <c r="K151" i="25"/>
  <c r="M151" i="25"/>
  <c r="K150" i="25"/>
  <c r="K149" i="25"/>
  <c r="K148" i="25"/>
  <c r="M148" i="25"/>
  <c r="K147" i="25"/>
  <c r="M147" i="25"/>
  <c r="K146" i="25"/>
  <c r="K145" i="25"/>
  <c r="K144" i="25"/>
  <c r="M144" i="25"/>
  <c r="K143" i="25"/>
  <c r="M143" i="25"/>
  <c r="K142" i="25"/>
  <c r="K141" i="25"/>
  <c r="K140" i="25"/>
  <c r="M140" i="25"/>
  <c r="K139" i="25"/>
  <c r="M139" i="25"/>
  <c r="K138" i="25"/>
  <c r="K137" i="25"/>
  <c r="K136" i="25"/>
  <c r="M136" i="25"/>
  <c r="K135" i="25"/>
  <c r="M135" i="25"/>
  <c r="K134" i="25"/>
  <c r="K133" i="25"/>
  <c r="K132" i="25"/>
  <c r="M132" i="25"/>
  <c r="K131" i="25"/>
  <c r="M131" i="25"/>
  <c r="K130" i="25"/>
  <c r="K129" i="25"/>
  <c r="K128" i="25"/>
  <c r="M128" i="25"/>
  <c r="K127" i="25"/>
  <c r="M127" i="25"/>
  <c r="K126" i="25"/>
  <c r="K125" i="25"/>
  <c r="K124" i="25"/>
  <c r="M124" i="25"/>
  <c r="K123" i="25"/>
  <c r="M123" i="25"/>
  <c r="K122" i="25"/>
  <c r="K121" i="25"/>
  <c r="K120" i="25"/>
  <c r="M120" i="25"/>
  <c r="K119" i="25"/>
  <c r="M119" i="25"/>
  <c r="K118" i="25"/>
  <c r="K117" i="25"/>
  <c r="K116" i="25"/>
  <c r="M116" i="25"/>
  <c r="K115" i="25"/>
  <c r="M115" i="25"/>
  <c r="K114" i="25"/>
  <c r="K113" i="25"/>
  <c r="K112" i="25"/>
  <c r="M112" i="25"/>
  <c r="K111" i="25"/>
  <c r="M111" i="25"/>
  <c r="K110" i="25"/>
  <c r="K109" i="25"/>
  <c r="K108" i="25"/>
  <c r="M108" i="25"/>
  <c r="K107" i="25"/>
  <c r="M107" i="25"/>
  <c r="K106" i="25"/>
  <c r="K105" i="25"/>
  <c r="K104" i="25"/>
  <c r="M104" i="25"/>
  <c r="K103" i="25"/>
  <c r="M103" i="25"/>
  <c r="K102" i="25"/>
  <c r="K101" i="25"/>
  <c r="K100" i="25"/>
  <c r="M100" i="25"/>
  <c r="K99" i="25"/>
  <c r="M99" i="25"/>
  <c r="K98" i="25"/>
  <c r="K97" i="25"/>
  <c r="K96" i="25"/>
  <c r="M96" i="25"/>
  <c r="K95" i="25"/>
  <c r="M95" i="25"/>
  <c r="K94" i="25"/>
  <c r="K93" i="25"/>
  <c r="K92" i="25"/>
  <c r="M92" i="25"/>
  <c r="K91" i="25"/>
  <c r="M91" i="25"/>
  <c r="K90" i="25"/>
  <c r="K89" i="25"/>
  <c r="K88" i="25"/>
  <c r="M88" i="25"/>
  <c r="K87" i="25"/>
  <c r="M87" i="25"/>
  <c r="K86" i="25"/>
  <c r="K85" i="25"/>
  <c r="K84" i="25"/>
  <c r="M84" i="25"/>
  <c r="K83" i="25"/>
  <c r="M83" i="25"/>
  <c r="K82" i="25"/>
  <c r="K81" i="25"/>
  <c r="K80" i="25"/>
  <c r="M80" i="25"/>
  <c r="K79" i="25"/>
  <c r="M79" i="25"/>
  <c r="K78" i="25"/>
  <c r="K77" i="25"/>
  <c r="K76" i="25"/>
  <c r="M76" i="25"/>
  <c r="K75" i="25"/>
  <c r="M75" i="25"/>
  <c r="K74" i="25"/>
  <c r="K73" i="25"/>
  <c r="K72" i="25"/>
  <c r="M72" i="25"/>
  <c r="K71" i="25"/>
  <c r="M71" i="25"/>
  <c r="K70" i="25"/>
  <c r="K69" i="25"/>
  <c r="K68" i="25"/>
  <c r="M68" i="25"/>
  <c r="K67" i="25"/>
  <c r="M67" i="25"/>
  <c r="K66" i="25"/>
  <c r="K65" i="25"/>
  <c r="K64" i="25"/>
  <c r="M64" i="25"/>
  <c r="K63" i="25"/>
  <c r="M63" i="25"/>
  <c r="K62" i="25"/>
  <c r="K61" i="25"/>
  <c r="K60" i="25"/>
  <c r="M60" i="25"/>
  <c r="K59" i="25"/>
  <c r="M59" i="25"/>
  <c r="K58" i="25"/>
  <c r="K57" i="25"/>
  <c r="K56" i="25"/>
  <c r="M56" i="25"/>
  <c r="K55" i="25"/>
  <c r="M55" i="25"/>
  <c r="K54" i="25"/>
  <c r="K53" i="25"/>
  <c r="K52" i="25"/>
  <c r="M52" i="25"/>
  <c r="K51" i="25"/>
  <c r="M51" i="25"/>
  <c r="K50" i="25"/>
  <c r="K49" i="25"/>
  <c r="K48" i="25"/>
  <c r="M48" i="25"/>
  <c r="K47" i="25"/>
  <c r="M47" i="25"/>
  <c r="K46" i="25"/>
  <c r="K45" i="25"/>
  <c r="K44" i="25"/>
  <c r="M44" i="25"/>
  <c r="K43" i="25"/>
  <c r="M43" i="25"/>
  <c r="K42" i="25"/>
  <c r="K41" i="25"/>
  <c r="K40" i="25"/>
  <c r="M40" i="25"/>
  <c r="K39" i="25"/>
  <c r="M39" i="25"/>
  <c r="K38" i="25"/>
  <c r="K37" i="25"/>
  <c r="K36" i="25"/>
  <c r="M36" i="25"/>
  <c r="K35" i="25"/>
  <c r="M35" i="25"/>
  <c r="K34" i="25"/>
  <c r="K33" i="25"/>
  <c r="K32" i="25"/>
  <c r="M32" i="25"/>
  <c r="K31" i="25"/>
  <c r="M31" i="25"/>
  <c r="K30" i="25"/>
  <c r="K29" i="25"/>
  <c r="K28" i="25"/>
  <c r="M28" i="25"/>
  <c r="K27" i="25"/>
  <c r="M27" i="25"/>
  <c r="K26" i="25"/>
  <c r="K25" i="25"/>
  <c r="K24" i="25"/>
  <c r="M24" i="25"/>
  <c r="K23" i="25"/>
  <c r="M23" i="25"/>
  <c r="K22" i="25"/>
  <c r="K21" i="25"/>
  <c r="K20" i="25"/>
  <c r="M20" i="25"/>
  <c r="K19" i="25"/>
  <c r="M19" i="25"/>
  <c r="K18" i="25"/>
  <c r="K17" i="25"/>
  <c r="K16" i="25"/>
  <c r="M16" i="25"/>
  <c r="K15" i="25"/>
  <c r="M15" i="25"/>
  <c r="K14" i="25"/>
  <c r="K13" i="25"/>
  <c r="K12" i="25"/>
  <c r="M12" i="25"/>
  <c r="K11" i="25"/>
  <c r="M11" i="25"/>
  <c r="K10" i="25"/>
  <c r="K9" i="25"/>
  <c r="G531" i="24"/>
  <c r="J530" i="24"/>
  <c r="F530" i="24"/>
  <c r="I529" i="24"/>
  <c r="H528" i="24"/>
  <c r="J517" i="24"/>
  <c r="I517" i="24"/>
  <c r="H517" i="24"/>
  <c r="G517" i="24"/>
  <c r="F517" i="24"/>
  <c r="K498" i="24"/>
  <c r="K497" i="24"/>
  <c r="K496" i="24"/>
  <c r="M496" i="24"/>
  <c r="K495" i="24"/>
  <c r="M495" i="24"/>
  <c r="K490" i="24"/>
  <c r="K489" i="24"/>
  <c r="K488" i="24"/>
  <c r="M488" i="24"/>
  <c r="K487" i="24"/>
  <c r="M487" i="24"/>
  <c r="K486" i="24"/>
  <c r="K485" i="24"/>
  <c r="K484" i="24"/>
  <c r="M484" i="24"/>
  <c r="K483" i="24"/>
  <c r="M483" i="24"/>
  <c r="K482" i="24"/>
  <c r="K481" i="24"/>
  <c r="K480" i="24"/>
  <c r="M480" i="24"/>
  <c r="K479" i="24"/>
  <c r="M479" i="24"/>
  <c r="K478" i="24"/>
  <c r="K477" i="24"/>
  <c r="K476" i="24"/>
  <c r="M476" i="24"/>
  <c r="K475" i="24"/>
  <c r="M475" i="24"/>
  <c r="K474" i="24"/>
  <c r="K473" i="24"/>
  <c r="K472" i="24"/>
  <c r="M472" i="24"/>
  <c r="K471" i="24"/>
  <c r="M471" i="24"/>
  <c r="K470" i="24"/>
  <c r="K469" i="24"/>
  <c r="K468" i="24"/>
  <c r="M468" i="24"/>
  <c r="K467" i="24"/>
  <c r="M467" i="24"/>
  <c r="K466" i="24"/>
  <c r="K465" i="24"/>
  <c r="K464" i="24"/>
  <c r="M464" i="24"/>
  <c r="K463" i="24"/>
  <c r="M463" i="24"/>
  <c r="K462" i="24"/>
  <c r="K461" i="24"/>
  <c r="K460" i="24"/>
  <c r="M460" i="24"/>
  <c r="K459" i="24"/>
  <c r="M459" i="24"/>
  <c r="K458" i="24"/>
  <c r="K457" i="24"/>
  <c r="K456" i="24"/>
  <c r="M456" i="24"/>
  <c r="K455" i="24"/>
  <c r="M455" i="24"/>
  <c r="K454" i="24"/>
  <c r="K453" i="24"/>
  <c r="K452" i="24"/>
  <c r="M452" i="24"/>
  <c r="K451" i="24"/>
  <c r="M451" i="24"/>
  <c r="K450" i="24"/>
  <c r="K449" i="24"/>
  <c r="K448" i="24"/>
  <c r="M448" i="24"/>
  <c r="K447" i="24"/>
  <c r="M447" i="24"/>
  <c r="K446" i="24"/>
  <c r="K445" i="24"/>
  <c r="K444" i="24"/>
  <c r="M444" i="24"/>
  <c r="K443" i="24"/>
  <c r="M443" i="24"/>
  <c r="K442" i="24"/>
  <c r="K441" i="24"/>
  <c r="K440" i="24"/>
  <c r="M440" i="24"/>
  <c r="K439" i="24"/>
  <c r="M439" i="24"/>
  <c r="K438" i="24"/>
  <c r="K437" i="24"/>
  <c r="K436" i="24"/>
  <c r="M436" i="24"/>
  <c r="K435" i="24"/>
  <c r="M435" i="24"/>
  <c r="K434" i="24"/>
  <c r="K433" i="24"/>
  <c r="K432" i="24"/>
  <c r="M432" i="24"/>
  <c r="K431" i="24"/>
  <c r="M431" i="24"/>
  <c r="K430" i="24"/>
  <c r="K429" i="24"/>
  <c r="K428" i="24"/>
  <c r="M428" i="24"/>
  <c r="K427" i="24"/>
  <c r="M427" i="24"/>
  <c r="K426" i="24"/>
  <c r="K425" i="24"/>
  <c r="K424" i="24"/>
  <c r="M424" i="24"/>
  <c r="K423" i="24"/>
  <c r="M423" i="24"/>
  <c r="K422" i="24"/>
  <c r="K421" i="24"/>
  <c r="K420" i="24"/>
  <c r="M420" i="24"/>
  <c r="K419" i="24"/>
  <c r="M419" i="24"/>
  <c r="K418" i="24"/>
  <c r="K417" i="24"/>
  <c r="K416" i="24"/>
  <c r="M416" i="24"/>
  <c r="K415" i="24"/>
  <c r="M415" i="24"/>
  <c r="K414" i="24"/>
  <c r="K413" i="24"/>
  <c r="K412" i="24"/>
  <c r="M412" i="24"/>
  <c r="K411" i="24"/>
  <c r="M411" i="24"/>
  <c r="K410" i="24"/>
  <c r="K409" i="24"/>
  <c r="K408" i="24"/>
  <c r="M408" i="24"/>
  <c r="K407" i="24"/>
  <c r="M407" i="24"/>
  <c r="K406" i="24"/>
  <c r="K405" i="24"/>
  <c r="K404" i="24"/>
  <c r="M404" i="24"/>
  <c r="K403" i="24"/>
  <c r="M403" i="24"/>
  <c r="K402" i="24"/>
  <c r="K401" i="24"/>
  <c r="K400" i="24"/>
  <c r="M400" i="24"/>
  <c r="K399" i="24"/>
  <c r="M399" i="24"/>
  <c r="K398" i="24"/>
  <c r="K397" i="24"/>
  <c r="K396" i="24"/>
  <c r="M396" i="24"/>
  <c r="K395" i="24"/>
  <c r="M395" i="24"/>
  <c r="K394" i="24"/>
  <c r="K393" i="24"/>
  <c r="K392" i="24"/>
  <c r="M392" i="24"/>
  <c r="K391" i="24"/>
  <c r="M391" i="24"/>
  <c r="K390" i="24"/>
  <c r="K389" i="24"/>
  <c r="K388" i="24"/>
  <c r="M388" i="24"/>
  <c r="K387" i="24"/>
  <c r="M387" i="24"/>
  <c r="K386" i="24"/>
  <c r="K385" i="24"/>
  <c r="K384" i="24"/>
  <c r="M384" i="24"/>
  <c r="K383" i="24"/>
  <c r="M383" i="24"/>
  <c r="K382" i="24"/>
  <c r="K381" i="24"/>
  <c r="K380" i="24"/>
  <c r="M380" i="24"/>
  <c r="K379" i="24"/>
  <c r="M379" i="24"/>
  <c r="K378" i="24"/>
  <c r="K377" i="24"/>
  <c r="K376" i="24"/>
  <c r="M376" i="24"/>
  <c r="K375" i="24"/>
  <c r="M375" i="24"/>
  <c r="K374" i="24"/>
  <c r="K373" i="24"/>
  <c r="K372" i="24"/>
  <c r="M372" i="24"/>
  <c r="K371" i="24"/>
  <c r="M371" i="24"/>
  <c r="K370" i="24"/>
  <c r="K369" i="24"/>
  <c r="K368" i="24"/>
  <c r="M368" i="24"/>
  <c r="K367" i="24"/>
  <c r="M367" i="24"/>
  <c r="K366" i="24"/>
  <c r="K365" i="24"/>
  <c r="K364" i="24"/>
  <c r="M364" i="24"/>
  <c r="K363" i="24"/>
  <c r="M363" i="24"/>
  <c r="K362" i="24"/>
  <c r="K361" i="24"/>
  <c r="K360" i="24"/>
  <c r="M360" i="24"/>
  <c r="K359" i="24"/>
  <c r="M359" i="24"/>
  <c r="K358" i="24"/>
  <c r="K357" i="24"/>
  <c r="K356" i="24"/>
  <c r="M356" i="24"/>
  <c r="K355" i="24"/>
  <c r="M355" i="24"/>
  <c r="K354" i="24"/>
  <c r="K353" i="24"/>
  <c r="K352" i="24"/>
  <c r="M352" i="24"/>
  <c r="K351" i="24"/>
  <c r="M351" i="24"/>
  <c r="K350" i="24"/>
  <c r="K349" i="24"/>
  <c r="K348" i="24"/>
  <c r="M348" i="24"/>
  <c r="K347" i="24"/>
  <c r="M347" i="24"/>
  <c r="K346" i="24"/>
  <c r="K345" i="24"/>
  <c r="K344" i="24"/>
  <c r="M344" i="24"/>
  <c r="K343" i="24"/>
  <c r="M343" i="24"/>
  <c r="K342" i="24"/>
  <c r="K341" i="24"/>
  <c r="K340" i="24"/>
  <c r="M340" i="24"/>
  <c r="K339" i="24"/>
  <c r="M339" i="24"/>
  <c r="K338" i="24"/>
  <c r="K337" i="24"/>
  <c r="K336" i="24"/>
  <c r="M336" i="24"/>
  <c r="K335" i="24"/>
  <c r="M335" i="24"/>
  <c r="K334" i="24"/>
  <c r="K333" i="24"/>
  <c r="K332" i="24"/>
  <c r="M332" i="24"/>
  <c r="K331" i="24"/>
  <c r="M331" i="24"/>
  <c r="K330" i="24"/>
  <c r="K329" i="24"/>
  <c r="K328" i="24"/>
  <c r="M328" i="24"/>
  <c r="K327" i="24"/>
  <c r="M327" i="24"/>
  <c r="K326" i="24"/>
  <c r="K325" i="24"/>
  <c r="K324" i="24"/>
  <c r="M324" i="24"/>
  <c r="K323" i="24"/>
  <c r="M323" i="24"/>
  <c r="K322" i="24"/>
  <c r="K321" i="24"/>
  <c r="K320" i="24"/>
  <c r="M320" i="24"/>
  <c r="K319" i="24"/>
  <c r="M319" i="24"/>
  <c r="K318" i="24"/>
  <c r="K317" i="24"/>
  <c r="K316" i="24"/>
  <c r="M316" i="24"/>
  <c r="K315" i="24"/>
  <c r="M315" i="24"/>
  <c r="K314" i="24"/>
  <c r="K313" i="24"/>
  <c r="K312" i="24"/>
  <c r="M312" i="24"/>
  <c r="K311" i="24"/>
  <c r="M311" i="24"/>
  <c r="K310" i="24"/>
  <c r="K309" i="24"/>
  <c r="K308" i="24"/>
  <c r="M308" i="24"/>
  <c r="K307" i="24"/>
  <c r="M307" i="24"/>
  <c r="K306" i="24"/>
  <c r="K305" i="24"/>
  <c r="K304" i="24"/>
  <c r="M304" i="24"/>
  <c r="K303" i="24"/>
  <c r="M303" i="24"/>
  <c r="K302" i="24"/>
  <c r="K301" i="24"/>
  <c r="K300" i="24"/>
  <c r="M300" i="24"/>
  <c r="K299" i="24"/>
  <c r="M299" i="24"/>
  <c r="K298" i="24"/>
  <c r="K297" i="24"/>
  <c r="K296" i="24"/>
  <c r="M296" i="24"/>
  <c r="K295" i="24"/>
  <c r="M295" i="24"/>
  <c r="K294" i="24"/>
  <c r="K293" i="24"/>
  <c r="K292" i="24"/>
  <c r="M292" i="24"/>
  <c r="K291" i="24"/>
  <c r="M291" i="24"/>
  <c r="K290" i="24"/>
  <c r="K289" i="24"/>
  <c r="K288" i="24"/>
  <c r="M288" i="24"/>
  <c r="K287" i="24"/>
  <c r="M287" i="24"/>
  <c r="K286" i="24"/>
  <c r="K285" i="24"/>
  <c r="K284" i="24"/>
  <c r="M284" i="24"/>
  <c r="K283" i="24"/>
  <c r="M283" i="24"/>
  <c r="K282" i="24"/>
  <c r="K281" i="24"/>
  <c r="K280" i="24"/>
  <c r="M280" i="24"/>
  <c r="K279" i="24"/>
  <c r="M279" i="24"/>
  <c r="K278" i="24"/>
  <c r="K277" i="24"/>
  <c r="K276" i="24"/>
  <c r="M276" i="24"/>
  <c r="K275" i="24"/>
  <c r="M275" i="24"/>
  <c r="K274" i="24"/>
  <c r="K273" i="24"/>
  <c r="K272" i="24"/>
  <c r="M272" i="24"/>
  <c r="K271" i="24"/>
  <c r="M271" i="24"/>
  <c r="K270" i="24"/>
  <c r="K269" i="24"/>
  <c r="K268" i="24"/>
  <c r="M268" i="24"/>
  <c r="K267" i="24"/>
  <c r="M267" i="24"/>
  <c r="K266" i="24"/>
  <c r="K265" i="24"/>
  <c r="K264" i="24"/>
  <c r="M264" i="24"/>
  <c r="K263" i="24"/>
  <c r="M263" i="24"/>
  <c r="K262" i="24"/>
  <c r="K261" i="24"/>
  <c r="K260" i="24"/>
  <c r="M260" i="24"/>
  <c r="K259" i="24"/>
  <c r="M259" i="24"/>
  <c r="K258" i="24"/>
  <c r="K257" i="24"/>
  <c r="K256" i="24"/>
  <c r="M256" i="24"/>
  <c r="K255" i="24"/>
  <c r="M255" i="24"/>
  <c r="K254" i="24"/>
  <c r="K253" i="24"/>
  <c r="K252" i="24"/>
  <c r="M252" i="24"/>
  <c r="K251" i="24"/>
  <c r="M251" i="24"/>
  <c r="K250" i="24"/>
  <c r="K249" i="24"/>
  <c r="K248" i="24"/>
  <c r="M248" i="24"/>
  <c r="K247" i="24"/>
  <c r="M247" i="24"/>
  <c r="K246" i="24"/>
  <c r="K245" i="24"/>
  <c r="K244" i="24"/>
  <c r="M244" i="24"/>
  <c r="K243" i="24"/>
  <c r="M243" i="24"/>
  <c r="K242" i="24"/>
  <c r="K241" i="24"/>
  <c r="K240" i="24"/>
  <c r="M240" i="24"/>
  <c r="K239" i="24"/>
  <c r="M239" i="24"/>
  <c r="K238" i="24"/>
  <c r="K237" i="24"/>
  <c r="K236" i="24"/>
  <c r="M236" i="24"/>
  <c r="K235" i="24"/>
  <c r="M235" i="24"/>
  <c r="K234" i="24"/>
  <c r="K233" i="24"/>
  <c r="K232" i="24"/>
  <c r="M232" i="24"/>
  <c r="K231" i="24"/>
  <c r="M231" i="24"/>
  <c r="K230" i="24"/>
  <c r="K229" i="24"/>
  <c r="K228" i="24"/>
  <c r="M228" i="24"/>
  <c r="K227" i="24"/>
  <c r="M227" i="24"/>
  <c r="K226" i="24"/>
  <c r="K225" i="24"/>
  <c r="K224" i="24"/>
  <c r="M224" i="24"/>
  <c r="K223" i="24"/>
  <c r="M223" i="24"/>
  <c r="K222" i="24"/>
  <c r="K221" i="24"/>
  <c r="K220" i="24"/>
  <c r="M220" i="24"/>
  <c r="K219" i="24"/>
  <c r="M219" i="24"/>
  <c r="K218" i="24"/>
  <c r="K217" i="24"/>
  <c r="K216" i="24"/>
  <c r="M216" i="24"/>
  <c r="K215" i="24"/>
  <c r="M215" i="24"/>
  <c r="K214" i="24"/>
  <c r="K213" i="24"/>
  <c r="K212" i="24"/>
  <c r="M212" i="24"/>
  <c r="K211" i="24"/>
  <c r="M211" i="24"/>
  <c r="K210" i="24"/>
  <c r="K209" i="24"/>
  <c r="K208" i="24"/>
  <c r="M208" i="24"/>
  <c r="K207" i="24"/>
  <c r="M207" i="24"/>
  <c r="K206" i="24"/>
  <c r="K205" i="24"/>
  <c r="K204" i="24"/>
  <c r="M204" i="24"/>
  <c r="K203" i="24"/>
  <c r="M203" i="24"/>
  <c r="K202" i="24"/>
  <c r="K201" i="24"/>
  <c r="K200" i="24"/>
  <c r="M200" i="24"/>
  <c r="K199" i="24"/>
  <c r="M199" i="24"/>
  <c r="K198" i="24"/>
  <c r="K197" i="24"/>
  <c r="K196" i="24"/>
  <c r="M196" i="24"/>
  <c r="K195" i="24"/>
  <c r="M195" i="24"/>
  <c r="K194" i="24"/>
  <c r="K193" i="24"/>
  <c r="K192" i="24"/>
  <c r="M192" i="24"/>
  <c r="K191" i="24"/>
  <c r="M191" i="24"/>
  <c r="K190" i="24"/>
  <c r="K189" i="24"/>
  <c r="K188" i="24"/>
  <c r="M188" i="24"/>
  <c r="K187" i="24"/>
  <c r="M187" i="24"/>
  <c r="K186" i="24"/>
  <c r="K185" i="24"/>
  <c r="K184" i="24"/>
  <c r="M184" i="24"/>
  <c r="K183" i="24"/>
  <c r="M183" i="24"/>
  <c r="K182" i="24"/>
  <c r="K181" i="24"/>
  <c r="K180" i="24"/>
  <c r="M180" i="24"/>
  <c r="K179" i="24"/>
  <c r="M179" i="24"/>
  <c r="K178" i="24"/>
  <c r="K177" i="24"/>
  <c r="K176" i="24"/>
  <c r="M176" i="24"/>
  <c r="K175" i="24"/>
  <c r="M175" i="24"/>
  <c r="K174" i="24"/>
  <c r="K173" i="24"/>
  <c r="K172" i="24"/>
  <c r="M172" i="24"/>
  <c r="K171" i="24"/>
  <c r="M171" i="24"/>
  <c r="K170" i="24"/>
  <c r="K169" i="24"/>
  <c r="K168" i="24"/>
  <c r="M168" i="24"/>
  <c r="K167" i="24"/>
  <c r="M167" i="24"/>
  <c r="K166" i="24"/>
  <c r="K165" i="24"/>
  <c r="K164" i="24"/>
  <c r="M164" i="24"/>
  <c r="K163" i="24"/>
  <c r="M163" i="24"/>
  <c r="K162" i="24"/>
  <c r="K161" i="24"/>
  <c r="K160" i="24"/>
  <c r="M160" i="24"/>
  <c r="K159" i="24"/>
  <c r="M159" i="24"/>
  <c r="K158" i="24"/>
  <c r="K157" i="24"/>
  <c r="K156" i="24"/>
  <c r="M156" i="24"/>
  <c r="K155" i="24"/>
  <c r="M155" i="24"/>
  <c r="K154" i="24"/>
  <c r="K153" i="24"/>
  <c r="K152" i="24"/>
  <c r="M152" i="24"/>
  <c r="K151" i="24"/>
  <c r="M151" i="24"/>
  <c r="K150" i="24"/>
  <c r="K149" i="24"/>
  <c r="K148" i="24"/>
  <c r="M148" i="24"/>
  <c r="K147" i="24"/>
  <c r="M147" i="24"/>
  <c r="K146" i="24"/>
  <c r="K145" i="24"/>
  <c r="K144" i="24"/>
  <c r="M144" i="24"/>
  <c r="K143" i="24"/>
  <c r="M143" i="24"/>
  <c r="K142" i="24"/>
  <c r="K141" i="24"/>
  <c r="K140" i="24"/>
  <c r="M140" i="24"/>
  <c r="K139" i="24"/>
  <c r="M139" i="24"/>
  <c r="K138" i="24"/>
  <c r="K137" i="24"/>
  <c r="K136" i="24"/>
  <c r="M136" i="24"/>
  <c r="K135" i="24"/>
  <c r="M135" i="24"/>
  <c r="K134" i="24"/>
  <c r="K133" i="24"/>
  <c r="K132" i="24"/>
  <c r="M132" i="24"/>
  <c r="K131" i="24"/>
  <c r="M131" i="24"/>
  <c r="K130" i="24"/>
  <c r="K129" i="24"/>
  <c r="K128" i="24"/>
  <c r="M128" i="24"/>
  <c r="K127" i="24"/>
  <c r="M127" i="24"/>
  <c r="K126" i="24"/>
  <c r="K125" i="24"/>
  <c r="K124" i="24"/>
  <c r="M124" i="24"/>
  <c r="K123" i="24"/>
  <c r="M123" i="24"/>
  <c r="K122" i="24"/>
  <c r="K121" i="24"/>
  <c r="K120" i="24"/>
  <c r="M120" i="24"/>
  <c r="K119" i="24"/>
  <c r="M119" i="24"/>
  <c r="K118" i="24"/>
  <c r="K117" i="24"/>
  <c r="K116" i="24"/>
  <c r="M116" i="24"/>
  <c r="K115" i="24"/>
  <c r="M115" i="24"/>
  <c r="K114" i="24"/>
  <c r="K113" i="24"/>
  <c r="K112" i="24"/>
  <c r="M112" i="24"/>
  <c r="K111" i="24"/>
  <c r="M111" i="24"/>
  <c r="K110" i="24"/>
  <c r="K109" i="24"/>
  <c r="K108" i="24"/>
  <c r="M108" i="24"/>
  <c r="K107" i="24"/>
  <c r="M107" i="24"/>
  <c r="K106" i="24"/>
  <c r="K105" i="24"/>
  <c r="K104" i="24"/>
  <c r="M104" i="24"/>
  <c r="K103" i="24"/>
  <c r="M103" i="24"/>
  <c r="K102" i="24"/>
  <c r="K101" i="24"/>
  <c r="K100" i="24"/>
  <c r="M100" i="24"/>
  <c r="K99" i="24"/>
  <c r="M99" i="24"/>
  <c r="K98" i="24"/>
  <c r="K97" i="24"/>
  <c r="K96" i="24"/>
  <c r="M96" i="24"/>
  <c r="K95" i="24"/>
  <c r="M95" i="24"/>
  <c r="K94" i="24"/>
  <c r="K93" i="24"/>
  <c r="K92" i="24"/>
  <c r="M92" i="24"/>
  <c r="K91" i="24"/>
  <c r="M91" i="24"/>
  <c r="K90" i="24"/>
  <c r="K89" i="24"/>
  <c r="K88" i="24"/>
  <c r="M88" i="24"/>
  <c r="K87" i="24"/>
  <c r="M87" i="24"/>
  <c r="K86" i="24"/>
  <c r="K85" i="24"/>
  <c r="K84" i="24"/>
  <c r="M84" i="24"/>
  <c r="K83" i="24"/>
  <c r="M83" i="24"/>
  <c r="K82" i="24"/>
  <c r="K81" i="24"/>
  <c r="K80" i="24"/>
  <c r="M80" i="24"/>
  <c r="K79" i="24"/>
  <c r="M79" i="24"/>
  <c r="K78" i="24"/>
  <c r="K77" i="24"/>
  <c r="K76" i="24"/>
  <c r="M76" i="24"/>
  <c r="K75" i="24"/>
  <c r="M75" i="24"/>
  <c r="K74" i="24"/>
  <c r="K73" i="24"/>
  <c r="K72" i="24"/>
  <c r="M72" i="24"/>
  <c r="K71" i="24"/>
  <c r="M71" i="24"/>
  <c r="K70" i="24"/>
  <c r="K69" i="24"/>
  <c r="K68" i="24"/>
  <c r="M68" i="24"/>
  <c r="K67" i="24"/>
  <c r="M67" i="24"/>
  <c r="K66" i="24"/>
  <c r="K65" i="24"/>
  <c r="K64" i="24"/>
  <c r="M64" i="24"/>
  <c r="K63" i="24"/>
  <c r="M63" i="24"/>
  <c r="K62" i="24"/>
  <c r="K61" i="24"/>
  <c r="K60" i="24"/>
  <c r="M60" i="24"/>
  <c r="K59" i="24"/>
  <c r="M59" i="24"/>
  <c r="K58" i="24"/>
  <c r="K57" i="24"/>
  <c r="K56" i="24"/>
  <c r="M56" i="24"/>
  <c r="K55" i="24"/>
  <c r="M55" i="24"/>
  <c r="K54" i="24"/>
  <c r="K53" i="24"/>
  <c r="K52" i="24"/>
  <c r="M52" i="24"/>
  <c r="K51" i="24"/>
  <c r="M51" i="24"/>
  <c r="K50" i="24"/>
  <c r="K49" i="24"/>
  <c r="K48" i="24"/>
  <c r="M48" i="24"/>
  <c r="K47" i="24"/>
  <c r="M47" i="24"/>
  <c r="K46" i="24"/>
  <c r="K45" i="24"/>
  <c r="K44" i="24"/>
  <c r="M44" i="24"/>
  <c r="K43" i="24"/>
  <c r="M43" i="24"/>
  <c r="K42" i="24"/>
  <c r="K41" i="24"/>
  <c r="K40" i="24"/>
  <c r="M40" i="24"/>
  <c r="K39" i="24"/>
  <c r="M39" i="24"/>
  <c r="K38" i="24"/>
  <c r="K37" i="24"/>
  <c r="K36" i="24"/>
  <c r="M36" i="24"/>
  <c r="K35" i="24"/>
  <c r="M35" i="24"/>
  <c r="K34" i="24"/>
  <c r="K33" i="24"/>
  <c r="K32" i="24"/>
  <c r="M32" i="24"/>
  <c r="K31" i="24"/>
  <c r="M31" i="24"/>
  <c r="K30" i="24"/>
  <c r="K29" i="24"/>
  <c r="K28" i="24"/>
  <c r="M28" i="24"/>
  <c r="K27" i="24"/>
  <c r="M27" i="24"/>
  <c r="K26" i="24"/>
  <c r="K25" i="24"/>
  <c r="K24" i="24"/>
  <c r="M24" i="24"/>
  <c r="K23" i="24"/>
  <c r="M23" i="24"/>
  <c r="K22" i="24"/>
  <c r="K21" i="24"/>
  <c r="K20" i="24"/>
  <c r="M20" i="24"/>
  <c r="K19" i="24"/>
  <c r="M19" i="24"/>
  <c r="K18" i="24"/>
  <c r="K17" i="24"/>
  <c r="K16" i="24"/>
  <c r="M16" i="24"/>
  <c r="K15" i="24"/>
  <c r="M15" i="24"/>
  <c r="K14" i="24"/>
  <c r="K13" i="24"/>
  <c r="K12" i="24"/>
  <c r="M12" i="24"/>
  <c r="K11" i="24"/>
  <c r="M11" i="24"/>
  <c r="K10" i="24"/>
  <c r="K9" i="24"/>
  <c r="J517" i="23"/>
  <c r="I517" i="23"/>
  <c r="H517" i="23"/>
  <c r="G517" i="23"/>
  <c r="F517" i="23"/>
  <c r="K517" i="23"/>
  <c r="K498" i="23"/>
  <c r="K497" i="23"/>
  <c r="K496" i="23"/>
  <c r="M496" i="23"/>
  <c r="K495" i="23"/>
  <c r="M495" i="23"/>
  <c r="K490" i="23"/>
  <c r="K489" i="23"/>
  <c r="K488" i="23"/>
  <c r="M488" i="23"/>
  <c r="K487" i="23"/>
  <c r="M487" i="23"/>
  <c r="K486" i="23"/>
  <c r="K485" i="23"/>
  <c r="K484" i="23"/>
  <c r="M484" i="23"/>
  <c r="K483" i="23"/>
  <c r="M483" i="23"/>
  <c r="K482" i="23"/>
  <c r="K481" i="23"/>
  <c r="K480" i="23"/>
  <c r="M480" i="23"/>
  <c r="K479" i="23"/>
  <c r="M479" i="23"/>
  <c r="K478" i="23"/>
  <c r="K477" i="23"/>
  <c r="K476" i="23"/>
  <c r="M476" i="23"/>
  <c r="K475" i="23"/>
  <c r="M475" i="23"/>
  <c r="K474" i="23"/>
  <c r="K473" i="23"/>
  <c r="K472" i="23"/>
  <c r="M472" i="23"/>
  <c r="K471" i="23"/>
  <c r="M471" i="23"/>
  <c r="K470" i="23"/>
  <c r="K469" i="23"/>
  <c r="K468" i="23"/>
  <c r="M468" i="23"/>
  <c r="K467" i="23"/>
  <c r="M467" i="23"/>
  <c r="K466" i="23"/>
  <c r="K465" i="23"/>
  <c r="K464" i="23"/>
  <c r="M464" i="23"/>
  <c r="K463" i="23"/>
  <c r="M463" i="23"/>
  <c r="K462" i="23"/>
  <c r="K461" i="23"/>
  <c r="K460" i="23"/>
  <c r="M460" i="23"/>
  <c r="K459" i="23"/>
  <c r="M459" i="23"/>
  <c r="K458" i="23"/>
  <c r="K457" i="23"/>
  <c r="K456" i="23"/>
  <c r="M456" i="23"/>
  <c r="K455" i="23"/>
  <c r="M455" i="23"/>
  <c r="K454" i="23"/>
  <c r="K453" i="23"/>
  <c r="K452" i="23"/>
  <c r="M452" i="23"/>
  <c r="K451" i="23"/>
  <c r="M451" i="23"/>
  <c r="K450" i="23"/>
  <c r="K449" i="23"/>
  <c r="K448" i="23"/>
  <c r="M448" i="23"/>
  <c r="K447" i="23"/>
  <c r="M447" i="23"/>
  <c r="K446" i="23"/>
  <c r="K445" i="23"/>
  <c r="K444" i="23"/>
  <c r="M444" i="23"/>
  <c r="K443" i="23"/>
  <c r="M443" i="23"/>
  <c r="K442" i="23"/>
  <c r="K441" i="23"/>
  <c r="K440" i="23"/>
  <c r="M440" i="23"/>
  <c r="K439" i="23"/>
  <c r="M439" i="23"/>
  <c r="K438" i="23"/>
  <c r="K437" i="23"/>
  <c r="K436" i="23"/>
  <c r="M436" i="23"/>
  <c r="K435" i="23"/>
  <c r="M435" i="23"/>
  <c r="K434" i="23"/>
  <c r="K433" i="23"/>
  <c r="K432" i="23"/>
  <c r="M432" i="23"/>
  <c r="K431" i="23"/>
  <c r="M431" i="23"/>
  <c r="K430" i="23"/>
  <c r="K429" i="23"/>
  <c r="K428" i="23"/>
  <c r="M428" i="23"/>
  <c r="K427" i="23"/>
  <c r="M427" i="23"/>
  <c r="K426" i="23"/>
  <c r="K425" i="23"/>
  <c r="K424" i="23"/>
  <c r="M424" i="23"/>
  <c r="K423" i="23"/>
  <c r="M423" i="23"/>
  <c r="K422" i="23"/>
  <c r="K421" i="23"/>
  <c r="K420" i="23"/>
  <c r="M420" i="23"/>
  <c r="K419" i="23"/>
  <c r="M419" i="23"/>
  <c r="K418" i="23"/>
  <c r="K417" i="23"/>
  <c r="K416" i="23"/>
  <c r="M416" i="23"/>
  <c r="K415" i="23"/>
  <c r="M415" i="23"/>
  <c r="K414" i="23"/>
  <c r="K413" i="23"/>
  <c r="K412" i="23"/>
  <c r="M412" i="23"/>
  <c r="K411" i="23"/>
  <c r="M411" i="23"/>
  <c r="K410" i="23"/>
  <c r="K409" i="23"/>
  <c r="K408" i="23"/>
  <c r="M408" i="23"/>
  <c r="K407" i="23"/>
  <c r="M407" i="23"/>
  <c r="K406" i="23"/>
  <c r="K405" i="23"/>
  <c r="K404" i="23"/>
  <c r="M404" i="23"/>
  <c r="K403" i="23"/>
  <c r="M403" i="23"/>
  <c r="K402" i="23"/>
  <c r="K401" i="23"/>
  <c r="K400" i="23"/>
  <c r="M400" i="23"/>
  <c r="K399" i="23"/>
  <c r="M399" i="23"/>
  <c r="K398" i="23"/>
  <c r="K397" i="23"/>
  <c r="K396" i="23"/>
  <c r="M396" i="23"/>
  <c r="K395" i="23"/>
  <c r="M395" i="23"/>
  <c r="K394" i="23"/>
  <c r="K393" i="23"/>
  <c r="K392" i="23"/>
  <c r="M392" i="23"/>
  <c r="K391" i="23"/>
  <c r="M391" i="23"/>
  <c r="K390" i="23"/>
  <c r="K389" i="23"/>
  <c r="K388" i="23"/>
  <c r="M388" i="23"/>
  <c r="K387" i="23"/>
  <c r="M387" i="23"/>
  <c r="K386" i="23"/>
  <c r="K385" i="23"/>
  <c r="K384" i="23"/>
  <c r="M384" i="23"/>
  <c r="K383" i="23"/>
  <c r="M383" i="23"/>
  <c r="K382" i="23"/>
  <c r="K381" i="23"/>
  <c r="K380" i="23"/>
  <c r="M380" i="23"/>
  <c r="K379" i="23"/>
  <c r="M379" i="23"/>
  <c r="K378" i="23"/>
  <c r="K377" i="23"/>
  <c r="K376" i="23"/>
  <c r="M376" i="23"/>
  <c r="K375" i="23"/>
  <c r="M375" i="23"/>
  <c r="K374" i="23"/>
  <c r="K373" i="23"/>
  <c r="K372" i="23"/>
  <c r="M372" i="23"/>
  <c r="K371" i="23"/>
  <c r="M371" i="23"/>
  <c r="K370" i="23"/>
  <c r="K369" i="23"/>
  <c r="K368" i="23"/>
  <c r="M368" i="23"/>
  <c r="K367" i="23"/>
  <c r="M367" i="23"/>
  <c r="K366" i="23"/>
  <c r="K365" i="23"/>
  <c r="K364" i="23"/>
  <c r="M364" i="23"/>
  <c r="K363" i="23"/>
  <c r="M363" i="23"/>
  <c r="K362" i="23"/>
  <c r="K361" i="23"/>
  <c r="K360" i="23"/>
  <c r="M360" i="23"/>
  <c r="K359" i="23"/>
  <c r="M359" i="23"/>
  <c r="K358" i="23"/>
  <c r="K357" i="23"/>
  <c r="K356" i="23"/>
  <c r="M356" i="23"/>
  <c r="K355" i="23"/>
  <c r="M355" i="23"/>
  <c r="K354" i="23"/>
  <c r="K353" i="23"/>
  <c r="K352" i="23"/>
  <c r="M352" i="23"/>
  <c r="K351" i="23"/>
  <c r="M351" i="23"/>
  <c r="K350" i="23"/>
  <c r="K349" i="23"/>
  <c r="K348" i="23"/>
  <c r="M348" i="23"/>
  <c r="K347" i="23"/>
  <c r="M347" i="23"/>
  <c r="K346" i="23"/>
  <c r="K345" i="23"/>
  <c r="K344" i="23"/>
  <c r="M344" i="23"/>
  <c r="K343" i="23"/>
  <c r="M343" i="23"/>
  <c r="K342" i="23"/>
  <c r="K341" i="23"/>
  <c r="K340" i="23"/>
  <c r="M340" i="23"/>
  <c r="K339" i="23"/>
  <c r="M339" i="23"/>
  <c r="K338" i="23"/>
  <c r="K337" i="23"/>
  <c r="K336" i="23"/>
  <c r="M336" i="23"/>
  <c r="K335" i="23"/>
  <c r="M335" i="23"/>
  <c r="K334" i="23"/>
  <c r="K333" i="23"/>
  <c r="K332" i="23"/>
  <c r="M332" i="23"/>
  <c r="K331" i="23"/>
  <c r="M331" i="23"/>
  <c r="K330" i="23"/>
  <c r="K329" i="23"/>
  <c r="K328" i="23"/>
  <c r="M328" i="23"/>
  <c r="K327" i="23"/>
  <c r="M327" i="23"/>
  <c r="K326" i="23"/>
  <c r="K325" i="23"/>
  <c r="K324" i="23"/>
  <c r="M324" i="23"/>
  <c r="K323" i="23"/>
  <c r="M323" i="23"/>
  <c r="K322" i="23"/>
  <c r="K321" i="23"/>
  <c r="K320" i="23"/>
  <c r="M320" i="23"/>
  <c r="K319" i="23"/>
  <c r="M319" i="23"/>
  <c r="K318" i="23"/>
  <c r="K317" i="23"/>
  <c r="K316" i="23"/>
  <c r="M316" i="23"/>
  <c r="K315" i="23"/>
  <c r="M315" i="23"/>
  <c r="K314" i="23"/>
  <c r="K313" i="23"/>
  <c r="K312" i="23"/>
  <c r="M312" i="23"/>
  <c r="K311" i="23"/>
  <c r="M311" i="23"/>
  <c r="K310" i="23"/>
  <c r="K309" i="23"/>
  <c r="K308" i="23"/>
  <c r="M308" i="23"/>
  <c r="K307" i="23"/>
  <c r="M307" i="23"/>
  <c r="K306" i="23"/>
  <c r="K305" i="23"/>
  <c r="K304" i="23"/>
  <c r="M304" i="23"/>
  <c r="K303" i="23"/>
  <c r="M303" i="23"/>
  <c r="K302" i="23"/>
  <c r="K301" i="23"/>
  <c r="K300" i="23"/>
  <c r="M300" i="23"/>
  <c r="K299" i="23"/>
  <c r="M299" i="23"/>
  <c r="K298" i="23"/>
  <c r="K297" i="23"/>
  <c r="K296" i="23"/>
  <c r="M296" i="23"/>
  <c r="K295" i="23"/>
  <c r="M295" i="23"/>
  <c r="K294" i="23"/>
  <c r="K293" i="23"/>
  <c r="K292" i="23"/>
  <c r="M292" i="23"/>
  <c r="K291" i="23"/>
  <c r="M291" i="23"/>
  <c r="K290" i="23"/>
  <c r="K289" i="23"/>
  <c r="K288" i="23"/>
  <c r="M288" i="23"/>
  <c r="K287" i="23"/>
  <c r="M287" i="23"/>
  <c r="K286" i="23"/>
  <c r="K285" i="23"/>
  <c r="K284" i="23"/>
  <c r="M284" i="23"/>
  <c r="K283" i="23"/>
  <c r="M283" i="23"/>
  <c r="K282" i="23"/>
  <c r="K281" i="23"/>
  <c r="K280" i="23"/>
  <c r="M280" i="23"/>
  <c r="K279" i="23"/>
  <c r="M279" i="23"/>
  <c r="K278" i="23"/>
  <c r="K277" i="23"/>
  <c r="K276" i="23"/>
  <c r="M276" i="23"/>
  <c r="K275" i="23"/>
  <c r="M275" i="23"/>
  <c r="K274" i="23"/>
  <c r="K273" i="23"/>
  <c r="K272" i="23"/>
  <c r="M272" i="23"/>
  <c r="K271" i="23"/>
  <c r="M271" i="23"/>
  <c r="K270" i="23"/>
  <c r="K269" i="23"/>
  <c r="K268" i="23"/>
  <c r="M268" i="23"/>
  <c r="K267" i="23"/>
  <c r="M267" i="23"/>
  <c r="K266" i="23"/>
  <c r="K265" i="23"/>
  <c r="K264" i="23"/>
  <c r="M264" i="23"/>
  <c r="K263" i="23"/>
  <c r="M263" i="23"/>
  <c r="K262" i="23"/>
  <c r="K261" i="23"/>
  <c r="K260" i="23"/>
  <c r="M260" i="23"/>
  <c r="K259" i="23"/>
  <c r="M259" i="23"/>
  <c r="K258" i="23"/>
  <c r="K257" i="23"/>
  <c r="K256" i="23"/>
  <c r="M256" i="23"/>
  <c r="K255" i="23"/>
  <c r="M255" i="23"/>
  <c r="K254" i="23"/>
  <c r="K253" i="23"/>
  <c r="K252" i="23"/>
  <c r="M252" i="23"/>
  <c r="K251" i="23"/>
  <c r="M251" i="23"/>
  <c r="K250" i="23"/>
  <c r="K249" i="23"/>
  <c r="K248" i="23"/>
  <c r="M248" i="23"/>
  <c r="K247" i="23"/>
  <c r="M247" i="23"/>
  <c r="K246" i="23"/>
  <c r="K245" i="23"/>
  <c r="K244" i="23"/>
  <c r="M244" i="23"/>
  <c r="K243" i="23"/>
  <c r="M243" i="23"/>
  <c r="K242" i="23"/>
  <c r="K241" i="23"/>
  <c r="K240" i="23"/>
  <c r="M240" i="23"/>
  <c r="K239" i="23"/>
  <c r="M239" i="23"/>
  <c r="K238" i="23"/>
  <c r="K237" i="23"/>
  <c r="K236" i="23"/>
  <c r="M236" i="23"/>
  <c r="K235" i="23"/>
  <c r="M235" i="23"/>
  <c r="K234" i="23"/>
  <c r="K233" i="23"/>
  <c r="K232" i="23"/>
  <c r="M232" i="23"/>
  <c r="K231" i="23"/>
  <c r="M231" i="23"/>
  <c r="K230" i="23"/>
  <c r="K229" i="23"/>
  <c r="K228" i="23"/>
  <c r="M228" i="23"/>
  <c r="K227" i="23"/>
  <c r="M227" i="23"/>
  <c r="K226" i="23"/>
  <c r="K225" i="23"/>
  <c r="K224" i="23"/>
  <c r="M224" i="23"/>
  <c r="K223" i="23"/>
  <c r="M223" i="23"/>
  <c r="K222" i="23"/>
  <c r="K221" i="23"/>
  <c r="K220" i="23"/>
  <c r="M220" i="23"/>
  <c r="K219" i="23"/>
  <c r="M219" i="23"/>
  <c r="K218" i="23"/>
  <c r="K217" i="23"/>
  <c r="K216" i="23"/>
  <c r="M216" i="23"/>
  <c r="K215" i="23"/>
  <c r="M215" i="23"/>
  <c r="K214" i="23"/>
  <c r="K213" i="23"/>
  <c r="K212" i="23"/>
  <c r="M212" i="23"/>
  <c r="K211" i="23"/>
  <c r="M211" i="23"/>
  <c r="K210" i="23"/>
  <c r="K209" i="23"/>
  <c r="K208" i="23"/>
  <c r="M208" i="23"/>
  <c r="K207" i="23"/>
  <c r="M207" i="23"/>
  <c r="K206" i="23"/>
  <c r="K205" i="23"/>
  <c r="K204" i="23"/>
  <c r="M204" i="23"/>
  <c r="K203" i="23"/>
  <c r="M203" i="23"/>
  <c r="K202" i="23"/>
  <c r="K201" i="23"/>
  <c r="K200" i="23"/>
  <c r="M200" i="23"/>
  <c r="K199" i="23"/>
  <c r="M199" i="23"/>
  <c r="K198" i="23"/>
  <c r="K197" i="23"/>
  <c r="K196" i="23"/>
  <c r="M196" i="23"/>
  <c r="K195" i="23"/>
  <c r="M195" i="23"/>
  <c r="K194" i="23"/>
  <c r="K193" i="23"/>
  <c r="K192" i="23"/>
  <c r="M192" i="23"/>
  <c r="K191" i="23"/>
  <c r="M191" i="23"/>
  <c r="K190" i="23"/>
  <c r="K189" i="23"/>
  <c r="K188" i="23"/>
  <c r="M188" i="23"/>
  <c r="K187" i="23"/>
  <c r="M187" i="23"/>
  <c r="K186" i="23"/>
  <c r="K185" i="23"/>
  <c r="K184" i="23"/>
  <c r="M184" i="23"/>
  <c r="K183" i="23"/>
  <c r="M183" i="23"/>
  <c r="K182" i="23"/>
  <c r="K181" i="23"/>
  <c r="K180" i="23"/>
  <c r="M180" i="23"/>
  <c r="K179" i="23"/>
  <c r="M179" i="23"/>
  <c r="K178" i="23"/>
  <c r="K177" i="23"/>
  <c r="K176" i="23"/>
  <c r="M176" i="23"/>
  <c r="K175" i="23"/>
  <c r="M175" i="23"/>
  <c r="K174" i="23"/>
  <c r="K173" i="23"/>
  <c r="K172" i="23"/>
  <c r="M172" i="23"/>
  <c r="K171" i="23"/>
  <c r="M171" i="23"/>
  <c r="K170" i="23"/>
  <c r="K169" i="23"/>
  <c r="K168" i="23"/>
  <c r="M168" i="23"/>
  <c r="K167" i="23"/>
  <c r="M167" i="23"/>
  <c r="K166" i="23"/>
  <c r="K165" i="23"/>
  <c r="K164" i="23"/>
  <c r="M164" i="23"/>
  <c r="K163" i="23"/>
  <c r="M163" i="23"/>
  <c r="K162" i="23"/>
  <c r="K161" i="23"/>
  <c r="K160" i="23"/>
  <c r="M160" i="23"/>
  <c r="K159" i="23"/>
  <c r="M159" i="23"/>
  <c r="K158" i="23"/>
  <c r="K157" i="23"/>
  <c r="K156" i="23"/>
  <c r="M156" i="23"/>
  <c r="K155" i="23"/>
  <c r="M155" i="23"/>
  <c r="K154" i="23"/>
  <c r="K153" i="23"/>
  <c r="K152" i="23"/>
  <c r="M152" i="23"/>
  <c r="K151" i="23"/>
  <c r="M151" i="23"/>
  <c r="K150" i="23"/>
  <c r="K149" i="23"/>
  <c r="K148" i="23"/>
  <c r="M148" i="23"/>
  <c r="K147" i="23"/>
  <c r="M147" i="23"/>
  <c r="K146" i="23"/>
  <c r="K145" i="23"/>
  <c r="K144" i="23"/>
  <c r="M144" i="23"/>
  <c r="K143" i="23"/>
  <c r="M143" i="23"/>
  <c r="K142" i="23"/>
  <c r="K141" i="23"/>
  <c r="K140" i="23"/>
  <c r="M140" i="23"/>
  <c r="K139" i="23"/>
  <c r="M139" i="23"/>
  <c r="K138" i="23"/>
  <c r="K137" i="23"/>
  <c r="K136" i="23"/>
  <c r="M136" i="23"/>
  <c r="K135" i="23"/>
  <c r="M135" i="23"/>
  <c r="K134" i="23"/>
  <c r="K133" i="23"/>
  <c r="K132" i="23"/>
  <c r="M132" i="23"/>
  <c r="K131" i="23"/>
  <c r="K130" i="23"/>
  <c r="K129" i="23"/>
  <c r="K128" i="23"/>
  <c r="K127" i="23"/>
  <c r="K126" i="23"/>
  <c r="K125" i="23"/>
  <c r="K124" i="23"/>
  <c r="M124" i="23"/>
  <c r="K123" i="23"/>
  <c r="M123" i="23"/>
  <c r="K122" i="23"/>
  <c r="K121" i="23"/>
  <c r="K120" i="23"/>
  <c r="M120" i="23"/>
  <c r="K119" i="23"/>
  <c r="M119" i="23"/>
  <c r="K118" i="23"/>
  <c r="K117" i="23"/>
  <c r="K116" i="23"/>
  <c r="M116" i="23"/>
  <c r="K115" i="23"/>
  <c r="M115" i="23"/>
  <c r="K114" i="23"/>
  <c r="K113" i="23"/>
  <c r="K112" i="23"/>
  <c r="M112" i="23"/>
  <c r="K111" i="23"/>
  <c r="M111" i="23"/>
  <c r="K110" i="23"/>
  <c r="K109" i="23"/>
  <c r="K108" i="23"/>
  <c r="M108" i="23"/>
  <c r="K107" i="23"/>
  <c r="M107" i="23"/>
  <c r="K106" i="23"/>
  <c r="K105" i="23"/>
  <c r="K104" i="23"/>
  <c r="M104" i="23"/>
  <c r="K103" i="23"/>
  <c r="M103" i="23"/>
  <c r="K102" i="23"/>
  <c r="K101" i="23"/>
  <c r="K100" i="23"/>
  <c r="K99" i="23"/>
  <c r="K98" i="23"/>
  <c r="K97" i="23"/>
  <c r="K96" i="23"/>
  <c r="M96" i="23"/>
  <c r="K95" i="23"/>
  <c r="M95" i="23"/>
  <c r="K94" i="23"/>
  <c r="K93" i="23"/>
  <c r="K92" i="23"/>
  <c r="M92" i="23"/>
  <c r="K91" i="23"/>
  <c r="M91" i="23"/>
  <c r="K90" i="23"/>
  <c r="K89" i="23"/>
  <c r="K88" i="23"/>
  <c r="M88" i="23"/>
  <c r="K87" i="23"/>
  <c r="M87" i="23"/>
  <c r="K86" i="23"/>
  <c r="K85" i="23"/>
  <c r="K84" i="23"/>
  <c r="M84" i="23"/>
  <c r="K83" i="23"/>
  <c r="M83" i="23"/>
  <c r="K82" i="23"/>
  <c r="K81" i="23"/>
  <c r="K80" i="23"/>
  <c r="M80" i="23"/>
  <c r="K79" i="23"/>
  <c r="M79" i="23"/>
  <c r="K78" i="23"/>
  <c r="K77" i="23"/>
  <c r="K76" i="23"/>
  <c r="M76" i="23"/>
  <c r="K75" i="23"/>
  <c r="M75" i="23"/>
  <c r="K74" i="23"/>
  <c r="K73" i="23"/>
  <c r="K72" i="23"/>
  <c r="M72" i="23"/>
  <c r="K71" i="23"/>
  <c r="M71" i="23"/>
  <c r="K70" i="23"/>
  <c r="K69" i="23"/>
  <c r="K68" i="23"/>
  <c r="M68" i="23"/>
  <c r="K67" i="23"/>
  <c r="M67" i="23"/>
  <c r="K66" i="23"/>
  <c r="K65" i="23"/>
  <c r="K64" i="23"/>
  <c r="K63" i="23"/>
  <c r="K62" i="23"/>
  <c r="K61" i="23"/>
  <c r="K60" i="23"/>
  <c r="K59" i="23"/>
  <c r="M59" i="23"/>
  <c r="K58" i="23"/>
  <c r="K57" i="23"/>
  <c r="K56" i="23"/>
  <c r="K55" i="23"/>
  <c r="M55" i="23"/>
  <c r="K54" i="23"/>
  <c r="K53" i="23"/>
  <c r="K52" i="23"/>
  <c r="K51" i="23"/>
  <c r="M51" i="23"/>
  <c r="K50" i="23"/>
  <c r="K49" i="23"/>
  <c r="K48" i="23"/>
  <c r="M48" i="23"/>
  <c r="K47" i="23"/>
  <c r="M47" i="23"/>
  <c r="K46" i="23"/>
  <c r="K45" i="23"/>
  <c r="K44" i="23"/>
  <c r="M44" i="23"/>
  <c r="K43" i="23"/>
  <c r="M43" i="23"/>
  <c r="K42" i="23"/>
  <c r="K41" i="23"/>
  <c r="K40" i="23"/>
  <c r="M40" i="23"/>
  <c r="K39" i="23"/>
  <c r="K38" i="23"/>
  <c r="K37" i="23"/>
  <c r="K36" i="23"/>
  <c r="K35" i="23"/>
  <c r="K34" i="23"/>
  <c r="K33" i="23"/>
  <c r="K32" i="23"/>
  <c r="M32" i="23"/>
  <c r="K31" i="23"/>
  <c r="M31" i="23"/>
  <c r="K30" i="23"/>
  <c r="K29" i="23"/>
  <c r="K28" i="23"/>
  <c r="M28" i="23"/>
  <c r="K27" i="23"/>
  <c r="M27" i="23"/>
  <c r="K26" i="23"/>
  <c r="K25" i="23"/>
  <c r="K24" i="23"/>
  <c r="M24" i="23"/>
  <c r="K23" i="23"/>
  <c r="M23" i="23"/>
  <c r="K22" i="23"/>
  <c r="K21" i="23"/>
  <c r="K20" i="23"/>
  <c r="M20" i="23"/>
  <c r="K19" i="23"/>
  <c r="M19" i="23"/>
  <c r="K18" i="23"/>
  <c r="K17" i="23"/>
  <c r="K16" i="23"/>
  <c r="M16" i="23"/>
  <c r="K15" i="23"/>
  <c r="M15" i="23"/>
  <c r="K14" i="23"/>
  <c r="K13" i="23"/>
  <c r="K12" i="23"/>
  <c r="M12" i="23"/>
  <c r="K11" i="23"/>
  <c r="M11" i="23"/>
  <c r="K10" i="23"/>
  <c r="K9" i="23"/>
  <c r="J517" i="22"/>
  <c r="I517" i="22"/>
  <c r="H517" i="22"/>
  <c r="G517" i="22"/>
  <c r="F517" i="22"/>
  <c r="I523" i="22"/>
  <c r="I522" i="22"/>
  <c r="K498" i="22"/>
  <c r="K497" i="22"/>
  <c r="K496" i="22"/>
  <c r="M496" i="22"/>
  <c r="K495" i="22"/>
  <c r="M495" i="22"/>
  <c r="K490" i="22"/>
  <c r="K489" i="22"/>
  <c r="K488" i="22"/>
  <c r="M488" i="22"/>
  <c r="K487" i="22"/>
  <c r="M487" i="22"/>
  <c r="K486" i="22"/>
  <c r="K485" i="22"/>
  <c r="K484" i="22"/>
  <c r="M484" i="22"/>
  <c r="K483" i="22"/>
  <c r="M483" i="22"/>
  <c r="K482" i="22"/>
  <c r="K481" i="22"/>
  <c r="K480" i="22"/>
  <c r="M480" i="22"/>
  <c r="K479" i="22"/>
  <c r="M479" i="22"/>
  <c r="K478" i="22"/>
  <c r="K477" i="22"/>
  <c r="K476" i="22"/>
  <c r="M476" i="22"/>
  <c r="K475" i="22"/>
  <c r="M475" i="22"/>
  <c r="K474" i="22"/>
  <c r="K473" i="22"/>
  <c r="K472" i="22"/>
  <c r="M472" i="22"/>
  <c r="K471" i="22"/>
  <c r="M471" i="22"/>
  <c r="K470" i="22"/>
  <c r="K469" i="22"/>
  <c r="K468" i="22"/>
  <c r="M468" i="22"/>
  <c r="K467" i="22"/>
  <c r="M467" i="22"/>
  <c r="K466" i="22"/>
  <c r="K465" i="22"/>
  <c r="K464" i="22"/>
  <c r="M464" i="22"/>
  <c r="K463" i="22"/>
  <c r="M463" i="22"/>
  <c r="K462" i="22"/>
  <c r="K461" i="22"/>
  <c r="K460" i="22"/>
  <c r="M460" i="22"/>
  <c r="K459" i="22"/>
  <c r="M459" i="22"/>
  <c r="K458" i="22"/>
  <c r="K457" i="22"/>
  <c r="K456" i="22"/>
  <c r="M456" i="22"/>
  <c r="K455" i="22"/>
  <c r="M455" i="22"/>
  <c r="K454" i="22"/>
  <c r="K453" i="22"/>
  <c r="K452" i="22"/>
  <c r="M452" i="22"/>
  <c r="K451" i="22"/>
  <c r="M451" i="22"/>
  <c r="K450" i="22"/>
  <c r="K449" i="22"/>
  <c r="K448" i="22"/>
  <c r="M448" i="22"/>
  <c r="K447" i="22"/>
  <c r="M447" i="22"/>
  <c r="K446" i="22"/>
  <c r="K445" i="22"/>
  <c r="K444" i="22"/>
  <c r="M444" i="22"/>
  <c r="K443" i="22"/>
  <c r="M443" i="22"/>
  <c r="K442" i="22"/>
  <c r="K441" i="22"/>
  <c r="K440" i="22"/>
  <c r="M440" i="22"/>
  <c r="K439" i="22"/>
  <c r="M439" i="22"/>
  <c r="K438" i="22"/>
  <c r="K437" i="22"/>
  <c r="K436" i="22"/>
  <c r="M436" i="22"/>
  <c r="K435" i="22"/>
  <c r="M435" i="22"/>
  <c r="K434" i="22"/>
  <c r="K433" i="22"/>
  <c r="K432" i="22"/>
  <c r="M432" i="22"/>
  <c r="K431" i="22"/>
  <c r="M431" i="22"/>
  <c r="K430" i="22"/>
  <c r="K429" i="22"/>
  <c r="K428" i="22"/>
  <c r="M428" i="22"/>
  <c r="K427" i="22"/>
  <c r="M427" i="22"/>
  <c r="K426" i="22"/>
  <c r="K425" i="22"/>
  <c r="K424" i="22"/>
  <c r="M424" i="22"/>
  <c r="K423" i="22"/>
  <c r="M423" i="22"/>
  <c r="K422" i="22"/>
  <c r="K421" i="22"/>
  <c r="K420" i="22"/>
  <c r="M420" i="22"/>
  <c r="K419" i="22"/>
  <c r="M419" i="22"/>
  <c r="K418" i="22"/>
  <c r="K417" i="22"/>
  <c r="K416" i="22"/>
  <c r="M416" i="22"/>
  <c r="K415" i="22"/>
  <c r="M415" i="22"/>
  <c r="K414" i="22"/>
  <c r="K413" i="22"/>
  <c r="K412" i="22"/>
  <c r="M412" i="22"/>
  <c r="K411" i="22"/>
  <c r="M411" i="22"/>
  <c r="K410" i="22"/>
  <c r="K409" i="22"/>
  <c r="K408" i="22"/>
  <c r="M408" i="22"/>
  <c r="K407" i="22"/>
  <c r="M407" i="22"/>
  <c r="K406" i="22"/>
  <c r="K405" i="22"/>
  <c r="K404" i="22"/>
  <c r="M404" i="22"/>
  <c r="K403" i="22"/>
  <c r="M403" i="22"/>
  <c r="K402" i="22"/>
  <c r="K401" i="22"/>
  <c r="K400" i="22"/>
  <c r="M400" i="22"/>
  <c r="K399" i="22"/>
  <c r="M399" i="22"/>
  <c r="K398" i="22"/>
  <c r="K397" i="22"/>
  <c r="K396" i="22"/>
  <c r="M396" i="22"/>
  <c r="K395" i="22"/>
  <c r="M395" i="22"/>
  <c r="K394" i="22"/>
  <c r="K393" i="22"/>
  <c r="K392" i="22"/>
  <c r="M392" i="22"/>
  <c r="K391" i="22"/>
  <c r="M391" i="22"/>
  <c r="K390" i="22"/>
  <c r="K389" i="22"/>
  <c r="K388" i="22"/>
  <c r="M388" i="22"/>
  <c r="K387" i="22"/>
  <c r="M387" i="22"/>
  <c r="K386" i="22"/>
  <c r="K385" i="22"/>
  <c r="K384" i="22"/>
  <c r="M384" i="22"/>
  <c r="K383" i="22"/>
  <c r="M383" i="22"/>
  <c r="K382" i="22"/>
  <c r="K381" i="22"/>
  <c r="K380" i="22"/>
  <c r="M380" i="22"/>
  <c r="K379" i="22"/>
  <c r="M379" i="22"/>
  <c r="K378" i="22"/>
  <c r="K377" i="22"/>
  <c r="K376" i="22"/>
  <c r="M376" i="22"/>
  <c r="K375" i="22"/>
  <c r="M375" i="22"/>
  <c r="K374" i="22"/>
  <c r="K373" i="22"/>
  <c r="K372" i="22"/>
  <c r="M372" i="22"/>
  <c r="K371" i="22"/>
  <c r="M371" i="22"/>
  <c r="K370" i="22"/>
  <c r="K369" i="22"/>
  <c r="K368" i="22"/>
  <c r="M368" i="22"/>
  <c r="K367" i="22"/>
  <c r="M367" i="22"/>
  <c r="K366" i="22"/>
  <c r="K365" i="22"/>
  <c r="K364" i="22"/>
  <c r="M364" i="22"/>
  <c r="K363" i="22"/>
  <c r="M363" i="22"/>
  <c r="K362" i="22"/>
  <c r="K361" i="22"/>
  <c r="K360" i="22"/>
  <c r="M360" i="22"/>
  <c r="K359" i="22"/>
  <c r="M359" i="22"/>
  <c r="K358" i="22"/>
  <c r="K357" i="22"/>
  <c r="K356" i="22"/>
  <c r="M356" i="22"/>
  <c r="K355" i="22"/>
  <c r="M355" i="22"/>
  <c r="K354" i="22"/>
  <c r="K353" i="22"/>
  <c r="K352" i="22"/>
  <c r="M352" i="22"/>
  <c r="K351" i="22"/>
  <c r="M351" i="22"/>
  <c r="K350" i="22"/>
  <c r="K349" i="22"/>
  <c r="K348" i="22"/>
  <c r="M348" i="22"/>
  <c r="K347" i="22"/>
  <c r="M347" i="22"/>
  <c r="K346" i="22"/>
  <c r="K345" i="22"/>
  <c r="K344" i="22"/>
  <c r="M344" i="22"/>
  <c r="K343" i="22"/>
  <c r="M343" i="22"/>
  <c r="K342" i="22"/>
  <c r="K341" i="22"/>
  <c r="K340" i="22"/>
  <c r="M340" i="22"/>
  <c r="K339" i="22"/>
  <c r="M339" i="22"/>
  <c r="K338" i="22"/>
  <c r="K337" i="22"/>
  <c r="K336" i="22"/>
  <c r="M336" i="22"/>
  <c r="K335" i="22"/>
  <c r="M335" i="22"/>
  <c r="K334" i="22"/>
  <c r="K333" i="22"/>
  <c r="K332" i="22"/>
  <c r="M332" i="22"/>
  <c r="K331" i="22"/>
  <c r="M331" i="22"/>
  <c r="K330" i="22"/>
  <c r="K329" i="22"/>
  <c r="K328" i="22"/>
  <c r="M328" i="22"/>
  <c r="K327" i="22"/>
  <c r="M327" i="22"/>
  <c r="K326" i="22"/>
  <c r="K325" i="22"/>
  <c r="K324" i="22"/>
  <c r="M324" i="22"/>
  <c r="K323" i="22"/>
  <c r="M323" i="22"/>
  <c r="K322" i="22"/>
  <c r="K321" i="22"/>
  <c r="K320" i="22"/>
  <c r="M320" i="22"/>
  <c r="K319" i="22"/>
  <c r="M319" i="22"/>
  <c r="K318" i="22"/>
  <c r="K317" i="22"/>
  <c r="K316" i="22"/>
  <c r="M316" i="22"/>
  <c r="K315" i="22"/>
  <c r="M315" i="22"/>
  <c r="K314" i="22"/>
  <c r="K313" i="22"/>
  <c r="K312" i="22"/>
  <c r="M312" i="22"/>
  <c r="K311" i="22"/>
  <c r="M311" i="22"/>
  <c r="K310" i="22"/>
  <c r="K309" i="22"/>
  <c r="K308" i="22"/>
  <c r="M308" i="22"/>
  <c r="K307" i="22"/>
  <c r="M307" i="22"/>
  <c r="K306" i="22"/>
  <c r="K305" i="22"/>
  <c r="K304" i="22"/>
  <c r="M304" i="22"/>
  <c r="K303" i="22"/>
  <c r="M303" i="22"/>
  <c r="K302" i="22"/>
  <c r="K301" i="22"/>
  <c r="K300" i="22"/>
  <c r="M300" i="22"/>
  <c r="K299" i="22"/>
  <c r="M299" i="22"/>
  <c r="K298" i="22"/>
  <c r="K297" i="22"/>
  <c r="K296" i="22"/>
  <c r="M296" i="22"/>
  <c r="K295" i="22"/>
  <c r="M295" i="22"/>
  <c r="K294" i="22"/>
  <c r="K293" i="22"/>
  <c r="K292" i="22"/>
  <c r="M292" i="22"/>
  <c r="K291" i="22"/>
  <c r="M291" i="22"/>
  <c r="K290" i="22"/>
  <c r="K289" i="22"/>
  <c r="K288" i="22"/>
  <c r="M288" i="22"/>
  <c r="K287" i="22"/>
  <c r="M287" i="22"/>
  <c r="K286" i="22"/>
  <c r="K285" i="22"/>
  <c r="K284" i="22"/>
  <c r="M284" i="22"/>
  <c r="K283" i="22"/>
  <c r="M283" i="22"/>
  <c r="K282" i="22"/>
  <c r="K281" i="22"/>
  <c r="K280" i="22"/>
  <c r="M280" i="22"/>
  <c r="K279" i="22"/>
  <c r="M279" i="22"/>
  <c r="K278" i="22"/>
  <c r="K277" i="22"/>
  <c r="K276" i="22"/>
  <c r="M276" i="22"/>
  <c r="K275" i="22"/>
  <c r="M275" i="22"/>
  <c r="K274" i="22"/>
  <c r="K273" i="22"/>
  <c r="K272" i="22"/>
  <c r="M272" i="22"/>
  <c r="K271" i="22"/>
  <c r="M271" i="22"/>
  <c r="K270" i="22"/>
  <c r="K269" i="22"/>
  <c r="K268" i="22"/>
  <c r="M268" i="22"/>
  <c r="K267" i="22"/>
  <c r="M267" i="22"/>
  <c r="K266" i="22"/>
  <c r="K265" i="22"/>
  <c r="K264" i="22"/>
  <c r="M264" i="22"/>
  <c r="K263" i="22"/>
  <c r="M263" i="22"/>
  <c r="K262" i="22"/>
  <c r="K261" i="22"/>
  <c r="K260" i="22"/>
  <c r="M260" i="22"/>
  <c r="K259" i="22"/>
  <c r="M259" i="22"/>
  <c r="K258" i="22"/>
  <c r="K257" i="22"/>
  <c r="K256" i="22"/>
  <c r="M256" i="22"/>
  <c r="K255" i="22"/>
  <c r="M255" i="22"/>
  <c r="K254" i="22"/>
  <c r="K253" i="22"/>
  <c r="K252" i="22"/>
  <c r="M252" i="22"/>
  <c r="K251" i="22"/>
  <c r="M251" i="22"/>
  <c r="K250" i="22"/>
  <c r="K249" i="22"/>
  <c r="K248" i="22"/>
  <c r="M248" i="22"/>
  <c r="K247" i="22"/>
  <c r="M247" i="22"/>
  <c r="K246" i="22"/>
  <c r="K245" i="22"/>
  <c r="K244" i="22"/>
  <c r="M244" i="22"/>
  <c r="K243" i="22"/>
  <c r="M243" i="22"/>
  <c r="K242" i="22"/>
  <c r="K241" i="22"/>
  <c r="K240" i="22"/>
  <c r="M240" i="22"/>
  <c r="K239" i="22"/>
  <c r="M239" i="22"/>
  <c r="K238" i="22"/>
  <c r="K237" i="22"/>
  <c r="K236" i="22"/>
  <c r="M236" i="22"/>
  <c r="K235" i="22"/>
  <c r="M235" i="22"/>
  <c r="K234" i="22"/>
  <c r="K233" i="22"/>
  <c r="K232" i="22"/>
  <c r="M232" i="22"/>
  <c r="K231" i="22"/>
  <c r="M231" i="22"/>
  <c r="K230" i="22"/>
  <c r="K229" i="22"/>
  <c r="K228" i="22"/>
  <c r="M228" i="22"/>
  <c r="K227" i="22"/>
  <c r="M227" i="22"/>
  <c r="K226" i="22"/>
  <c r="K225" i="22"/>
  <c r="K224" i="22"/>
  <c r="M224" i="22"/>
  <c r="K223" i="22"/>
  <c r="M223" i="22"/>
  <c r="K222" i="22"/>
  <c r="K221" i="22"/>
  <c r="K220" i="22"/>
  <c r="M220" i="22"/>
  <c r="K219" i="22"/>
  <c r="M219" i="22"/>
  <c r="K218" i="22"/>
  <c r="K217" i="22"/>
  <c r="K216" i="22"/>
  <c r="M216" i="22"/>
  <c r="K215" i="22"/>
  <c r="M215" i="22"/>
  <c r="K214" i="22"/>
  <c r="K213" i="22"/>
  <c r="K212" i="22"/>
  <c r="M212" i="22"/>
  <c r="K211" i="22"/>
  <c r="M211" i="22"/>
  <c r="K210" i="22"/>
  <c r="K209" i="22"/>
  <c r="K208" i="22"/>
  <c r="M208" i="22"/>
  <c r="K207" i="22"/>
  <c r="M207" i="22"/>
  <c r="K206" i="22"/>
  <c r="K205" i="22"/>
  <c r="K204" i="22"/>
  <c r="M204" i="22"/>
  <c r="K203" i="22"/>
  <c r="M203" i="22"/>
  <c r="K202" i="22"/>
  <c r="K201" i="22"/>
  <c r="K200" i="22"/>
  <c r="M200" i="22"/>
  <c r="K199" i="22"/>
  <c r="M199" i="22"/>
  <c r="K198" i="22"/>
  <c r="K197" i="22"/>
  <c r="K196" i="22"/>
  <c r="M196" i="22"/>
  <c r="K195" i="22"/>
  <c r="M195" i="22"/>
  <c r="K194" i="22"/>
  <c r="K193" i="22"/>
  <c r="K192" i="22"/>
  <c r="M192" i="22"/>
  <c r="K191" i="22"/>
  <c r="M191" i="22"/>
  <c r="K190" i="22"/>
  <c r="K189" i="22"/>
  <c r="K188" i="22"/>
  <c r="M188" i="22"/>
  <c r="K187" i="22"/>
  <c r="M187" i="22"/>
  <c r="K186" i="22"/>
  <c r="K185" i="22"/>
  <c r="K184" i="22"/>
  <c r="M184" i="22"/>
  <c r="K183" i="22"/>
  <c r="M183" i="22"/>
  <c r="K182" i="22"/>
  <c r="K181" i="22"/>
  <c r="K180" i="22"/>
  <c r="M180" i="22"/>
  <c r="K179" i="22"/>
  <c r="M179" i="22"/>
  <c r="K178" i="22"/>
  <c r="K177" i="22"/>
  <c r="K176" i="22"/>
  <c r="M176" i="22"/>
  <c r="K175" i="22"/>
  <c r="M175" i="22"/>
  <c r="K174" i="22"/>
  <c r="K173" i="22"/>
  <c r="K172" i="22"/>
  <c r="M172" i="22"/>
  <c r="K171" i="22"/>
  <c r="M171" i="22"/>
  <c r="K170" i="22"/>
  <c r="K169" i="22"/>
  <c r="K168" i="22"/>
  <c r="M168" i="22"/>
  <c r="K167" i="22"/>
  <c r="M167" i="22"/>
  <c r="K166" i="22"/>
  <c r="K165" i="22"/>
  <c r="K164" i="22"/>
  <c r="M164" i="22"/>
  <c r="K163" i="22"/>
  <c r="M163" i="22"/>
  <c r="K162" i="22"/>
  <c r="K161" i="22"/>
  <c r="K160" i="22"/>
  <c r="M160" i="22"/>
  <c r="K159" i="22"/>
  <c r="M159" i="22"/>
  <c r="K158" i="22"/>
  <c r="K157" i="22"/>
  <c r="K156" i="22"/>
  <c r="M156" i="22"/>
  <c r="K155" i="22"/>
  <c r="M155" i="22"/>
  <c r="K154" i="22"/>
  <c r="K153" i="22"/>
  <c r="K152" i="22"/>
  <c r="M152" i="22"/>
  <c r="K151" i="22"/>
  <c r="M151" i="22"/>
  <c r="K150" i="22"/>
  <c r="K149" i="22"/>
  <c r="K148" i="22"/>
  <c r="M148" i="22"/>
  <c r="K147" i="22"/>
  <c r="M147" i="22"/>
  <c r="K146" i="22"/>
  <c r="K145" i="22"/>
  <c r="K144" i="22"/>
  <c r="M144" i="22"/>
  <c r="K143" i="22"/>
  <c r="M143" i="22"/>
  <c r="K142" i="22"/>
  <c r="K141" i="22"/>
  <c r="K140" i="22"/>
  <c r="M140" i="22"/>
  <c r="K139" i="22"/>
  <c r="M139" i="22"/>
  <c r="K138" i="22"/>
  <c r="K137" i="22"/>
  <c r="K136" i="22"/>
  <c r="M136" i="22"/>
  <c r="K135" i="22"/>
  <c r="M135" i="22"/>
  <c r="K134" i="22"/>
  <c r="K133" i="22"/>
  <c r="K132" i="22"/>
  <c r="M132" i="22"/>
  <c r="K131" i="22"/>
  <c r="M131" i="22"/>
  <c r="K130" i="22"/>
  <c r="K129" i="22"/>
  <c r="K128" i="22"/>
  <c r="M128" i="22"/>
  <c r="K127" i="22"/>
  <c r="M127" i="22"/>
  <c r="K126" i="22"/>
  <c r="K125" i="22"/>
  <c r="K124" i="22"/>
  <c r="M124" i="22"/>
  <c r="K123" i="22"/>
  <c r="M123" i="22"/>
  <c r="K122" i="22"/>
  <c r="K121" i="22"/>
  <c r="K120" i="22"/>
  <c r="M120" i="22"/>
  <c r="K119" i="22"/>
  <c r="M119" i="22"/>
  <c r="K118" i="22"/>
  <c r="K117" i="22"/>
  <c r="K116" i="22"/>
  <c r="M116" i="22"/>
  <c r="K115" i="22"/>
  <c r="M115" i="22"/>
  <c r="K114" i="22"/>
  <c r="K113" i="22"/>
  <c r="K112" i="22"/>
  <c r="M112" i="22"/>
  <c r="K111" i="22"/>
  <c r="M111" i="22"/>
  <c r="K110" i="22"/>
  <c r="K109" i="22"/>
  <c r="K108" i="22"/>
  <c r="M108" i="22"/>
  <c r="K107" i="22"/>
  <c r="M107" i="22"/>
  <c r="K106" i="22"/>
  <c r="K105" i="22"/>
  <c r="K104" i="22"/>
  <c r="M104" i="22"/>
  <c r="K103" i="22"/>
  <c r="M103" i="22"/>
  <c r="K102" i="22"/>
  <c r="K101" i="22"/>
  <c r="K100" i="22"/>
  <c r="M100" i="22"/>
  <c r="K99" i="22"/>
  <c r="M99" i="22"/>
  <c r="K98" i="22"/>
  <c r="K97" i="22"/>
  <c r="K96" i="22"/>
  <c r="M96" i="22"/>
  <c r="K95" i="22"/>
  <c r="K94" i="22"/>
  <c r="K93" i="22"/>
  <c r="K92" i="22"/>
  <c r="M92" i="22"/>
  <c r="K91" i="22"/>
  <c r="M91" i="22"/>
  <c r="K90" i="22"/>
  <c r="K89" i="22"/>
  <c r="K88" i="22"/>
  <c r="M88" i="22"/>
  <c r="K87" i="22"/>
  <c r="M87" i="22"/>
  <c r="K86" i="22"/>
  <c r="K85" i="22"/>
  <c r="K84" i="22"/>
  <c r="K83" i="22"/>
  <c r="K82" i="22"/>
  <c r="K81" i="22"/>
  <c r="K80" i="22"/>
  <c r="M80" i="22"/>
  <c r="K79" i="22"/>
  <c r="M79" i="22"/>
  <c r="K78" i="22"/>
  <c r="K77" i="22"/>
  <c r="K76" i="22"/>
  <c r="M76" i="22"/>
  <c r="K75" i="22"/>
  <c r="M75" i="22"/>
  <c r="K74" i="22"/>
  <c r="K73" i="22"/>
  <c r="K72" i="22"/>
  <c r="M72" i="22"/>
  <c r="K71" i="22"/>
  <c r="M71" i="22"/>
  <c r="K70" i="22"/>
  <c r="K69" i="22"/>
  <c r="K68" i="22"/>
  <c r="M68" i="22"/>
  <c r="K67" i="22"/>
  <c r="M67" i="22"/>
  <c r="K66" i="22"/>
  <c r="K65" i="22"/>
  <c r="K64" i="22"/>
  <c r="K63" i="22"/>
  <c r="M63" i="22"/>
  <c r="K62" i="22"/>
  <c r="K61" i="22"/>
  <c r="K60" i="22"/>
  <c r="M60" i="22"/>
  <c r="K59" i="22"/>
  <c r="M59" i="22"/>
  <c r="K58" i="22"/>
  <c r="K57" i="22"/>
  <c r="K56" i="22"/>
  <c r="M56" i="22"/>
  <c r="K55" i="22"/>
  <c r="M55" i="22"/>
  <c r="K54" i="22"/>
  <c r="M54" i="22"/>
  <c r="K53" i="22"/>
  <c r="K52" i="22"/>
  <c r="M52" i="22"/>
  <c r="K51" i="22"/>
  <c r="M51" i="22"/>
  <c r="K50" i="22"/>
  <c r="M50" i="22"/>
  <c r="K49" i="22"/>
  <c r="K48" i="22"/>
  <c r="M48" i="22"/>
  <c r="K47" i="22"/>
  <c r="M47" i="22"/>
  <c r="K46" i="22"/>
  <c r="M46" i="22"/>
  <c r="K45" i="22"/>
  <c r="K44" i="22"/>
  <c r="M44" i="22"/>
  <c r="K43" i="22"/>
  <c r="K42" i="22"/>
  <c r="K41" i="22"/>
  <c r="K40" i="22"/>
  <c r="M40" i="22"/>
  <c r="K39" i="22"/>
  <c r="K38" i="22"/>
  <c r="K37" i="22"/>
  <c r="K36" i="22"/>
  <c r="K35" i="22"/>
  <c r="K34" i="22"/>
  <c r="M34" i="22"/>
  <c r="K33" i="22"/>
  <c r="K32" i="22"/>
  <c r="K31" i="22"/>
  <c r="K30" i="22"/>
  <c r="K29" i="22"/>
  <c r="K28" i="22"/>
  <c r="K27" i="22"/>
  <c r="K26" i="22"/>
  <c r="K25" i="22"/>
  <c r="K24" i="22"/>
  <c r="K23" i="22"/>
  <c r="M23" i="22"/>
  <c r="K22" i="22"/>
  <c r="M22" i="22"/>
  <c r="K21" i="22"/>
  <c r="K20" i="22"/>
  <c r="M20" i="22"/>
  <c r="K19" i="22"/>
  <c r="M19" i="22"/>
  <c r="K18" i="22"/>
  <c r="M18" i="22"/>
  <c r="K17" i="22"/>
  <c r="K16" i="22"/>
  <c r="M16" i="22"/>
  <c r="K15" i="22"/>
  <c r="M15" i="22"/>
  <c r="K14" i="22"/>
  <c r="M14" i="22"/>
  <c r="K13" i="22"/>
  <c r="K12" i="22"/>
  <c r="M12" i="22"/>
  <c r="K11" i="22"/>
  <c r="M11" i="22"/>
  <c r="K10" i="22"/>
  <c r="M10" i="22"/>
  <c r="K9" i="22"/>
  <c r="G531" i="21"/>
  <c r="J517" i="21"/>
  <c r="I517" i="21"/>
  <c r="H517" i="21"/>
  <c r="G517" i="21"/>
  <c r="F517" i="21"/>
  <c r="J530" i="21"/>
  <c r="H528" i="21"/>
  <c r="K498" i="21"/>
  <c r="M498" i="21"/>
  <c r="K497" i="21"/>
  <c r="M497" i="21"/>
  <c r="K496" i="21"/>
  <c r="M496" i="21"/>
  <c r="K495" i="21"/>
  <c r="M495" i="21"/>
  <c r="K490" i="21"/>
  <c r="M490" i="21"/>
  <c r="K489" i="21"/>
  <c r="M489" i="21"/>
  <c r="K488" i="21"/>
  <c r="M488" i="21"/>
  <c r="K487" i="21"/>
  <c r="M487" i="21"/>
  <c r="K486" i="21"/>
  <c r="M486" i="21"/>
  <c r="K485" i="21"/>
  <c r="M485" i="21"/>
  <c r="K484" i="21"/>
  <c r="M484" i="21"/>
  <c r="K483" i="21"/>
  <c r="M483" i="21"/>
  <c r="K482" i="21"/>
  <c r="M482" i="21"/>
  <c r="K481" i="21"/>
  <c r="M481" i="21"/>
  <c r="K480" i="21"/>
  <c r="M480" i="21"/>
  <c r="K479" i="21"/>
  <c r="M479" i="21"/>
  <c r="K478" i="21"/>
  <c r="M478" i="21"/>
  <c r="K477" i="21"/>
  <c r="M477" i="21"/>
  <c r="K476" i="21"/>
  <c r="M476" i="21"/>
  <c r="K475" i="21"/>
  <c r="M475" i="21"/>
  <c r="K474" i="21"/>
  <c r="M474" i="21"/>
  <c r="K473" i="21"/>
  <c r="M473" i="21"/>
  <c r="K472" i="21"/>
  <c r="M472" i="21"/>
  <c r="K471" i="21"/>
  <c r="M471" i="21"/>
  <c r="K470" i="21"/>
  <c r="M470" i="21"/>
  <c r="K469" i="21"/>
  <c r="M469" i="21"/>
  <c r="K468" i="21"/>
  <c r="M468" i="21"/>
  <c r="K467" i="21"/>
  <c r="M467" i="21"/>
  <c r="K466" i="21"/>
  <c r="M466" i="21"/>
  <c r="K465" i="21"/>
  <c r="M465" i="21"/>
  <c r="K464" i="21"/>
  <c r="M464" i="21"/>
  <c r="K463" i="21"/>
  <c r="M463" i="21"/>
  <c r="K462" i="21"/>
  <c r="M462" i="21"/>
  <c r="K461" i="21"/>
  <c r="M461" i="21"/>
  <c r="K460" i="21"/>
  <c r="M460" i="21"/>
  <c r="K459" i="21"/>
  <c r="M459" i="21"/>
  <c r="K458" i="21"/>
  <c r="M458" i="21"/>
  <c r="K457" i="21"/>
  <c r="M457" i="21"/>
  <c r="K456" i="21"/>
  <c r="M456" i="21"/>
  <c r="K455" i="21"/>
  <c r="M455" i="21"/>
  <c r="K454" i="21"/>
  <c r="M454" i="21"/>
  <c r="K453" i="21"/>
  <c r="M453" i="21"/>
  <c r="K452" i="21"/>
  <c r="M452" i="21"/>
  <c r="K451" i="21"/>
  <c r="M451" i="21"/>
  <c r="K450" i="21"/>
  <c r="M450" i="21"/>
  <c r="K449" i="21"/>
  <c r="M449" i="21"/>
  <c r="K448" i="21"/>
  <c r="M448" i="21"/>
  <c r="K447" i="21"/>
  <c r="M447" i="21"/>
  <c r="K446" i="21"/>
  <c r="M446" i="21"/>
  <c r="K445" i="21"/>
  <c r="M445" i="21"/>
  <c r="K444" i="21"/>
  <c r="M444" i="21"/>
  <c r="K443" i="21"/>
  <c r="M443" i="21"/>
  <c r="K442" i="21"/>
  <c r="M442" i="21"/>
  <c r="K441" i="21"/>
  <c r="M441" i="21"/>
  <c r="K440" i="21"/>
  <c r="M440" i="21"/>
  <c r="K439" i="21"/>
  <c r="M439" i="21"/>
  <c r="K438" i="21"/>
  <c r="M438" i="21"/>
  <c r="K437" i="21"/>
  <c r="M437" i="21"/>
  <c r="K436" i="21"/>
  <c r="M436" i="21"/>
  <c r="K435" i="21"/>
  <c r="M435" i="21"/>
  <c r="K434" i="21"/>
  <c r="M434" i="21"/>
  <c r="K433" i="21"/>
  <c r="M433" i="21"/>
  <c r="K432" i="21"/>
  <c r="M432" i="21"/>
  <c r="K431" i="21"/>
  <c r="M431" i="21"/>
  <c r="K430" i="21"/>
  <c r="M430" i="21"/>
  <c r="K429" i="21"/>
  <c r="M429" i="21"/>
  <c r="K428" i="21"/>
  <c r="M428" i="21"/>
  <c r="K427" i="21"/>
  <c r="M427" i="21"/>
  <c r="K426" i="21"/>
  <c r="M426" i="21"/>
  <c r="K425" i="21"/>
  <c r="M425" i="21"/>
  <c r="K424" i="21"/>
  <c r="M424" i="21"/>
  <c r="K423" i="21"/>
  <c r="M423" i="21"/>
  <c r="K422" i="21"/>
  <c r="M422" i="21"/>
  <c r="K421" i="21"/>
  <c r="M421" i="21"/>
  <c r="K420" i="21"/>
  <c r="M420" i="21"/>
  <c r="K419" i="21"/>
  <c r="M419" i="21"/>
  <c r="K418" i="21"/>
  <c r="M418" i="21"/>
  <c r="K417" i="21"/>
  <c r="M417" i="21"/>
  <c r="K416" i="21"/>
  <c r="M416" i="21"/>
  <c r="K415" i="21"/>
  <c r="M415" i="21"/>
  <c r="K414" i="21"/>
  <c r="M414" i="21"/>
  <c r="K413" i="21"/>
  <c r="M413" i="21"/>
  <c r="K412" i="21"/>
  <c r="M412" i="21"/>
  <c r="K411" i="21"/>
  <c r="M411" i="21"/>
  <c r="K410" i="21"/>
  <c r="M410" i="21"/>
  <c r="K409" i="21"/>
  <c r="M409" i="21"/>
  <c r="K408" i="21"/>
  <c r="M408" i="21"/>
  <c r="K407" i="21"/>
  <c r="M407" i="21"/>
  <c r="K406" i="21"/>
  <c r="M406" i="21"/>
  <c r="K405" i="21"/>
  <c r="M405" i="21"/>
  <c r="K404" i="21"/>
  <c r="M404" i="21"/>
  <c r="K403" i="21"/>
  <c r="M403" i="21"/>
  <c r="K402" i="21"/>
  <c r="M402" i="21"/>
  <c r="K401" i="21"/>
  <c r="M401" i="21"/>
  <c r="K400" i="21"/>
  <c r="M400" i="21"/>
  <c r="K399" i="21"/>
  <c r="M399" i="21"/>
  <c r="K398" i="21"/>
  <c r="M398" i="21"/>
  <c r="K397" i="21"/>
  <c r="M397" i="21"/>
  <c r="K396" i="21"/>
  <c r="M396" i="21"/>
  <c r="K395" i="21"/>
  <c r="M395" i="21"/>
  <c r="K394" i="21"/>
  <c r="M394" i="21"/>
  <c r="K393" i="21"/>
  <c r="M393" i="21"/>
  <c r="K392" i="21"/>
  <c r="M392" i="21"/>
  <c r="K391" i="21"/>
  <c r="M391" i="21"/>
  <c r="K390" i="21"/>
  <c r="M390" i="21"/>
  <c r="K389" i="21"/>
  <c r="M389" i="21"/>
  <c r="K388" i="21"/>
  <c r="M388" i="21"/>
  <c r="K387" i="21"/>
  <c r="M387" i="21"/>
  <c r="K386" i="21"/>
  <c r="M386" i="21"/>
  <c r="K385" i="21"/>
  <c r="M385" i="21"/>
  <c r="K384" i="21"/>
  <c r="M384" i="21"/>
  <c r="K383" i="21"/>
  <c r="M383" i="21"/>
  <c r="K382" i="21"/>
  <c r="M382" i="21"/>
  <c r="K381" i="21"/>
  <c r="M381" i="21"/>
  <c r="K380" i="21"/>
  <c r="M380" i="21"/>
  <c r="K379" i="21"/>
  <c r="M379" i="21"/>
  <c r="K378" i="21"/>
  <c r="M378" i="21"/>
  <c r="K377" i="21"/>
  <c r="M377" i="21"/>
  <c r="K376" i="21"/>
  <c r="M376" i="21"/>
  <c r="K375" i="21"/>
  <c r="M375" i="21"/>
  <c r="K374" i="21"/>
  <c r="M374" i="21"/>
  <c r="K373" i="21"/>
  <c r="M373" i="21"/>
  <c r="K372" i="21"/>
  <c r="M372" i="21"/>
  <c r="K371" i="21"/>
  <c r="M371" i="21"/>
  <c r="K370" i="21"/>
  <c r="M370" i="21"/>
  <c r="K369" i="21"/>
  <c r="M369" i="21"/>
  <c r="K368" i="21"/>
  <c r="M368" i="21"/>
  <c r="K367" i="21"/>
  <c r="M367" i="21"/>
  <c r="K366" i="21"/>
  <c r="M366" i="21"/>
  <c r="K365" i="21"/>
  <c r="M365" i="21"/>
  <c r="K364" i="21"/>
  <c r="M364" i="21"/>
  <c r="K363" i="21"/>
  <c r="M363" i="21"/>
  <c r="K362" i="21"/>
  <c r="M362" i="21"/>
  <c r="K361" i="21"/>
  <c r="M361" i="21"/>
  <c r="K360" i="21"/>
  <c r="M360" i="21"/>
  <c r="K359" i="21"/>
  <c r="M359" i="21"/>
  <c r="K358" i="21"/>
  <c r="M358" i="21"/>
  <c r="K357" i="21"/>
  <c r="M357" i="21"/>
  <c r="K356" i="21"/>
  <c r="M356" i="21"/>
  <c r="K355" i="21"/>
  <c r="M355" i="21"/>
  <c r="K354" i="21"/>
  <c r="M354" i="21"/>
  <c r="K353" i="21"/>
  <c r="M353" i="21"/>
  <c r="K352" i="21"/>
  <c r="M352" i="21"/>
  <c r="K351" i="21"/>
  <c r="M351" i="21"/>
  <c r="K350" i="21"/>
  <c r="M350" i="21"/>
  <c r="K349" i="21"/>
  <c r="M349" i="21"/>
  <c r="K348" i="21"/>
  <c r="M348" i="21"/>
  <c r="K347" i="21"/>
  <c r="M347" i="21"/>
  <c r="K346" i="21"/>
  <c r="M346" i="21"/>
  <c r="K345" i="21"/>
  <c r="M345" i="21"/>
  <c r="K344" i="21"/>
  <c r="M344" i="21"/>
  <c r="K343" i="21"/>
  <c r="M343" i="21"/>
  <c r="K342" i="21"/>
  <c r="M342" i="21"/>
  <c r="K341" i="21"/>
  <c r="M341" i="21"/>
  <c r="K340" i="21"/>
  <c r="M340" i="21"/>
  <c r="K339" i="21"/>
  <c r="M339" i="21"/>
  <c r="K338" i="21"/>
  <c r="M338" i="21"/>
  <c r="K337" i="21"/>
  <c r="M337" i="21"/>
  <c r="K336" i="21"/>
  <c r="M336" i="21"/>
  <c r="K335" i="21"/>
  <c r="M335" i="21"/>
  <c r="K334" i="21"/>
  <c r="M334" i="21"/>
  <c r="K333" i="21"/>
  <c r="M333" i="21"/>
  <c r="K332" i="21"/>
  <c r="M332" i="21"/>
  <c r="K331" i="21"/>
  <c r="M331" i="21"/>
  <c r="K330" i="21"/>
  <c r="M330" i="21"/>
  <c r="K329" i="21"/>
  <c r="M329" i="21"/>
  <c r="K328" i="21"/>
  <c r="M328" i="21"/>
  <c r="K327" i="21"/>
  <c r="M327" i="21"/>
  <c r="K326" i="21"/>
  <c r="M326" i="21"/>
  <c r="K325" i="21"/>
  <c r="M325" i="21"/>
  <c r="K324" i="21"/>
  <c r="M324" i="21"/>
  <c r="K323" i="21"/>
  <c r="M323" i="21"/>
  <c r="K322" i="21"/>
  <c r="M322" i="21"/>
  <c r="K321" i="21"/>
  <c r="M321" i="21"/>
  <c r="K320" i="21"/>
  <c r="M320" i="21"/>
  <c r="K319" i="21"/>
  <c r="M319" i="21"/>
  <c r="K318" i="21"/>
  <c r="M318" i="21"/>
  <c r="K317" i="21"/>
  <c r="M317" i="21"/>
  <c r="K316" i="21"/>
  <c r="M316" i="21"/>
  <c r="K315" i="21"/>
  <c r="M315" i="21"/>
  <c r="K314" i="21"/>
  <c r="M314" i="21"/>
  <c r="K313" i="21"/>
  <c r="M313" i="21"/>
  <c r="K312" i="21"/>
  <c r="M312" i="21"/>
  <c r="K311" i="21"/>
  <c r="M311" i="21"/>
  <c r="K310" i="21"/>
  <c r="M310" i="21"/>
  <c r="K309" i="21"/>
  <c r="M309" i="21"/>
  <c r="K308" i="21"/>
  <c r="M308" i="21"/>
  <c r="K307" i="21"/>
  <c r="M307" i="21"/>
  <c r="K306" i="21"/>
  <c r="M306" i="21"/>
  <c r="K305" i="21"/>
  <c r="M305" i="21"/>
  <c r="K304" i="21"/>
  <c r="M304" i="21"/>
  <c r="K303" i="21"/>
  <c r="M303" i="21"/>
  <c r="K302" i="21"/>
  <c r="M302" i="21"/>
  <c r="K301" i="21"/>
  <c r="M301" i="21"/>
  <c r="K300" i="21"/>
  <c r="M300" i="21"/>
  <c r="K299" i="21"/>
  <c r="M299" i="21"/>
  <c r="K298" i="21"/>
  <c r="M298" i="21"/>
  <c r="K297" i="21"/>
  <c r="M297" i="21"/>
  <c r="K296" i="21"/>
  <c r="M296" i="21"/>
  <c r="K295" i="21"/>
  <c r="M295" i="21"/>
  <c r="K294" i="21"/>
  <c r="M294" i="21"/>
  <c r="K293" i="21"/>
  <c r="M293" i="21"/>
  <c r="K292" i="21"/>
  <c r="M292" i="21"/>
  <c r="K291" i="21"/>
  <c r="M291" i="21"/>
  <c r="K290" i="21"/>
  <c r="M290" i="21"/>
  <c r="K289" i="21"/>
  <c r="M289" i="21"/>
  <c r="K288" i="21"/>
  <c r="M288" i="21"/>
  <c r="K287" i="21"/>
  <c r="M287" i="21"/>
  <c r="K286" i="21"/>
  <c r="M286" i="21"/>
  <c r="K285" i="21"/>
  <c r="M285" i="21"/>
  <c r="K284" i="21"/>
  <c r="M284" i="21"/>
  <c r="K283" i="21"/>
  <c r="M283" i="21"/>
  <c r="K282" i="21"/>
  <c r="M282" i="21"/>
  <c r="K281" i="21"/>
  <c r="M281" i="21"/>
  <c r="K280" i="21"/>
  <c r="M280" i="21"/>
  <c r="K279" i="21"/>
  <c r="M279" i="21"/>
  <c r="K278" i="21"/>
  <c r="M278" i="21"/>
  <c r="K277" i="21"/>
  <c r="M277" i="21"/>
  <c r="K276" i="21"/>
  <c r="M276" i="21"/>
  <c r="K275" i="21"/>
  <c r="M275" i="21"/>
  <c r="K274" i="21"/>
  <c r="M274" i="21"/>
  <c r="K273" i="21"/>
  <c r="M273" i="21"/>
  <c r="K272" i="21"/>
  <c r="M272" i="21"/>
  <c r="K271" i="21"/>
  <c r="M271" i="21"/>
  <c r="K270" i="21"/>
  <c r="M270" i="21"/>
  <c r="K269" i="21"/>
  <c r="M269" i="21"/>
  <c r="K268" i="21"/>
  <c r="M268" i="21"/>
  <c r="K267" i="21"/>
  <c r="M267" i="21"/>
  <c r="K266" i="21"/>
  <c r="M266" i="21"/>
  <c r="K265" i="21"/>
  <c r="M265" i="21"/>
  <c r="K264" i="21"/>
  <c r="M264" i="21"/>
  <c r="K263" i="21"/>
  <c r="M263" i="21"/>
  <c r="K262" i="21"/>
  <c r="M262" i="21"/>
  <c r="K261" i="21"/>
  <c r="M261" i="21"/>
  <c r="K260" i="21"/>
  <c r="M260" i="21"/>
  <c r="K259" i="21"/>
  <c r="M259" i="21"/>
  <c r="K258" i="21"/>
  <c r="M258" i="21"/>
  <c r="K257" i="21"/>
  <c r="M257" i="21"/>
  <c r="K256" i="21"/>
  <c r="M256" i="21"/>
  <c r="K255" i="21"/>
  <c r="M255" i="21"/>
  <c r="K254" i="21"/>
  <c r="M254" i="21"/>
  <c r="K253" i="21"/>
  <c r="M253" i="21"/>
  <c r="K252" i="21"/>
  <c r="M252" i="21"/>
  <c r="K251" i="21"/>
  <c r="M251" i="21"/>
  <c r="K250" i="21"/>
  <c r="M250" i="21"/>
  <c r="K249" i="21"/>
  <c r="M249" i="21"/>
  <c r="K248" i="21"/>
  <c r="M248" i="21"/>
  <c r="K247" i="21"/>
  <c r="M247" i="21"/>
  <c r="K246" i="21"/>
  <c r="M246" i="21"/>
  <c r="K245" i="21"/>
  <c r="M245" i="21"/>
  <c r="K244" i="21"/>
  <c r="M244" i="21"/>
  <c r="K243" i="21"/>
  <c r="M243" i="21"/>
  <c r="K242" i="21"/>
  <c r="M242" i="21"/>
  <c r="K241" i="21"/>
  <c r="M241" i="21"/>
  <c r="K240" i="21"/>
  <c r="M240" i="21"/>
  <c r="K239" i="21"/>
  <c r="M239" i="21"/>
  <c r="K238" i="21"/>
  <c r="M238" i="21"/>
  <c r="K237" i="21"/>
  <c r="M237" i="21"/>
  <c r="K236" i="21"/>
  <c r="M236" i="21"/>
  <c r="K235" i="21"/>
  <c r="M235" i="21"/>
  <c r="K234" i="21"/>
  <c r="M234" i="21"/>
  <c r="K233" i="21"/>
  <c r="M233" i="21"/>
  <c r="K232" i="21"/>
  <c r="M232" i="21"/>
  <c r="K231" i="21"/>
  <c r="M231" i="21"/>
  <c r="K230" i="21"/>
  <c r="M230" i="21"/>
  <c r="K229" i="21"/>
  <c r="M229" i="21"/>
  <c r="K228" i="21"/>
  <c r="M228" i="21"/>
  <c r="K227" i="21"/>
  <c r="M227" i="21"/>
  <c r="K226" i="21"/>
  <c r="M226" i="21"/>
  <c r="K225" i="21"/>
  <c r="M225" i="21"/>
  <c r="K224" i="21"/>
  <c r="M224" i="21"/>
  <c r="K223" i="21"/>
  <c r="M223" i="21"/>
  <c r="K222" i="21"/>
  <c r="M222" i="21"/>
  <c r="K221" i="21"/>
  <c r="M221" i="21"/>
  <c r="K220" i="21"/>
  <c r="M220" i="21"/>
  <c r="K219" i="21"/>
  <c r="M219" i="21"/>
  <c r="K218" i="21"/>
  <c r="M218" i="21"/>
  <c r="K217" i="21"/>
  <c r="M217" i="21"/>
  <c r="K216" i="21"/>
  <c r="M216" i="21"/>
  <c r="K215" i="21"/>
  <c r="M215" i="21"/>
  <c r="K214" i="21"/>
  <c r="M214" i="21"/>
  <c r="K213" i="21"/>
  <c r="M213" i="21"/>
  <c r="K212" i="21"/>
  <c r="M212" i="21"/>
  <c r="K211" i="21"/>
  <c r="M211" i="21"/>
  <c r="K210" i="21"/>
  <c r="M210" i="21"/>
  <c r="K209" i="21"/>
  <c r="M209" i="21"/>
  <c r="K208" i="21"/>
  <c r="M208" i="21"/>
  <c r="K207" i="21"/>
  <c r="M207" i="21"/>
  <c r="K206" i="21"/>
  <c r="M206" i="21"/>
  <c r="K205" i="21"/>
  <c r="M205" i="21"/>
  <c r="K204" i="21"/>
  <c r="M204" i="21"/>
  <c r="K203" i="21"/>
  <c r="M203" i="21"/>
  <c r="K202" i="21"/>
  <c r="M202" i="21"/>
  <c r="K201" i="21"/>
  <c r="M201" i="21"/>
  <c r="K200" i="21"/>
  <c r="M200" i="21"/>
  <c r="K199" i="21"/>
  <c r="M199" i="21"/>
  <c r="K198" i="21"/>
  <c r="M198" i="21"/>
  <c r="K197" i="21"/>
  <c r="M197" i="21"/>
  <c r="K196" i="21"/>
  <c r="M196" i="21"/>
  <c r="K195" i="21"/>
  <c r="M195" i="21"/>
  <c r="K194" i="21"/>
  <c r="M194" i="21"/>
  <c r="K193" i="21"/>
  <c r="M193" i="21"/>
  <c r="K192" i="21"/>
  <c r="M192" i="21"/>
  <c r="K191" i="21"/>
  <c r="M191" i="21"/>
  <c r="K190" i="21"/>
  <c r="M190" i="21"/>
  <c r="K189" i="21"/>
  <c r="M189" i="21"/>
  <c r="K188" i="21"/>
  <c r="M188" i="21"/>
  <c r="K187" i="21"/>
  <c r="M187" i="21"/>
  <c r="K186" i="21"/>
  <c r="M186" i="21"/>
  <c r="K185" i="21"/>
  <c r="M185" i="21"/>
  <c r="K184" i="21"/>
  <c r="M184" i="21"/>
  <c r="K183" i="21"/>
  <c r="M183" i="21"/>
  <c r="K182" i="21"/>
  <c r="M182" i="21"/>
  <c r="K181" i="21"/>
  <c r="M181" i="21"/>
  <c r="K180" i="21"/>
  <c r="M180" i="21"/>
  <c r="K179" i="21"/>
  <c r="M179" i="21"/>
  <c r="K178" i="21"/>
  <c r="M178" i="21"/>
  <c r="K177" i="21"/>
  <c r="M177" i="21"/>
  <c r="K176" i="21"/>
  <c r="M176" i="21"/>
  <c r="K175" i="21"/>
  <c r="M175" i="21"/>
  <c r="K174" i="21"/>
  <c r="M174" i="21"/>
  <c r="K173" i="21"/>
  <c r="M173" i="21"/>
  <c r="K172" i="21"/>
  <c r="M172" i="21"/>
  <c r="K171" i="21"/>
  <c r="M171" i="21"/>
  <c r="K170" i="21"/>
  <c r="M170" i="21"/>
  <c r="K169" i="21"/>
  <c r="M169" i="21"/>
  <c r="K168" i="21"/>
  <c r="M168" i="21"/>
  <c r="K167" i="21"/>
  <c r="M167" i="21"/>
  <c r="K166" i="21"/>
  <c r="M166" i="21"/>
  <c r="K165" i="21"/>
  <c r="M165" i="21"/>
  <c r="K164" i="21"/>
  <c r="M164" i="21"/>
  <c r="K163" i="21"/>
  <c r="M163" i="21"/>
  <c r="K162" i="21"/>
  <c r="M162" i="21"/>
  <c r="K161" i="21"/>
  <c r="M161" i="21"/>
  <c r="K160" i="21"/>
  <c r="M160" i="21"/>
  <c r="K159" i="21"/>
  <c r="M159" i="21"/>
  <c r="K158" i="21"/>
  <c r="M158" i="21"/>
  <c r="K157" i="21"/>
  <c r="M157" i="21"/>
  <c r="K156" i="21"/>
  <c r="M156" i="21"/>
  <c r="K155" i="21"/>
  <c r="M155" i="21"/>
  <c r="K154" i="21"/>
  <c r="M154" i="21"/>
  <c r="K153" i="21"/>
  <c r="M153" i="21"/>
  <c r="K152" i="21"/>
  <c r="M152" i="21"/>
  <c r="K151" i="21"/>
  <c r="M151" i="21"/>
  <c r="K150" i="21"/>
  <c r="M150" i="21"/>
  <c r="K149" i="21"/>
  <c r="M149" i="21"/>
  <c r="K148" i="21"/>
  <c r="M148" i="21"/>
  <c r="K147" i="21"/>
  <c r="M147" i="21"/>
  <c r="K146" i="21"/>
  <c r="M146" i="21"/>
  <c r="K145" i="21"/>
  <c r="M145" i="21"/>
  <c r="K144" i="21"/>
  <c r="M144" i="21"/>
  <c r="K143" i="21"/>
  <c r="M143" i="21"/>
  <c r="K142" i="21"/>
  <c r="M142" i="21"/>
  <c r="K141" i="21"/>
  <c r="M141" i="21"/>
  <c r="K140" i="21"/>
  <c r="M140" i="21"/>
  <c r="K139" i="21"/>
  <c r="M139" i="21"/>
  <c r="K138" i="21"/>
  <c r="M138" i="21"/>
  <c r="K137" i="21"/>
  <c r="M137" i="21"/>
  <c r="K136" i="21"/>
  <c r="M136" i="21"/>
  <c r="K135" i="21"/>
  <c r="M135" i="21"/>
  <c r="K134" i="21"/>
  <c r="M134" i="21"/>
  <c r="K133" i="21"/>
  <c r="M133" i="21"/>
  <c r="K132" i="21"/>
  <c r="M132" i="21"/>
  <c r="K131" i="21"/>
  <c r="M131" i="21"/>
  <c r="K130" i="21"/>
  <c r="M130" i="21"/>
  <c r="K129" i="21"/>
  <c r="M129" i="21"/>
  <c r="K128" i="21"/>
  <c r="M128" i="21"/>
  <c r="K127" i="21"/>
  <c r="M127" i="21"/>
  <c r="K126" i="21"/>
  <c r="M126" i="21"/>
  <c r="K125" i="21"/>
  <c r="M125" i="21"/>
  <c r="K124" i="21"/>
  <c r="M124" i="21"/>
  <c r="K123" i="21"/>
  <c r="M123" i="21"/>
  <c r="K122" i="21"/>
  <c r="M122" i="21"/>
  <c r="K121" i="21"/>
  <c r="M121" i="21"/>
  <c r="K120" i="21"/>
  <c r="M120" i="21"/>
  <c r="K119" i="21"/>
  <c r="M119" i="21"/>
  <c r="K118" i="21"/>
  <c r="M118" i="21"/>
  <c r="K117" i="21"/>
  <c r="M117" i="21"/>
  <c r="K116" i="21"/>
  <c r="M116" i="21"/>
  <c r="K115" i="21"/>
  <c r="M115" i="21"/>
  <c r="K114" i="21"/>
  <c r="M114" i="21"/>
  <c r="K113" i="21"/>
  <c r="M113" i="21"/>
  <c r="K112" i="21"/>
  <c r="M112" i="21"/>
  <c r="K111" i="21"/>
  <c r="M111" i="21"/>
  <c r="K110" i="21"/>
  <c r="M110" i="21"/>
  <c r="K109" i="21"/>
  <c r="M109" i="21"/>
  <c r="K108" i="21"/>
  <c r="M108" i="21"/>
  <c r="K107" i="21"/>
  <c r="M107" i="21"/>
  <c r="K106" i="21"/>
  <c r="M106" i="21"/>
  <c r="K105" i="21"/>
  <c r="M105" i="21"/>
  <c r="K104" i="21"/>
  <c r="M104" i="21"/>
  <c r="K103" i="21"/>
  <c r="M103" i="21"/>
  <c r="K102" i="21"/>
  <c r="M102" i="21"/>
  <c r="K101" i="21"/>
  <c r="M101" i="21"/>
  <c r="K100" i="21"/>
  <c r="M100" i="21"/>
  <c r="K99" i="21"/>
  <c r="M99" i="21"/>
  <c r="K98" i="21"/>
  <c r="M98" i="21"/>
  <c r="K97" i="21"/>
  <c r="M97" i="21"/>
  <c r="K96" i="21"/>
  <c r="M96" i="21"/>
  <c r="K95" i="21"/>
  <c r="M95" i="21"/>
  <c r="K94" i="21"/>
  <c r="M94" i="21"/>
  <c r="K93" i="21"/>
  <c r="M93" i="21"/>
  <c r="K92" i="21"/>
  <c r="M92" i="21"/>
  <c r="K91" i="21"/>
  <c r="M91" i="21"/>
  <c r="K90" i="21"/>
  <c r="M90" i="21"/>
  <c r="K89" i="21"/>
  <c r="M89" i="21"/>
  <c r="K88" i="21"/>
  <c r="M88" i="21"/>
  <c r="K87" i="21"/>
  <c r="M87" i="21"/>
  <c r="K86" i="21"/>
  <c r="M86" i="21"/>
  <c r="K85" i="21"/>
  <c r="M85" i="21"/>
  <c r="K84" i="21"/>
  <c r="M84" i="21"/>
  <c r="K83" i="21"/>
  <c r="M83" i="21"/>
  <c r="K82" i="21"/>
  <c r="M82" i="21"/>
  <c r="K81" i="21"/>
  <c r="M81" i="21"/>
  <c r="K80" i="21"/>
  <c r="M80" i="21"/>
  <c r="K79" i="21"/>
  <c r="M79" i="21"/>
  <c r="K78" i="21"/>
  <c r="M78" i="21"/>
  <c r="K77" i="21"/>
  <c r="M77" i="21"/>
  <c r="K76" i="21"/>
  <c r="M76" i="21"/>
  <c r="K75" i="21"/>
  <c r="M75" i="21"/>
  <c r="K74" i="21"/>
  <c r="M74" i="21"/>
  <c r="K73" i="21"/>
  <c r="M73" i="21"/>
  <c r="K72" i="21"/>
  <c r="M72" i="21"/>
  <c r="K71" i="21"/>
  <c r="M71" i="21"/>
  <c r="K70" i="21"/>
  <c r="M70" i="21"/>
  <c r="K69" i="21"/>
  <c r="M69" i="21"/>
  <c r="K68" i="21"/>
  <c r="M68" i="21"/>
  <c r="K67" i="21"/>
  <c r="M67" i="21"/>
  <c r="K66" i="21"/>
  <c r="M66" i="21"/>
  <c r="K65" i="21"/>
  <c r="M65" i="21"/>
  <c r="K64" i="21"/>
  <c r="M64" i="21"/>
  <c r="K63" i="21"/>
  <c r="M63" i="21"/>
  <c r="K62" i="21"/>
  <c r="M62" i="21"/>
  <c r="K61" i="21"/>
  <c r="M61" i="21"/>
  <c r="K60" i="21"/>
  <c r="M60" i="21"/>
  <c r="K59" i="21"/>
  <c r="M59" i="21"/>
  <c r="K58" i="21"/>
  <c r="M58" i="21"/>
  <c r="K57" i="21"/>
  <c r="M57" i="21"/>
  <c r="K56" i="21"/>
  <c r="M56" i="21"/>
  <c r="K55" i="21"/>
  <c r="M55" i="21"/>
  <c r="K54" i="21"/>
  <c r="M54" i="21"/>
  <c r="K53" i="21"/>
  <c r="M53" i="21"/>
  <c r="K52" i="21"/>
  <c r="M52" i="21"/>
  <c r="K51" i="21"/>
  <c r="M51" i="21"/>
  <c r="K50" i="21"/>
  <c r="M50" i="21"/>
  <c r="K49" i="21"/>
  <c r="M49" i="21"/>
  <c r="K48" i="21"/>
  <c r="M48" i="21"/>
  <c r="K47" i="21"/>
  <c r="M47" i="21"/>
  <c r="K46" i="21"/>
  <c r="M46" i="21"/>
  <c r="K45" i="21"/>
  <c r="M45" i="21"/>
  <c r="K44" i="21"/>
  <c r="M44" i="21"/>
  <c r="K43" i="21"/>
  <c r="M43" i="21"/>
  <c r="K42" i="21"/>
  <c r="M42" i="21"/>
  <c r="K41" i="21"/>
  <c r="M41" i="21"/>
  <c r="K40" i="21"/>
  <c r="M40" i="21"/>
  <c r="K39" i="21"/>
  <c r="M39" i="21"/>
  <c r="K38" i="21"/>
  <c r="M38" i="21"/>
  <c r="K37" i="21"/>
  <c r="M37" i="21"/>
  <c r="K36" i="21"/>
  <c r="M36" i="21"/>
  <c r="K35" i="21"/>
  <c r="M35" i="21"/>
  <c r="K34" i="21"/>
  <c r="M34" i="21"/>
  <c r="K33" i="21"/>
  <c r="M33" i="21"/>
  <c r="K32" i="21"/>
  <c r="M32" i="21"/>
  <c r="K31" i="21"/>
  <c r="M31" i="21"/>
  <c r="K30" i="21"/>
  <c r="M30" i="21"/>
  <c r="K29" i="21"/>
  <c r="M29" i="21"/>
  <c r="K28" i="21"/>
  <c r="M28" i="21"/>
  <c r="K27" i="21"/>
  <c r="M27" i="21"/>
  <c r="K26" i="21"/>
  <c r="M26" i="21"/>
  <c r="K25" i="21"/>
  <c r="M25" i="21"/>
  <c r="K24" i="21"/>
  <c r="M24" i="21"/>
  <c r="K23" i="21"/>
  <c r="M23" i="21"/>
  <c r="K22" i="21"/>
  <c r="M22" i="21"/>
  <c r="K21" i="21"/>
  <c r="M21" i="21"/>
  <c r="K20" i="21"/>
  <c r="M20" i="21"/>
  <c r="K19" i="21"/>
  <c r="M19" i="21"/>
  <c r="K18" i="21"/>
  <c r="M18" i="21"/>
  <c r="K17" i="21"/>
  <c r="M17" i="21"/>
  <c r="K16" i="21"/>
  <c r="M16" i="21"/>
  <c r="K15" i="21"/>
  <c r="M15" i="21"/>
  <c r="K14" i="21"/>
  <c r="M14" i="21"/>
  <c r="K13" i="21"/>
  <c r="M13" i="21"/>
  <c r="K12" i="21"/>
  <c r="M12" i="21"/>
  <c r="K11" i="21"/>
  <c r="M11" i="21"/>
  <c r="K10" i="21"/>
  <c r="M10" i="21"/>
  <c r="K9" i="21"/>
  <c r="M9" i="21"/>
  <c r="J517" i="20"/>
  <c r="I517" i="20"/>
  <c r="H517" i="20"/>
  <c r="G517" i="20"/>
  <c r="F517" i="20"/>
  <c r="G526" i="20"/>
  <c r="J523" i="20"/>
  <c r="G522" i="20"/>
  <c r="A81" i="19"/>
  <c r="A81" i="18"/>
  <c r="A81" i="17"/>
  <c r="A81" i="16"/>
  <c r="A81" i="15"/>
  <c r="K14" i="15"/>
  <c r="A81" i="14"/>
  <c r="K528" i="67"/>
  <c r="K530" i="63"/>
  <c r="K532" i="63"/>
  <c r="K532" i="69"/>
  <c r="K531" i="71"/>
  <c r="K530" i="67"/>
  <c r="K531" i="67"/>
  <c r="K531" i="63"/>
  <c r="J531" i="41"/>
  <c r="H531" i="41"/>
  <c r="F531" i="41"/>
  <c r="I531" i="41"/>
  <c r="G531" i="41"/>
  <c r="J527" i="41"/>
  <c r="H527" i="41"/>
  <c r="F527" i="41"/>
  <c r="I527" i="41"/>
  <c r="G527" i="41"/>
  <c r="I526" i="41"/>
  <c r="G526" i="41"/>
  <c r="J526" i="41"/>
  <c r="H526" i="41"/>
  <c r="F526" i="41"/>
  <c r="J525" i="41"/>
  <c r="H525" i="41"/>
  <c r="F525" i="41"/>
  <c r="I525" i="41"/>
  <c r="G525" i="41"/>
  <c r="I524" i="41"/>
  <c r="G524" i="41"/>
  <c r="J524" i="41"/>
  <c r="H524" i="41"/>
  <c r="F524" i="41"/>
  <c r="J523" i="41"/>
  <c r="H523" i="41"/>
  <c r="F523" i="41"/>
  <c r="I523" i="41"/>
  <c r="G523" i="41"/>
  <c r="I522" i="41"/>
  <c r="G522" i="41"/>
  <c r="J522" i="41"/>
  <c r="H522" i="41"/>
  <c r="F522" i="41"/>
  <c r="J521" i="41"/>
  <c r="H521" i="41"/>
  <c r="F521" i="41"/>
  <c r="I521" i="41"/>
  <c r="G521" i="41"/>
  <c r="I520" i="41"/>
  <c r="G520" i="41"/>
  <c r="J520" i="41"/>
  <c r="H520" i="41"/>
  <c r="F520" i="41"/>
  <c r="J529" i="41"/>
  <c r="H529" i="41"/>
  <c r="F529" i="41"/>
  <c r="I529" i="41"/>
  <c r="G529" i="41"/>
  <c r="I534" i="41"/>
  <c r="G534" i="41"/>
  <c r="J534" i="41"/>
  <c r="H534" i="41"/>
  <c r="F534" i="41"/>
  <c r="J533" i="41"/>
  <c r="H533" i="41"/>
  <c r="F533" i="41"/>
  <c r="I533" i="41"/>
  <c r="G533" i="41"/>
  <c r="J531" i="39"/>
  <c r="H531" i="39"/>
  <c r="F531" i="39"/>
  <c r="I531" i="39"/>
  <c r="G531" i="39"/>
  <c r="J527" i="39"/>
  <c r="H527" i="39"/>
  <c r="F527" i="39"/>
  <c r="I527" i="39"/>
  <c r="G527" i="39"/>
  <c r="I526" i="39"/>
  <c r="G526" i="39"/>
  <c r="J526" i="39"/>
  <c r="H526" i="39"/>
  <c r="F526" i="39"/>
  <c r="J525" i="39"/>
  <c r="H525" i="39"/>
  <c r="F525" i="39"/>
  <c r="I525" i="39"/>
  <c r="G525" i="39"/>
  <c r="I524" i="39"/>
  <c r="G524" i="39"/>
  <c r="J524" i="39"/>
  <c r="H524" i="39"/>
  <c r="F524" i="39"/>
  <c r="J523" i="39"/>
  <c r="H523" i="39"/>
  <c r="F523" i="39"/>
  <c r="I523" i="39"/>
  <c r="G523" i="39"/>
  <c r="I522" i="39"/>
  <c r="G522" i="39"/>
  <c r="J522" i="39"/>
  <c r="H522" i="39"/>
  <c r="F522" i="39"/>
  <c r="J521" i="39"/>
  <c r="H521" i="39"/>
  <c r="F521" i="39"/>
  <c r="I521" i="39"/>
  <c r="G521" i="39"/>
  <c r="I520" i="39"/>
  <c r="G520" i="39"/>
  <c r="J520" i="39"/>
  <c r="H520" i="39"/>
  <c r="F520" i="39"/>
  <c r="J529" i="39"/>
  <c r="H529" i="39"/>
  <c r="F529" i="39"/>
  <c r="I529" i="39"/>
  <c r="G529" i="39"/>
  <c r="I534" i="39"/>
  <c r="G534" i="39"/>
  <c r="J534" i="39"/>
  <c r="H534" i="39"/>
  <c r="F534" i="39"/>
  <c r="J533" i="39"/>
  <c r="H533" i="39"/>
  <c r="F533" i="39"/>
  <c r="I533" i="39"/>
  <c r="G533" i="39"/>
  <c r="I532" i="37"/>
  <c r="G532" i="37"/>
  <c r="J532" i="37"/>
  <c r="H532" i="37"/>
  <c r="F532" i="37"/>
  <c r="J531" i="37"/>
  <c r="H531" i="37"/>
  <c r="F531" i="37"/>
  <c r="I531" i="37"/>
  <c r="G531" i="37"/>
  <c r="I530" i="37"/>
  <c r="G530" i="37"/>
  <c r="J530" i="37"/>
  <c r="H530" i="37"/>
  <c r="F530" i="37"/>
  <c r="J529" i="37"/>
  <c r="H529" i="37"/>
  <c r="F529" i="37"/>
  <c r="I529" i="37"/>
  <c r="G529" i="37"/>
  <c r="I528" i="37"/>
  <c r="G528" i="37"/>
  <c r="J528" i="37"/>
  <c r="H528" i="37"/>
  <c r="F528" i="37"/>
  <c r="I532" i="35"/>
  <c r="G532" i="35"/>
  <c r="J532" i="35"/>
  <c r="H532" i="35"/>
  <c r="F532" i="35"/>
  <c r="J531" i="35"/>
  <c r="H531" i="35"/>
  <c r="F531" i="35"/>
  <c r="I531" i="35"/>
  <c r="G531" i="35"/>
  <c r="I530" i="35"/>
  <c r="G530" i="35"/>
  <c r="J530" i="35"/>
  <c r="H530" i="35"/>
  <c r="F530" i="35"/>
  <c r="J529" i="35"/>
  <c r="H529" i="35"/>
  <c r="F529" i="35"/>
  <c r="I529" i="35"/>
  <c r="G529" i="35"/>
  <c r="I528" i="35"/>
  <c r="G528" i="35"/>
  <c r="J528" i="35"/>
  <c r="H528" i="35"/>
  <c r="F528" i="35"/>
  <c r="I532" i="33"/>
  <c r="G532" i="33"/>
  <c r="J532" i="33"/>
  <c r="H532" i="33"/>
  <c r="F532" i="33"/>
  <c r="J531" i="33"/>
  <c r="H531" i="33"/>
  <c r="F531" i="33"/>
  <c r="I531" i="33"/>
  <c r="G531" i="33"/>
  <c r="I530" i="33"/>
  <c r="G530" i="33"/>
  <c r="J530" i="33"/>
  <c r="H530" i="33"/>
  <c r="F530" i="33"/>
  <c r="J529" i="33"/>
  <c r="H529" i="33"/>
  <c r="F529" i="33"/>
  <c r="I529" i="33"/>
  <c r="G529" i="33"/>
  <c r="G528" i="33"/>
  <c r="I528" i="33"/>
  <c r="J528" i="33"/>
  <c r="H528" i="33"/>
  <c r="F528" i="33"/>
  <c r="I532" i="31"/>
  <c r="G532" i="31"/>
  <c r="J532" i="31"/>
  <c r="H532" i="31"/>
  <c r="F532" i="31"/>
  <c r="J531" i="31"/>
  <c r="H531" i="31"/>
  <c r="F531" i="31"/>
  <c r="I531" i="31"/>
  <c r="G531" i="31"/>
  <c r="I530" i="31"/>
  <c r="G530" i="31"/>
  <c r="J530" i="31"/>
  <c r="H530" i="31"/>
  <c r="F530" i="31"/>
  <c r="J529" i="31"/>
  <c r="H529" i="31"/>
  <c r="F529" i="31"/>
  <c r="I529" i="31"/>
  <c r="G529" i="31"/>
  <c r="I528" i="31"/>
  <c r="G528" i="31"/>
  <c r="J528" i="31"/>
  <c r="H528" i="31"/>
  <c r="F528" i="31"/>
  <c r="I526" i="31"/>
  <c r="G526" i="31"/>
  <c r="J526" i="31"/>
  <c r="H526" i="31"/>
  <c r="F526" i="31"/>
  <c r="J525" i="31"/>
  <c r="H525" i="31"/>
  <c r="F525" i="31"/>
  <c r="I525" i="31"/>
  <c r="G525" i="31"/>
  <c r="I524" i="31"/>
  <c r="G524" i="31"/>
  <c r="J524" i="31"/>
  <c r="H524" i="31"/>
  <c r="F524" i="31"/>
  <c r="J523" i="31"/>
  <c r="H523" i="31"/>
  <c r="F523" i="31"/>
  <c r="I523" i="31"/>
  <c r="G523" i="31"/>
  <c r="I522" i="31"/>
  <c r="G522" i="31"/>
  <c r="J522" i="31"/>
  <c r="H522" i="31"/>
  <c r="F522" i="31"/>
  <c r="J521" i="31"/>
  <c r="H521" i="31"/>
  <c r="F521" i="31"/>
  <c r="I521" i="31"/>
  <c r="G521" i="31"/>
  <c r="I520" i="31"/>
  <c r="G520" i="31"/>
  <c r="J520" i="31"/>
  <c r="H520" i="31"/>
  <c r="F520" i="31"/>
  <c r="I530" i="29"/>
  <c r="G530" i="29"/>
  <c r="J530" i="29"/>
  <c r="H530" i="29"/>
  <c r="F530" i="29"/>
  <c r="J529" i="29"/>
  <c r="H529" i="29"/>
  <c r="F529" i="29"/>
  <c r="I529" i="29"/>
  <c r="G529" i="29"/>
  <c r="I528" i="29"/>
  <c r="G528" i="29"/>
  <c r="J528" i="29"/>
  <c r="H528" i="29"/>
  <c r="F528" i="29"/>
  <c r="I532" i="29"/>
  <c r="G532" i="29"/>
  <c r="J532" i="29"/>
  <c r="H532" i="29"/>
  <c r="F532" i="29"/>
  <c r="J531" i="29"/>
  <c r="H531" i="29"/>
  <c r="F531" i="29"/>
  <c r="I531" i="29"/>
  <c r="G531" i="29"/>
  <c r="I532" i="27"/>
  <c r="G532" i="27"/>
  <c r="J532" i="27"/>
  <c r="H532" i="27"/>
  <c r="F532" i="27"/>
  <c r="J531" i="27"/>
  <c r="H531" i="27"/>
  <c r="F531" i="27"/>
  <c r="I531" i="27"/>
  <c r="G531" i="27"/>
  <c r="I530" i="27"/>
  <c r="G530" i="27"/>
  <c r="J530" i="27"/>
  <c r="H530" i="27"/>
  <c r="F530" i="27"/>
  <c r="K530" i="27"/>
  <c r="J529" i="27"/>
  <c r="H529" i="27"/>
  <c r="F529" i="27"/>
  <c r="I529" i="27"/>
  <c r="G529" i="27"/>
  <c r="I528" i="27"/>
  <c r="G528" i="27"/>
  <c r="J528" i="27"/>
  <c r="H528" i="27"/>
  <c r="F528" i="27"/>
  <c r="I520" i="25"/>
  <c r="G520" i="25"/>
  <c r="J520" i="25"/>
  <c r="F520" i="25"/>
  <c r="J521" i="25"/>
  <c r="H521" i="25"/>
  <c r="I521" i="25"/>
  <c r="G521" i="25"/>
  <c r="I522" i="25"/>
  <c r="J522" i="25"/>
  <c r="H522" i="25"/>
  <c r="F522" i="25"/>
  <c r="H523" i="25"/>
  <c r="F523" i="25"/>
  <c r="I523" i="25"/>
  <c r="I524" i="25"/>
  <c r="G524" i="25"/>
  <c r="J524" i="25"/>
  <c r="F524" i="25"/>
  <c r="J525" i="25"/>
  <c r="H525" i="25"/>
  <c r="I525" i="25"/>
  <c r="G525" i="25"/>
  <c r="I526" i="25"/>
  <c r="G526" i="25"/>
  <c r="J526" i="25"/>
  <c r="H526" i="25"/>
  <c r="F526" i="25"/>
  <c r="J527" i="25"/>
  <c r="H527" i="25"/>
  <c r="F527" i="25"/>
  <c r="I527" i="25"/>
  <c r="G527" i="25"/>
  <c r="J533" i="25"/>
  <c r="H533" i="25"/>
  <c r="F533" i="25"/>
  <c r="I533" i="25"/>
  <c r="G533" i="25"/>
  <c r="K533" i="25"/>
  <c r="I534" i="25"/>
  <c r="G534" i="25"/>
  <c r="J534" i="25"/>
  <c r="H534" i="25"/>
  <c r="F534" i="25"/>
  <c r="J525" i="24"/>
  <c r="H525" i="24"/>
  <c r="F525" i="24"/>
  <c r="G525" i="24"/>
  <c r="I525" i="24"/>
  <c r="J529" i="24"/>
  <c r="H529" i="24"/>
  <c r="F529" i="24"/>
  <c r="G529" i="24"/>
  <c r="J533" i="24"/>
  <c r="H533" i="24"/>
  <c r="F533" i="24"/>
  <c r="I533" i="24"/>
  <c r="I528" i="24"/>
  <c r="G528" i="24"/>
  <c r="I530" i="24"/>
  <c r="G530" i="24"/>
  <c r="F528" i="24"/>
  <c r="J528" i="24"/>
  <c r="H530" i="24"/>
  <c r="J531" i="24"/>
  <c r="H531" i="24"/>
  <c r="F531" i="24"/>
  <c r="I531" i="24"/>
  <c r="G533" i="24"/>
  <c r="I526" i="23"/>
  <c r="G526" i="23"/>
  <c r="J526" i="23"/>
  <c r="H526" i="23"/>
  <c r="F526" i="23"/>
  <c r="J527" i="23"/>
  <c r="H527" i="23"/>
  <c r="F527" i="23"/>
  <c r="I527" i="23"/>
  <c r="G527" i="23"/>
  <c r="J533" i="23"/>
  <c r="H533" i="23"/>
  <c r="F533" i="23"/>
  <c r="I533" i="23"/>
  <c r="G533" i="23"/>
  <c r="I534" i="23"/>
  <c r="G534" i="23"/>
  <c r="J534" i="23"/>
  <c r="H534" i="23"/>
  <c r="F534" i="23"/>
  <c r="I520" i="22"/>
  <c r="G520" i="22"/>
  <c r="J520" i="22"/>
  <c r="H520" i="22"/>
  <c r="F520" i="22"/>
  <c r="J521" i="22"/>
  <c r="H521" i="22"/>
  <c r="F521" i="22"/>
  <c r="I521" i="22"/>
  <c r="G521" i="22"/>
  <c r="G522" i="22"/>
  <c r="J522" i="22"/>
  <c r="J523" i="22"/>
  <c r="H523" i="22"/>
  <c r="F523" i="22"/>
  <c r="G523" i="22"/>
  <c r="I524" i="22"/>
  <c r="G524" i="22"/>
  <c r="J524" i="22"/>
  <c r="H524" i="22"/>
  <c r="F524" i="22"/>
  <c r="J525" i="22"/>
  <c r="H525" i="22"/>
  <c r="F525" i="22"/>
  <c r="I525" i="22"/>
  <c r="G525" i="22"/>
  <c r="I526" i="22"/>
  <c r="G526" i="22"/>
  <c r="J526" i="22"/>
  <c r="H526" i="22"/>
  <c r="F526" i="22"/>
  <c r="J527" i="22"/>
  <c r="H527" i="22"/>
  <c r="F527" i="22"/>
  <c r="I527" i="22"/>
  <c r="G527" i="22"/>
  <c r="J533" i="22"/>
  <c r="H533" i="22"/>
  <c r="F533" i="22"/>
  <c r="I533" i="22"/>
  <c r="G533" i="22"/>
  <c r="I534" i="22"/>
  <c r="G534" i="22"/>
  <c r="J534" i="22"/>
  <c r="H534" i="22"/>
  <c r="F534" i="22"/>
  <c r="F520" i="21"/>
  <c r="F524" i="21"/>
  <c r="I526" i="21"/>
  <c r="J533" i="21"/>
  <c r="H533" i="21"/>
  <c r="F533" i="21"/>
  <c r="G533" i="21"/>
  <c r="I533" i="21"/>
  <c r="J529" i="21"/>
  <c r="H529" i="21"/>
  <c r="F529" i="21"/>
  <c r="I529" i="21"/>
  <c r="F530" i="21"/>
  <c r="I528" i="21"/>
  <c r="G528" i="21"/>
  <c r="I530" i="21"/>
  <c r="G530" i="21"/>
  <c r="H530" i="21"/>
  <c r="K530" i="21"/>
  <c r="F528" i="21"/>
  <c r="J528" i="21"/>
  <c r="G529" i="21"/>
  <c r="J531" i="21"/>
  <c r="H531" i="21"/>
  <c r="F531" i="21"/>
  <c r="I531" i="21"/>
  <c r="I520" i="20"/>
  <c r="G520" i="20"/>
  <c r="J520" i="20"/>
  <c r="H520" i="20"/>
  <c r="F520" i="20"/>
  <c r="I522" i="20"/>
  <c r="F522" i="20"/>
  <c r="F523" i="20"/>
  <c r="I523" i="20"/>
  <c r="I524" i="20"/>
  <c r="G524" i="20"/>
  <c r="J524" i="20"/>
  <c r="H524" i="20"/>
  <c r="F524" i="20"/>
  <c r="I526" i="20"/>
  <c r="J527" i="20"/>
  <c r="H527" i="20"/>
  <c r="F527" i="20"/>
  <c r="I527" i="20"/>
  <c r="G527" i="20"/>
  <c r="J533" i="20"/>
  <c r="H533" i="20"/>
  <c r="F533" i="20"/>
  <c r="I533" i="20"/>
  <c r="G533" i="20"/>
  <c r="I534" i="20"/>
  <c r="G534" i="20"/>
  <c r="J534" i="20"/>
  <c r="H534" i="20"/>
  <c r="F534" i="20"/>
  <c r="B5" i="19"/>
  <c r="B6" i="19"/>
  <c r="E8" i="19"/>
  <c r="B5" i="18"/>
  <c r="B6" i="18"/>
  <c r="E8" i="18"/>
  <c r="B5" i="17"/>
  <c r="B6" i="17"/>
  <c r="E8" i="17"/>
  <c r="B5" i="16"/>
  <c r="B6" i="16"/>
  <c r="E8" i="16"/>
  <c r="E8" i="15"/>
  <c r="B6" i="15"/>
  <c r="B5" i="15"/>
  <c r="E8" i="14"/>
  <c r="B6" i="14"/>
  <c r="B5" i="14"/>
  <c r="A93" i="26"/>
  <c r="M4" i="27"/>
  <c r="M5" i="27"/>
  <c r="M6" i="27"/>
  <c r="M8" i="27"/>
  <c r="M9" i="27"/>
  <c r="M10" i="27"/>
  <c r="M13" i="27"/>
  <c r="M14" i="27"/>
  <c r="M17" i="27"/>
  <c r="M18" i="27"/>
  <c r="M21" i="27"/>
  <c r="M22" i="27"/>
  <c r="M25" i="27"/>
  <c r="M26" i="27"/>
  <c r="M29" i="27"/>
  <c r="M30" i="27"/>
  <c r="M33" i="27"/>
  <c r="M34" i="27"/>
  <c r="M37" i="27"/>
  <c r="M38" i="27"/>
  <c r="M41" i="27"/>
  <c r="M42" i="27"/>
  <c r="M45" i="27"/>
  <c r="M46" i="27"/>
  <c r="M49" i="27"/>
  <c r="M50" i="27"/>
  <c r="M53" i="27"/>
  <c r="M54" i="27"/>
  <c r="M57" i="27"/>
  <c r="M58" i="27"/>
  <c r="M61" i="27"/>
  <c r="M62" i="27"/>
  <c r="M65" i="27"/>
  <c r="M66" i="27"/>
  <c r="M69" i="27"/>
  <c r="M70" i="27"/>
  <c r="M73" i="27"/>
  <c r="M74" i="27"/>
  <c r="M77" i="27"/>
  <c r="M78" i="27"/>
  <c r="M81" i="27"/>
  <c r="M82" i="27"/>
  <c r="M85" i="27"/>
  <c r="M86" i="27"/>
  <c r="M89" i="27"/>
  <c r="M90" i="27"/>
  <c r="M93" i="27"/>
  <c r="M94" i="27"/>
  <c r="M97" i="27"/>
  <c r="M98" i="27"/>
  <c r="M101" i="27"/>
  <c r="M102" i="27"/>
  <c r="M105" i="27"/>
  <c r="M106" i="27"/>
  <c r="M109" i="27"/>
  <c r="M110" i="27"/>
  <c r="M113" i="27"/>
  <c r="M114" i="27"/>
  <c r="M117" i="27"/>
  <c r="M118" i="27"/>
  <c r="M121" i="27"/>
  <c r="M122" i="27"/>
  <c r="M125" i="27"/>
  <c r="M126" i="27"/>
  <c r="M129" i="27"/>
  <c r="M130" i="27"/>
  <c r="M133" i="27"/>
  <c r="M134" i="27"/>
  <c r="M137" i="27"/>
  <c r="M138" i="27"/>
  <c r="M141" i="27"/>
  <c r="M142" i="27"/>
  <c r="M145" i="27"/>
  <c r="M146" i="27"/>
  <c r="M149" i="27"/>
  <c r="M150" i="27"/>
  <c r="M153" i="27"/>
  <c r="M154" i="27"/>
  <c r="M157" i="27"/>
  <c r="M158" i="27"/>
  <c r="M161" i="27"/>
  <c r="M162" i="27"/>
  <c r="M165" i="27"/>
  <c r="M166" i="27"/>
  <c r="M169" i="27"/>
  <c r="M170" i="27"/>
  <c r="M173" i="27"/>
  <c r="M174" i="27"/>
  <c r="M177" i="27"/>
  <c r="M178" i="27"/>
  <c r="M181" i="27"/>
  <c r="M182" i="27"/>
  <c r="M185" i="27"/>
  <c r="M186" i="27"/>
  <c r="M189" i="27"/>
  <c r="M190" i="27"/>
  <c r="M193" i="27"/>
  <c r="M194" i="27"/>
  <c r="M197" i="27"/>
  <c r="M198" i="27"/>
  <c r="M201" i="27"/>
  <c r="M202" i="27"/>
  <c r="M205" i="27"/>
  <c r="M206" i="27"/>
  <c r="M209" i="27"/>
  <c r="M210" i="27"/>
  <c r="M213" i="27"/>
  <c r="M214" i="27"/>
  <c r="M217" i="27"/>
  <c r="M218" i="27"/>
  <c r="M221" i="27"/>
  <c r="M222" i="27"/>
  <c r="M225" i="27"/>
  <c r="M226" i="27"/>
  <c r="M229" i="27"/>
  <c r="M230" i="27"/>
  <c r="M233" i="27"/>
  <c r="M234" i="27"/>
  <c r="M237" i="27"/>
  <c r="M238" i="27"/>
  <c r="M241" i="27"/>
  <c r="M242" i="27"/>
  <c r="M245" i="27"/>
  <c r="M246" i="27"/>
  <c r="M249" i="27"/>
  <c r="M250" i="27"/>
  <c r="M253" i="27"/>
  <c r="M254" i="27"/>
  <c r="M257" i="27"/>
  <c r="M258" i="27"/>
  <c r="M261" i="27"/>
  <c r="M262" i="27"/>
  <c r="M265" i="27"/>
  <c r="M266" i="27"/>
  <c r="M269" i="27"/>
  <c r="M270" i="27"/>
  <c r="M273" i="27"/>
  <c r="M274" i="27"/>
  <c r="M277" i="27"/>
  <c r="M278" i="27"/>
  <c r="M281" i="27"/>
  <c r="M282" i="27"/>
  <c r="M285" i="27"/>
  <c r="M286" i="27"/>
  <c r="M289" i="27"/>
  <c r="M290" i="27"/>
  <c r="M293" i="27"/>
  <c r="M294" i="27"/>
  <c r="M297" i="27"/>
  <c r="M298" i="27"/>
  <c r="M301" i="27"/>
  <c r="M302" i="27"/>
  <c r="M305" i="27"/>
  <c r="M306" i="27"/>
  <c r="M309" i="27"/>
  <c r="M310" i="27"/>
  <c r="M313" i="27"/>
  <c r="M314" i="27"/>
  <c r="M317" i="27"/>
  <c r="M318" i="27"/>
  <c r="M321" i="27"/>
  <c r="M322" i="27"/>
  <c r="M325" i="27"/>
  <c r="M326" i="27"/>
  <c r="M329" i="27"/>
  <c r="M330" i="27"/>
  <c r="M333" i="27"/>
  <c r="M334" i="27"/>
  <c r="M337" i="27"/>
  <c r="M338" i="27"/>
  <c r="M341" i="27"/>
  <c r="M342" i="27"/>
  <c r="M345" i="27"/>
  <c r="M346" i="27"/>
  <c r="M349" i="27"/>
  <c r="M350" i="27"/>
  <c r="M353" i="27"/>
  <c r="M354" i="27"/>
  <c r="M357" i="27"/>
  <c r="M358" i="27"/>
  <c r="M361" i="27"/>
  <c r="M362" i="27"/>
  <c r="M365" i="27"/>
  <c r="M366" i="27"/>
  <c r="M369" i="27"/>
  <c r="M370" i="27"/>
  <c r="M373" i="27"/>
  <c r="M374" i="27"/>
  <c r="M377" i="27"/>
  <c r="M378" i="27"/>
  <c r="M381" i="27"/>
  <c r="M382" i="27"/>
  <c r="M385" i="27"/>
  <c r="M386" i="27"/>
  <c r="M389" i="27"/>
  <c r="M390" i="27"/>
  <c r="M393" i="27"/>
  <c r="M394" i="27"/>
  <c r="M397" i="27"/>
  <c r="M398" i="27"/>
  <c r="M401" i="27"/>
  <c r="M402" i="27"/>
  <c r="M405" i="27"/>
  <c r="M406" i="27"/>
  <c r="M409" i="27"/>
  <c r="M410" i="27"/>
  <c r="M413" i="27"/>
  <c r="M414" i="27"/>
  <c r="M417" i="27"/>
  <c r="M418" i="27"/>
  <c r="M421" i="27"/>
  <c r="M422" i="27"/>
  <c r="M425" i="27"/>
  <c r="M426" i="27"/>
  <c r="M429" i="27"/>
  <c r="M430" i="27"/>
  <c r="M433" i="27"/>
  <c r="M434" i="27"/>
  <c r="M437" i="27"/>
  <c r="M438" i="27"/>
  <c r="M441" i="27"/>
  <c r="M442" i="27"/>
  <c r="M445" i="27"/>
  <c r="M446" i="27"/>
  <c r="M449" i="27"/>
  <c r="M450" i="27"/>
  <c r="M453" i="27"/>
  <c r="M454" i="27"/>
  <c r="M457" i="27"/>
  <c r="M458" i="27"/>
  <c r="M461" i="27"/>
  <c r="M462" i="27"/>
  <c r="M465" i="27"/>
  <c r="M466" i="27"/>
  <c r="M469" i="27"/>
  <c r="M470" i="27"/>
  <c r="M473" i="27"/>
  <c r="M474" i="27"/>
  <c r="M477" i="27"/>
  <c r="M478" i="27"/>
  <c r="M481" i="27"/>
  <c r="M482" i="27"/>
  <c r="M485" i="27"/>
  <c r="M486" i="27"/>
  <c r="M489" i="27"/>
  <c r="M490" i="27"/>
  <c r="M491" i="27"/>
  <c r="M492" i="27"/>
  <c r="M493" i="27"/>
  <c r="M494" i="27"/>
  <c r="M497" i="27"/>
  <c r="M498" i="27"/>
  <c r="M500" i="27"/>
  <c r="M508" i="27"/>
  <c r="D93" i="26"/>
  <c r="A95" i="26"/>
  <c r="M510" i="27"/>
  <c r="M509" i="27"/>
  <c r="D95" i="26"/>
  <c r="A94" i="26"/>
  <c r="A97" i="26"/>
  <c r="M512" i="27"/>
  <c r="D97" i="26"/>
  <c r="A99" i="26"/>
  <c r="D99" i="26"/>
  <c r="A96" i="26"/>
  <c r="M511" i="27"/>
  <c r="D96" i="26"/>
  <c r="A98" i="26"/>
  <c r="M513" i="27"/>
  <c r="D98" i="26"/>
  <c r="K532" i="35"/>
  <c r="K531" i="41"/>
  <c r="A96" i="40"/>
  <c r="M4" i="41"/>
  <c r="M5" i="41"/>
  <c r="M6" i="41"/>
  <c r="M7" i="41"/>
  <c r="M8" i="41"/>
  <c r="M9" i="41"/>
  <c r="M11" i="41"/>
  <c r="M13" i="41"/>
  <c r="M15" i="41"/>
  <c r="M17" i="41"/>
  <c r="M19" i="41"/>
  <c r="M21" i="41"/>
  <c r="M23" i="41"/>
  <c r="M25" i="41"/>
  <c r="M27" i="41"/>
  <c r="M29" i="41"/>
  <c r="M31" i="41"/>
  <c r="M33" i="41"/>
  <c r="M35" i="41"/>
  <c r="M37" i="41"/>
  <c r="M39" i="41"/>
  <c r="M41" i="41"/>
  <c r="M43" i="41"/>
  <c r="M45" i="41"/>
  <c r="M47" i="41"/>
  <c r="M49" i="41"/>
  <c r="M51" i="41"/>
  <c r="M53" i="41"/>
  <c r="M55" i="41"/>
  <c r="M57" i="41"/>
  <c r="M59" i="41"/>
  <c r="M61" i="41"/>
  <c r="M63" i="41"/>
  <c r="M65" i="41"/>
  <c r="M67" i="41"/>
  <c r="M69" i="41"/>
  <c r="M71" i="41"/>
  <c r="M73" i="41"/>
  <c r="M75" i="41"/>
  <c r="M77" i="41"/>
  <c r="M79" i="41"/>
  <c r="M81" i="41"/>
  <c r="M83" i="41"/>
  <c r="M85" i="41"/>
  <c r="M87" i="41"/>
  <c r="M89" i="41"/>
  <c r="M91" i="41"/>
  <c r="M93" i="41"/>
  <c r="M95" i="41"/>
  <c r="M97" i="41"/>
  <c r="M99" i="41"/>
  <c r="M101" i="41"/>
  <c r="M103" i="41"/>
  <c r="M105" i="41"/>
  <c r="M107" i="41"/>
  <c r="M109" i="41"/>
  <c r="M111" i="41"/>
  <c r="M113" i="41"/>
  <c r="M115" i="41"/>
  <c r="M117" i="41"/>
  <c r="M119" i="41"/>
  <c r="M121" i="41"/>
  <c r="M123" i="41"/>
  <c r="M125" i="41"/>
  <c r="M127" i="41"/>
  <c r="M129" i="41"/>
  <c r="M131" i="41"/>
  <c r="M133" i="41"/>
  <c r="M135" i="41"/>
  <c r="M137" i="41"/>
  <c r="M139" i="41"/>
  <c r="M141" i="41"/>
  <c r="M143" i="41"/>
  <c r="M145" i="41"/>
  <c r="M147" i="41"/>
  <c r="M149" i="41"/>
  <c r="M151" i="41"/>
  <c r="M153" i="41"/>
  <c r="M155" i="41"/>
  <c r="M157" i="41"/>
  <c r="M159" i="41"/>
  <c r="M161" i="41"/>
  <c r="M163" i="41"/>
  <c r="M165" i="41"/>
  <c r="M167" i="41"/>
  <c r="M169" i="41"/>
  <c r="M171" i="41"/>
  <c r="M173" i="41"/>
  <c r="M175" i="41"/>
  <c r="M177" i="41"/>
  <c r="M179" i="41"/>
  <c r="M181" i="41"/>
  <c r="M183" i="41"/>
  <c r="M185" i="41"/>
  <c r="M187" i="41"/>
  <c r="M189" i="41"/>
  <c r="M191" i="41"/>
  <c r="M193" i="41"/>
  <c r="M195" i="41"/>
  <c r="M197" i="41"/>
  <c r="M199" i="41"/>
  <c r="M201" i="41"/>
  <c r="M203" i="41"/>
  <c r="M205" i="41"/>
  <c r="M207" i="41"/>
  <c r="M209" i="41"/>
  <c r="M211" i="41"/>
  <c r="M213" i="41"/>
  <c r="M215" i="41"/>
  <c r="M217" i="41"/>
  <c r="M219" i="41"/>
  <c r="M221" i="41"/>
  <c r="M223" i="41"/>
  <c r="M225" i="41"/>
  <c r="M227" i="41"/>
  <c r="M229" i="41"/>
  <c r="M231" i="41"/>
  <c r="M233" i="41"/>
  <c r="M235" i="41"/>
  <c r="M237" i="41"/>
  <c r="M239" i="41"/>
  <c r="M241" i="41"/>
  <c r="M243" i="41"/>
  <c r="M245" i="41"/>
  <c r="M247" i="41"/>
  <c r="M249" i="41"/>
  <c r="M251" i="41"/>
  <c r="M253" i="41"/>
  <c r="M255" i="41"/>
  <c r="M257" i="41"/>
  <c r="M259" i="41"/>
  <c r="M261" i="41"/>
  <c r="M263" i="41"/>
  <c r="M265" i="41"/>
  <c r="M267" i="41"/>
  <c r="M269" i="41"/>
  <c r="M271" i="41"/>
  <c r="M273" i="41"/>
  <c r="M275" i="41"/>
  <c r="M277" i="41"/>
  <c r="M279" i="41"/>
  <c r="M281" i="41"/>
  <c r="M283" i="41"/>
  <c r="M285" i="41"/>
  <c r="M287" i="41"/>
  <c r="M289" i="41"/>
  <c r="M291" i="41"/>
  <c r="M293" i="41"/>
  <c r="M295" i="41"/>
  <c r="M297" i="41"/>
  <c r="M299" i="41"/>
  <c r="M301" i="41"/>
  <c r="M303" i="41"/>
  <c r="M305" i="41"/>
  <c r="M307" i="41"/>
  <c r="M309" i="41"/>
  <c r="M311" i="41"/>
  <c r="M313" i="41"/>
  <c r="M315" i="41"/>
  <c r="M317" i="41"/>
  <c r="M319" i="41"/>
  <c r="M321" i="41"/>
  <c r="M323" i="41"/>
  <c r="M325" i="41"/>
  <c r="M327" i="41"/>
  <c r="M329" i="41"/>
  <c r="M331" i="41"/>
  <c r="M333" i="41"/>
  <c r="M335" i="41"/>
  <c r="M337" i="41"/>
  <c r="M339" i="41"/>
  <c r="M341" i="41"/>
  <c r="M343" i="41"/>
  <c r="M345" i="41"/>
  <c r="M347" i="41"/>
  <c r="M349" i="41"/>
  <c r="M351" i="41"/>
  <c r="M353" i="41"/>
  <c r="M355" i="41"/>
  <c r="M357" i="41"/>
  <c r="M359" i="41"/>
  <c r="M361" i="41"/>
  <c r="M363" i="41"/>
  <c r="M365" i="41"/>
  <c r="M367" i="41"/>
  <c r="M369" i="41"/>
  <c r="M371" i="41"/>
  <c r="M373" i="41"/>
  <c r="M375" i="41"/>
  <c r="M377" i="41"/>
  <c r="M379" i="41"/>
  <c r="M381" i="41"/>
  <c r="M383" i="41"/>
  <c r="M385" i="41"/>
  <c r="M387" i="41"/>
  <c r="M389" i="41"/>
  <c r="M391" i="41"/>
  <c r="M393" i="41"/>
  <c r="M395" i="41"/>
  <c r="M397" i="41"/>
  <c r="M399" i="41"/>
  <c r="M401" i="41"/>
  <c r="M403" i="41"/>
  <c r="M405" i="41"/>
  <c r="M407" i="41"/>
  <c r="M409" i="41"/>
  <c r="M411" i="41"/>
  <c r="M413" i="41"/>
  <c r="M415" i="41"/>
  <c r="M417" i="41"/>
  <c r="M419" i="41"/>
  <c r="M421" i="41"/>
  <c r="M423" i="41"/>
  <c r="M425" i="41"/>
  <c r="M427" i="41"/>
  <c r="M429" i="41"/>
  <c r="M431" i="41"/>
  <c r="M433" i="41"/>
  <c r="M435" i="41"/>
  <c r="M437" i="41"/>
  <c r="M439" i="41"/>
  <c r="M441" i="41"/>
  <c r="M443" i="41"/>
  <c r="M445" i="41"/>
  <c r="M447" i="41"/>
  <c r="M449" i="41"/>
  <c r="M451" i="41"/>
  <c r="M453" i="41"/>
  <c r="M455" i="41"/>
  <c r="M457" i="41"/>
  <c r="M459" i="41"/>
  <c r="M461" i="41"/>
  <c r="M463" i="41"/>
  <c r="M465" i="41"/>
  <c r="M467" i="41"/>
  <c r="M469" i="41"/>
  <c r="M471" i="41"/>
  <c r="M473" i="41"/>
  <c r="M475" i="41"/>
  <c r="M477" i="41"/>
  <c r="M479" i="41"/>
  <c r="M481" i="41"/>
  <c r="M483" i="41"/>
  <c r="M485" i="41"/>
  <c r="M487" i="41"/>
  <c r="M489" i="41"/>
  <c r="M491" i="41"/>
  <c r="M492" i="41"/>
  <c r="M493" i="41"/>
  <c r="M494" i="41"/>
  <c r="M495" i="41"/>
  <c r="M497" i="41"/>
  <c r="M500" i="41"/>
  <c r="M511" i="41"/>
  <c r="D96" i="40"/>
  <c r="A93" i="40"/>
  <c r="M508" i="41"/>
  <c r="D93" i="40"/>
  <c r="A97" i="40"/>
  <c r="M512" i="41"/>
  <c r="D97" i="40"/>
  <c r="A94" i="40"/>
  <c r="A98" i="40"/>
  <c r="M513" i="41"/>
  <c r="D98" i="40"/>
  <c r="A95" i="40"/>
  <c r="M510" i="41"/>
  <c r="M509" i="41"/>
  <c r="D95" i="40"/>
  <c r="A99" i="40"/>
  <c r="D99" i="40"/>
  <c r="A96" i="38"/>
  <c r="M4" i="39"/>
  <c r="M6" i="39"/>
  <c r="M8" i="39"/>
  <c r="M9" i="39"/>
  <c r="M10" i="39"/>
  <c r="M11" i="39"/>
  <c r="M13" i="39"/>
  <c r="M14" i="39"/>
  <c r="M15" i="39"/>
  <c r="M17" i="39"/>
  <c r="M18" i="39"/>
  <c r="M19" i="39"/>
  <c r="M21" i="39"/>
  <c r="M22" i="39"/>
  <c r="M23" i="39"/>
  <c r="M25" i="39"/>
  <c r="M26" i="39"/>
  <c r="M27" i="39"/>
  <c r="M29" i="39"/>
  <c r="M30" i="39"/>
  <c r="M31" i="39"/>
  <c r="M33" i="39"/>
  <c r="M34" i="39"/>
  <c r="M35" i="39"/>
  <c r="M37" i="39"/>
  <c r="M38" i="39"/>
  <c r="M39" i="39"/>
  <c r="M41" i="39"/>
  <c r="M42" i="39"/>
  <c r="M43" i="39"/>
  <c r="M45" i="39"/>
  <c r="M46" i="39"/>
  <c r="M47" i="39"/>
  <c r="M49" i="39"/>
  <c r="M50" i="39"/>
  <c r="M51" i="39"/>
  <c r="M53" i="39"/>
  <c r="M54" i="39"/>
  <c r="M55" i="39"/>
  <c r="M57" i="39"/>
  <c r="M58" i="39"/>
  <c r="M59" i="39"/>
  <c r="M61" i="39"/>
  <c r="M62" i="39"/>
  <c r="M63" i="39"/>
  <c r="M65" i="39"/>
  <c r="M66" i="39"/>
  <c r="M67" i="39"/>
  <c r="M69" i="39"/>
  <c r="M70" i="39"/>
  <c r="M71" i="39"/>
  <c r="M73" i="39"/>
  <c r="M74" i="39"/>
  <c r="M75" i="39"/>
  <c r="M77" i="39"/>
  <c r="M78" i="39"/>
  <c r="M79" i="39"/>
  <c r="M81" i="39"/>
  <c r="M82" i="39"/>
  <c r="M83" i="39"/>
  <c r="M85" i="39"/>
  <c r="M86" i="39"/>
  <c r="M87" i="39"/>
  <c r="M89" i="39"/>
  <c r="M90" i="39"/>
  <c r="M91" i="39"/>
  <c r="M93" i="39"/>
  <c r="M94" i="39"/>
  <c r="M95" i="39"/>
  <c r="M97" i="39"/>
  <c r="M98" i="39"/>
  <c r="M99" i="39"/>
  <c r="M101" i="39"/>
  <c r="M102" i="39"/>
  <c r="M103" i="39"/>
  <c r="M105" i="39"/>
  <c r="M106" i="39"/>
  <c r="M107" i="39"/>
  <c r="M109" i="39"/>
  <c r="M110" i="39"/>
  <c r="M111" i="39"/>
  <c r="M113" i="39"/>
  <c r="M114" i="39"/>
  <c r="M115" i="39"/>
  <c r="M117" i="39"/>
  <c r="M118" i="39"/>
  <c r="M119" i="39"/>
  <c r="M121" i="39"/>
  <c r="M122" i="39"/>
  <c r="M123" i="39"/>
  <c r="M125" i="39"/>
  <c r="M126" i="39"/>
  <c r="M127" i="39"/>
  <c r="M129" i="39"/>
  <c r="M130" i="39"/>
  <c r="M131" i="39"/>
  <c r="M133" i="39"/>
  <c r="M134" i="39"/>
  <c r="M135" i="39"/>
  <c r="M137" i="39"/>
  <c r="M138" i="39"/>
  <c r="M139" i="39"/>
  <c r="M141" i="39"/>
  <c r="M142" i="39"/>
  <c r="M143" i="39"/>
  <c r="M145" i="39"/>
  <c r="M146" i="39"/>
  <c r="M147" i="39"/>
  <c r="M149" i="39"/>
  <c r="M150" i="39"/>
  <c r="M151" i="39"/>
  <c r="M153" i="39"/>
  <c r="M154" i="39"/>
  <c r="M155" i="39"/>
  <c r="M157" i="39"/>
  <c r="M158" i="39"/>
  <c r="M159" i="39"/>
  <c r="M161" i="39"/>
  <c r="M162" i="39"/>
  <c r="M163" i="39"/>
  <c r="M165" i="39"/>
  <c r="M166" i="39"/>
  <c r="M167" i="39"/>
  <c r="M169" i="39"/>
  <c r="M170" i="39"/>
  <c r="M171" i="39"/>
  <c r="M173" i="39"/>
  <c r="M174" i="39"/>
  <c r="M175" i="39"/>
  <c r="M177" i="39"/>
  <c r="M178" i="39"/>
  <c r="M179" i="39"/>
  <c r="M181" i="39"/>
  <c r="M182" i="39"/>
  <c r="M183" i="39"/>
  <c r="M185" i="39"/>
  <c r="M186" i="39"/>
  <c r="M187" i="39"/>
  <c r="M189" i="39"/>
  <c r="M190" i="39"/>
  <c r="M191" i="39"/>
  <c r="M193" i="39"/>
  <c r="M194" i="39"/>
  <c r="M195" i="39"/>
  <c r="M197" i="39"/>
  <c r="M198" i="39"/>
  <c r="M199" i="39"/>
  <c r="M201" i="39"/>
  <c r="M202" i="39"/>
  <c r="M203" i="39"/>
  <c r="M205" i="39"/>
  <c r="M206" i="39"/>
  <c r="M207" i="39"/>
  <c r="M209" i="39"/>
  <c r="M210" i="39"/>
  <c r="M211" i="39"/>
  <c r="M213" i="39"/>
  <c r="M214" i="39"/>
  <c r="M215" i="39"/>
  <c r="M217" i="39"/>
  <c r="M218" i="39"/>
  <c r="M219" i="39"/>
  <c r="M221" i="39"/>
  <c r="M222" i="39"/>
  <c r="M223" i="39"/>
  <c r="M225" i="39"/>
  <c r="M226" i="39"/>
  <c r="M227" i="39"/>
  <c r="M229" i="39"/>
  <c r="M230" i="39"/>
  <c r="M231" i="39"/>
  <c r="M233" i="39"/>
  <c r="M234" i="39"/>
  <c r="M235" i="39"/>
  <c r="M237" i="39"/>
  <c r="M238" i="39"/>
  <c r="M239" i="39"/>
  <c r="M241" i="39"/>
  <c r="M242" i="39"/>
  <c r="M243" i="39"/>
  <c r="M245" i="39"/>
  <c r="M246" i="39"/>
  <c r="M247" i="39"/>
  <c r="M249" i="39"/>
  <c r="M250" i="39"/>
  <c r="M251" i="39"/>
  <c r="M253" i="39"/>
  <c r="M254" i="39"/>
  <c r="M255" i="39"/>
  <c r="M257" i="39"/>
  <c r="M258" i="39"/>
  <c r="M259" i="39"/>
  <c r="M261" i="39"/>
  <c r="M262" i="39"/>
  <c r="M263" i="39"/>
  <c r="M265" i="39"/>
  <c r="M266" i="39"/>
  <c r="M267" i="39"/>
  <c r="M269" i="39"/>
  <c r="M270" i="39"/>
  <c r="M271" i="39"/>
  <c r="M273" i="39"/>
  <c r="M274" i="39"/>
  <c r="M275" i="39"/>
  <c r="M277" i="39"/>
  <c r="M278" i="39"/>
  <c r="M279" i="39"/>
  <c r="M281" i="39"/>
  <c r="M282" i="39"/>
  <c r="M283" i="39"/>
  <c r="M285" i="39"/>
  <c r="M286" i="39"/>
  <c r="M287" i="39"/>
  <c r="M289" i="39"/>
  <c r="M290" i="39"/>
  <c r="M291" i="39"/>
  <c r="M293" i="39"/>
  <c r="M294" i="39"/>
  <c r="M295" i="39"/>
  <c r="M297" i="39"/>
  <c r="M298" i="39"/>
  <c r="M299" i="39"/>
  <c r="M301" i="39"/>
  <c r="M302" i="39"/>
  <c r="M303" i="39"/>
  <c r="M305" i="39"/>
  <c r="M306" i="39"/>
  <c r="M307" i="39"/>
  <c r="M309" i="39"/>
  <c r="M310" i="39"/>
  <c r="M311" i="39"/>
  <c r="M313" i="39"/>
  <c r="M314" i="39"/>
  <c r="M315" i="39"/>
  <c r="M317" i="39"/>
  <c r="M318" i="39"/>
  <c r="M319" i="39"/>
  <c r="M321" i="39"/>
  <c r="M322" i="39"/>
  <c r="M323" i="39"/>
  <c r="M325" i="39"/>
  <c r="M326" i="39"/>
  <c r="M327" i="39"/>
  <c r="M329" i="39"/>
  <c r="M330" i="39"/>
  <c r="M331" i="39"/>
  <c r="M333" i="39"/>
  <c r="M334" i="39"/>
  <c r="M335" i="39"/>
  <c r="M337" i="39"/>
  <c r="M338" i="39"/>
  <c r="M339" i="39"/>
  <c r="M341" i="39"/>
  <c r="M342" i="39"/>
  <c r="M343" i="39"/>
  <c r="M345" i="39"/>
  <c r="M346" i="39"/>
  <c r="M347" i="39"/>
  <c r="M349" i="39"/>
  <c r="M350" i="39"/>
  <c r="M351" i="39"/>
  <c r="M353" i="39"/>
  <c r="M354" i="39"/>
  <c r="M355" i="39"/>
  <c r="M357" i="39"/>
  <c r="M358" i="39"/>
  <c r="M359" i="39"/>
  <c r="M361" i="39"/>
  <c r="M362" i="39"/>
  <c r="M363" i="39"/>
  <c r="M365" i="39"/>
  <c r="M366" i="39"/>
  <c r="M367" i="39"/>
  <c r="M369" i="39"/>
  <c r="M370" i="39"/>
  <c r="M371" i="39"/>
  <c r="M373" i="39"/>
  <c r="M374" i="39"/>
  <c r="M375" i="39"/>
  <c r="M377" i="39"/>
  <c r="M378" i="39"/>
  <c r="M379" i="39"/>
  <c r="M381" i="39"/>
  <c r="M382" i="39"/>
  <c r="M383" i="39"/>
  <c r="M385" i="39"/>
  <c r="M386" i="39"/>
  <c r="M387" i="39"/>
  <c r="M389" i="39"/>
  <c r="M390" i="39"/>
  <c r="M391" i="39"/>
  <c r="M393" i="39"/>
  <c r="M394" i="39"/>
  <c r="M395" i="39"/>
  <c r="M397" i="39"/>
  <c r="M398" i="39"/>
  <c r="M399" i="39"/>
  <c r="M401" i="39"/>
  <c r="M402" i="39"/>
  <c r="M403" i="39"/>
  <c r="M405" i="39"/>
  <c r="M406" i="39"/>
  <c r="M407" i="39"/>
  <c r="M409" i="39"/>
  <c r="M410" i="39"/>
  <c r="M411" i="39"/>
  <c r="M413" i="39"/>
  <c r="M414" i="39"/>
  <c r="M415" i="39"/>
  <c r="M417" i="39"/>
  <c r="M418" i="39"/>
  <c r="M419" i="39"/>
  <c r="M421" i="39"/>
  <c r="M422" i="39"/>
  <c r="M423" i="39"/>
  <c r="M425" i="39"/>
  <c r="M426" i="39"/>
  <c r="M427" i="39"/>
  <c r="M429" i="39"/>
  <c r="M430" i="39"/>
  <c r="M431" i="39"/>
  <c r="M433" i="39"/>
  <c r="M434" i="39"/>
  <c r="M435" i="39"/>
  <c r="M437" i="39"/>
  <c r="M438" i="39"/>
  <c r="M439" i="39"/>
  <c r="M441" i="39"/>
  <c r="M442" i="39"/>
  <c r="M443" i="39"/>
  <c r="M445" i="39"/>
  <c r="M446" i="39"/>
  <c r="M447" i="39"/>
  <c r="M449" i="39"/>
  <c r="M450" i="39"/>
  <c r="M451" i="39"/>
  <c r="M453" i="39"/>
  <c r="M454" i="39"/>
  <c r="M455" i="39"/>
  <c r="M457" i="39"/>
  <c r="M458" i="39"/>
  <c r="M459" i="39"/>
  <c r="M461" i="39"/>
  <c r="M462" i="39"/>
  <c r="M463" i="39"/>
  <c r="M465" i="39"/>
  <c r="M466" i="39"/>
  <c r="M467" i="39"/>
  <c r="M469" i="39"/>
  <c r="M470" i="39"/>
  <c r="M471" i="39"/>
  <c r="M473" i="39"/>
  <c r="M474" i="39"/>
  <c r="M475" i="39"/>
  <c r="M477" i="39"/>
  <c r="M478" i="39"/>
  <c r="M479" i="39"/>
  <c r="M481" i="39"/>
  <c r="M482" i="39"/>
  <c r="M483" i="39"/>
  <c r="M485" i="39"/>
  <c r="M486" i="39"/>
  <c r="M487" i="39"/>
  <c r="M489" i="39"/>
  <c r="M490" i="39"/>
  <c r="M491" i="39"/>
  <c r="M492" i="39"/>
  <c r="M493" i="39"/>
  <c r="M494" i="39"/>
  <c r="M495" i="39"/>
  <c r="M497" i="39"/>
  <c r="M498" i="39"/>
  <c r="M500" i="39"/>
  <c r="M511" i="39"/>
  <c r="D96" i="38"/>
  <c r="A93" i="38"/>
  <c r="M508" i="39"/>
  <c r="D93" i="38"/>
  <c r="A97" i="38"/>
  <c r="M512" i="39"/>
  <c r="D97" i="38"/>
  <c r="A94" i="38"/>
  <c r="A98" i="38"/>
  <c r="M513" i="39"/>
  <c r="D98" i="38"/>
  <c r="A95" i="38"/>
  <c r="M510" i="39"/>
  <c r="M509" i="39"/>
  <c r="D95" i="38"/>
  <c r="A99" i="38"/>
  <c r="D99" i="38"/>
  <c r="A96" i="36"/>
  <c r="M4" i="37"/>
  <c r="M5" i="37"/>
  <c r="M6" i="37"/>
  <c r="M8" i="37"/>
  <c r="M9" i="37"/>
  <c r="M10" i="37"/>
  <c r="M13" i="37"/>
  <c r="M14" i="37"/>
  <c r="M17" i="37"/>
  <c r="M18" i="37"/>
  <c r="M21" i="37"/>
  <c r="M22" i="37"/>
  <c r="M25" i="37"/>
  <c r="M26" i="37"/>
  <c r="M29" i="37"/>
  <c r="M30" i="37"/>
  <c r="M33" i="37"/>
  <c r="M34" i="37"/>
  <c r="M37" i="37"/>
  <c r="M38" i="37"/>
  <c r="M41" i="37"/>
  <c r="M42" i="37"/>
  <c r="M45" i="37"/>
  <c r="M46" i="37"/>
  <c r="M49" i="37"/>
  <c r="M50" i="37"/>
  <c r="M53" i="37"/>
  <c r="M54" i="37"/>
  <c r="M57" i="37"/>
  <c r="M58" i="37"/>
  <c r="M61" i="37"/>
  <c r="M62" i="37"/>
  <c r="M65" i="37"/>
  <c r="M66" i="37"/>
  <c r="M69" i="37"/>
  <c r="M70" i="37"/>
  <c r="M73" i="37"/>
  <c r="M74" i="37"/>
  <c r="M77" i="37"/>
  <c r="M78" i="37"/>
  <c r="M81" i="37"/>
  <c r="M82" i="37"/>
  <c r="M85" i="37"/>
  <c r="M86" i="37"/>
  <c r="M89" i="37"/>
  <c r="M90" i="37"/>
  <c r="M93" i="37"/>
  <c r="M94" i="37"/>
  <c r="M97" i="37"/>
  <c r="M98" i="37"/>
  <c r="M101" i="37"/>
  <c r="M102" i="37"/>
  <c r="M105" i="37"/>
  <c r="M106" i="37"/>
  <c r="M109" i="37"/>
  <c r="M110" i="37"/>
  <c r="M113" i="37"/>
  <c r="M114" i="37"/>
  <c r="M117" i="37"/>
  <c r="M118" i="37"/>
  <c r="M121" i="37"/>
  <c r="M122" i="37"/>
  <c r="M125" i="37"/>
  <c r="M126" i="37"/>
  <c r="M129" i="37"/>
  <c r="M130" i="37"/>
  <c r="M133" i="37"/>
  <c r="M134" i="37"/>
  <c r="M135" i="37"/>
  <c r="M137" i="37"/>
  <c r="M138" i="37"/>
  <c r="M141" i="37"/>
  <c r="M142" i="37"/>
  <c r="M145" i="37"/>
  <c r="M146" i="37"/>
  <c r="M149" i="37"/>
  <c r="M150" i="37"/>
  <c r="M153" i="37"/>
  <c r="M154" i="37"/>
  <c r="M157" i="37"/>
  <c r="M158" i="37"/>
  <c r="M161" i="37"/>
  <c r="M162" i="37"/>
  <c r="M165" i="37"/>
  <c r="M166" i="37"/>
  <c r="M169" i="37"/>
  <c r="M170" i="37"/>
  <c r="M173" i="37"/>
  <c r="M174" i="37"/>
  <c r="M177" i="37"/>
  <c r="M178" i="37"/>
  <c r="M181" i="37"/>
  <c r="M182" i="37"/>
  <c r="M185" i="37"/>
  <c r="M186" i="37"/>
  <c r="M189" i="37"/>
  <c r="M190" i="37"/>
  <c r="M193" i="37"/>
  <c r="M194" i="37"/>
  <c r="M197" i="37"/>
  <c r="M198" i="37"/>
  <c r="M201" i="37"/>
  <c r="M202" i="37"/>
  <c r="M205" i="37"/>
  <c r="M206" i="37"/>
  <c r="M209" i="37"/>
  <c r="M210" i="37"/>
  <c r="M213" i="37"/>
  <c r="M214" i="37"/>
  <c r="M217" i="37"/>
  <c r="M218" i="37"/>
  <c r="M221" i="37"/>
  <c r="M222" i="37"/>
  <c r="M225" i="37"/>
  <c r="M226" i="37"/>
  <c r="M229" i="37"/>
  <c r="M230" i="37"/>
  <c r="M233" i="37"/>
  <c r="M234" i="37"/>
  <c r="M237" i="37"/>
  <c r="M238" i="37"/>
  <c r="M241" i="37"/>
  <c r="M242" i="37"/>
  <c r="M245" i="37"/>
  <c r="M246" i="37"/>
  <c r="M249" i="37"/>
  <c r="M250" i="37"/>
  <c r="M253" i="37"/>
  <c r="M254" i="37"/>
  <c r="M257" i="37"/>
  <c r="M258" i="37"/>
  <c r="M261" i="37"/>
  <c r="M262" i="37"/>
  <c r="M265" i="37"/>
  <c r="M266" i="37"/>
  <c r="M269" i="37"/>
  <c r="M270" i="37"/>
  <c r="M273" i="37"/>
  <c r="M274" i="37"/>
  <c r="M277" i="37"/>
  <c r="M278" i="37"/>
  <c r="M281" i="37"/>
  <c r="M282" i="37"/>
  <c r="M285" i="37"/>
  <c r="M286" i="37"/>
  <c r="M289" i="37"/>
  <c r="M290" i="37"/>
  <c r="M293" i="37"/>
  <c r="M294" i="37"/>
  <c r="M297" i="37"/>
  <c r="M298" i="37"/>
  <c r="M301" i="37"/>
  <c r="M302" i="37"/>
  <c r="M305" i="37"/>
  <c r="M306" i="37"/>
  <c r="M309" i="37"/>
  <c r="M310" i="37"/>
  <c r="M313" i="37"/>
  <c r="M314" i="37"/>
  <c r="M317" i="37"/>
  <c r="M318" i="37"/>
  <c r="M321" i="37"/>
  <c r="M322" i="37"/>
  <c r="M325" i="37"/>
  <c r="M326" i="37"/>
  <c r="M329" i="37"/>
  <c r="M330" i="37"/>
  <c r="M333" i="37"/>
  <c r="M334" i="37"/>
  <c r="M337" i="37"/>
  <c r="M338" i="37"/>
  <c r="M341" i="37"/>
  <c r="M342" i="37"/>
  <c r="M345" i="37"/>
  <c r="M346" i="37"/>
  <c r="M349" i="37"/>
  <c r="M350" i="37"/>
  <c r="M353" i="37"/>
  <c r="M354" i="37"/>
  <c r="M357" i="37"/>
  <c r="M358" i="37"/>
  <c r="M361" i="37"/>
  <c r="M362" i="37"/>
  <c r="M365" i="37"/>
  <c r="M366" i="37"/>
  <c r="M369" i="37"/>
  <c r="M370" i="37"/>
  <c r="M373" i="37"/>
  <c r="M374" i="37"/>
  <c r="M377" i="37"/>
  <c r="M378" i="37"/>
  <c r="M381" i="37"/>
  <c r="M382" i="37"/>
  <c r="M385" i="37"/>
  <c r="M386" i="37"/>
  <c r="M389" i="37"/>
  <c r="M390" i="37"/>
  <c r="M393" i="37"/>
  <c r="M394" i="37"/>
  <c r="M397" i="37"/>
  <c r="M398" i="37"/>
  <c r="M401" i="37"/>
  <c r="M402" i="37"/>
  <c r="M405" i="37"/>
  <c r="M406" i="37"/>
  <c r="M409" i="37"/>
  <c r="M410" i="37"/>
  <c r="M413" i="37"/>
  <c r="M414" i="37"/>
  <c r="M417" i="37"/>
  <c r="M418" i="37"/>
  <c r="M421" i="37"/>
  <c r="M422" i="37"/>
  <c r="M425" i="37"/>
  <c r="M426" i="37"/>
  <c r="M429" i="37"/>
  <c r="M430" i="37"/>
  <c r="M433" i="37"/>
  <c r="M434" i="37"/>
  <c r="M437" i="37"/>
  <c r="M438" i="37"/>
  <c r="M441" i="37"/>
  <c r="M442" i="37"/>
  <c r="M445" i="37"/>
  <c r="M446" i="37"/>
  <c r="M449" i="37"/>
  <c r="M450" i="37"/>
  <c r="M453" i="37"/>
  <c r="M454" i="37"/>
  <c r="M457" i="37"/>
  <c r="M458" i="37"/>
  <c r="M461" i="37"/>
  <c r="M462" i="37"/>
  <c r="M465" i="37"/>
  <c r="M466" i="37"/>
  <c r="M469" i="37"/>
  <c r="M470" i="37"/>
  <c r="M473" i="37"/>
  <c r="M474" i="37"/>
  <c r="M477" i="37"/>
  <c r="M478" i="37"/>
  <c r="M481" i="37"/>
  <c r="M482" i="37"/>
  <c r="M485" i="37"/>
  <c r="M486" i="37"/>
  <c r="M489" i="37"/>
  <c r="M490" i="37"/>
  <c r="M491" i="37"/>
  <c r="M492" i="37"/>
  <c r="M493" i="37"/>
  <c r="M494" i="37"/>
  <c r="M497" i="37"/>
  <c r="M498" i="37"/>
  <c r="M500" i="37"/>
  <c r="M511" i="37"/>
  <c r="D96" i="36"/>
  <c r="A93" i="36"/>
  <c r="M508" i="37"/>
  <c r="D93" i="36"/>
  <c r="A97" i="36"/>
  <c r="M512" i="37"/>
  <c r="D97" i="36"/>
  <c r="A94" i="36"/>
  <c r="A98" i="36"/>
  <c r="M513" i="37"/>
  <c r="D98" i="36"/>
  <c r="A95" i="36"/>
  <c r="M510" i="37"/>
  <c r="M509" i="37"/>
  <c r="D95" i="36"/>
  <c r="A99" i="36"/>
  <c r="D99" i="36"/>
  <c r="A96" i="34"/>
  <c r="M4" i="35"/>
  <c r="M6" i="35"/>
  <c r="M8" i="35"/>
  <c r="M9" i="35"/>
  <c r="M10" i="35"/>
  <c r="M13" i="35"/>
  <c r="M14" i="35"/>
  <c r="M17" i="35"/>
  <c r="M18" i="35"/>
  <c r="M21" i="35"/>
  <c r="M22" i="35"/>
  <c r="M25" i="35"/>
  <c r="M26" i="35"/>
  <c r="M29" i="35"/>
  <c r="M30" i="35"/>
  <c r="M33" i="35"/>
  <c r="M34" i="35"/>
  <c r="M37" i="35"/>
  <c r="M38" i="35"/>
  <c r="M41" i="35"/>
  <c r="M42" i="35"/>
  <c r="M45" i="35"/>
  <c r="M46" i="35"/>
  <c r="M49" i="35"/>
  <c r="M50" i="35"/>
  <c r="M53" i="35"/>
  <c r="M54" i="35"/>
  <c r="M57" i="35"/>
  <c r="M58" i="35"/>
  <c r="M61" i="35"/>
  <c r="M62" i="35"/>
  <c r="M65" i="35"/>
  <c r="M66" i="35"/>
  <c r="M69" i="35"/>
  <c r="M70" i="35"/>
  <c r="M73" i="35"/>
  <c r="M74" i="35"/>
  <c r="M77" i="35"/>
  <c r="M78" i="35"/>
  <c r="M81" i="35"/>
  <c r="M82" i="35"/>
  <c r="M85" i="35"/>
  <c r="M86" i="35"/>
  <c r="M89" i="35"/>
  <c r="M90" i="35"/>
  <c r="M93" i="35"/>
  <c r="M94" i="35"/>
  <c r="M97" i="35"/>
  <c r="M98" i="35"/>
  <c r="M101" i="35"/>
  <c r="M102" i="35"/>
  <c r="M105" i="35"/>
  <c r="M106" i="35"/>
  <c r="M109" i="35"/>
  <c r="M110" i="35"/>
  <c r="M113" i="35"/>
  <c r="M114" i="35"/>
  <c r="M117" i="35"/>
  <c r="M118" i="35"/>
  <c r="M121" i="35"/>
  <c r="M122" i="35"/>
  <c r="M125" i="35"/>
  <c r="M126" i="35"/>
  <c r="M129" i="35"/>
  <c r="M130" i="35"/>
  <c r="M133" i="35"/>
  <c r="M134" i="35"/>
  <c r="M137" i="35"/>
  <c r="M138" i="35"/>
  <c r="M141" i="35"/>
  <c r="M142" i="35"/>
  <c r="M145" i="35"/>
  <c r="M146" i="35"/>
  <c r="M149" i="35"/>
  <c r="M150" i="35"/>
  <c r="M153" i="35"/>
  <c r="M154" i="35"/>
  <c r="M157" i="35"/>
  <c r="M158" i="35"/>
  <c r="M161" i="35"/>
  <c r="M162" i="35"/>
  <c r="M165" i="35"/>
  <c r="M166" i="35"/>
  <c r="M169" i="35"/>
  <c r="M170" i="35"/>
  <c r="M173" i="35"/>
  <c r="M174" i="35"/>
  <c r="M177" i="35"/>
  <c r="M178" i="35"/>
  <c r="M181" i="35"/>
  <c r="M182" i="35"/>
  <c r="M185" i="35"/>
  <c r="M186" i="35"/>
  <c r="M189" i="35"/>
  <c r="M190" i="35"/>
  <c r="M193" i="35"/>
  <c r="M194" i="35"/>
  <c r="M197" i="35"/>
  <c r="M198" i="35"/>
  <c r="M201" i="35"/>
  <c r="M202" i="35"/>
  <c r="M205" i="35"/>
  <c r="M206" i="35"/>
  <c r="M209" i="35"/>
  <c r="M210" i="35"/>
  <c r="M213" i="35"/>
  <c r="M214" i="35"/>
  <c r="M217" i="35"/>
  <c r="M218" i="35"/>
  <c r="M221" i="35"/>
  <c r="M222" i="35"/>
  <c r="M225" i="35"/>
  <c r="M226" i="35"/>
  <c r="M229" i="35"/>
  <c r="M230" i="35"/>
  <c r="M233" i="35"/>
  <c r="M234" i="35"/>
  <c r="M237" i="35"/>
  <c r="M238" i="35"/>
  <c r="M241" i="35"/>
  <c r="M242" i="35"/>
  <c r="M245" i="35"/>
  <c r="M246" i="35"/>
  <c r="M249" i="35"/>
  <c r="M250" i="35"/>
  <c r="M253" i="35"/>
  <c r="M254" i="35"/>
  <c r="M257" i="35"/>
  <c r="M258" i="35"/>
  <c r="M261" i="35"/>
  <c r="M262" i="35"/>
  <c r="M265" i="35"/>
  <c r="M266" i="35"/>
  <c r="M269" i="35"/>
  <c r="M270" i="35"/>
  <c r="M273" i="35"/>
  <c r="M274" i="35"/>
  <c r="M277" i="35"/>
  <c r="M278" i="35"/>
  <c r="M281" i="35"/>
  <c r="M282" i="35"/>
  <c r="M285" i="35"/>
  <c r="M286" i="35"/>
  <c r="M289" i="35"/>
  <c r="M290" i="35"/>
  <c r="M293" i="35"/>
  <c r="M294" i="35"/>
  <c r="M297" i="35"/>
  <c r="M298" i="35"/>
  <c r="M301" i="35"/>
  <c r="M302" i="35"/>
  <c r="M305" i="35"/>
  <c r="M306" i="35"/>
  <c r="M309" i="35"/>
  <c r="M310" i="35"/>
  <c r="M313" i="35"/>
  <c r="M314" i="35"/>
  <c r="M317" i="35"/>
  <c r="M318" i="35"/>
  <c r="M321" i="35"/>
  <c r="M322" i="35"/>
  <c r="M325" i="35"/>
  <c r="M326" i="35"/>
  <c r="M329" i="35"/>
  <c r="M330" i="35"/>
  <c r="M333" i="35"/>
  <c r="M334" i="35"/>
  <c r="M337" i="35"/>
  <c r="M338" i="35"/>
  <c r="M341" i="35"/>
  <c r="M342" i="35"/>
  <c r="M345" i="35"/>
  <c r="M346" i="35"/>
  <c r="M349" i="35"/>
  <c r="M350" i="35"/>
  <c r="M353" i="35"/>
  <c r="M354" i="35"/>
  <c r="M357" i="35"/>
  <c r="M358" i="35"/>
  <c r="M361" i="35"/>
  <c r="M362" i="35"/>
  <c r="M365" i="35"/>
  <c r="M366" i="35"/>
  <c r="M369" i="35"/>
  <c r="M370" i="35"/>
  <c r="M373" i="35"/>
  <c r="M374" i="35"/>
  <c r="M377" i="35"/>
  <c r="M378" i="35"/>
  <c r="M381" i="35"/>
  <c r="M382" i="35"/>
  <c r="M385" i="35"/>
  <c r="M386" i="35"/>
  <c r="M389" i="35"/>
  <c r="M390" i="35"/>
  <c r="M393" i="35"/>
  <c r="M394" i="35"/>
  <c r="M397" i="35"/>
  <c r="M398" i="35"/>
  <c r="M401" i="35"/>
  <c r="M402" i="35"/>
  <c r="M405" i="35"/>
  <c r="M406" i="35"/>
  <c r="M409" i="35"/>
  <c r="M410" i="35"/>
  <c r="M413" i="35"/>
  <c r="M414" i="35"/>
  <c r="M417" i="35"/>
  <c r="M418" i="35"/>
  <c r="M421" i="35"/>
  <c r="M422" i="35"/>
  <c r="M425" i="35"/>
  <c r="M426" i="35"/>
  <c r="M429" i="35"/>
  <c r="M430" i="35"/>
  <c r="M433" i="35"/>
  <c r="M434" i="35"/>
  <c r="M437" i="35"/>
  <c r="M438" i="35"/>
  <c r="M441" i="35"/>
  <c r="M442" i="35"/>
  <c r="M445" i="35"/>
  <c r="M446" i="35"/>
  <c r="M449" i="35"/>
  <c r="M450" i="35"/>
  <c r="M453" i="35"/>
  <c r="M454" i="35"/>
  <c r="M457" i="35"/>
  <c r="M458" i="35"/>
  <c r="M461" i="35"/>
  <c r="M462" i="35"/>
  <c r="M465" i="35"/>
  <c r="M466" i="35"/>
  <c r="M469" i="35"/>
  <c r="M470" i="35"/>
  <c r="M473" i="35"/>
  <c r="M474" i="35"/>
  <c r="M477" i="35"/>
  <c r="M478" i="35"/>
  <c r="M481" i="35"/>
  <c r="M482" i="35"/>
  <c r="M485" i="35"/>
  <c r="M486" i="35"/>
  <c r="M489" i="35"/>
  <c r="M490" i="35"/>
  <c r="M491" i="35"/>
  <c r="M492" i="35"/>
  <c r="M493" i="35"/>
  <c r="M494" i="35"/>
  <c r="M497" i="35"/>
  <c r="M498" i="35"/>
  <c r="M500" i="35"/>
  <c r="M511" i="35"/>
  <c r="D96" i="34"/>
  <c r="A93" i="34"/>
  <c r="M508" i="35"/>
  <c r="D93" i="34"/>
  <c r="A97" i="34"/>
  <c r="M512" i="35"/>
  <c r="D97" i="34"/>
  <c r="A94" i="34"/>
  <c r="A98" i="34"/>
  <c r="M513" i="35"/>
  <c r="D98" i="34"/>
  <c r="A95" i="34"/>
  <c r="M510" i="35"/>
  <c r="M509" i="35"/>
  <c r="D95" i="34"/>
  <c r="A99" i="34"/>
  <c r="D99" i="34"/>
  <c r="A96" i="32"/>
  <c r="M4" i="33"/>
  <c r="M5" i="33"/>
  <c r="M6" i="33"/>
  <c r="M8" i="33"/>
  <c r="M9" i="33"/>
  <c r="M13" i="33"/>
  <c r="M17" i="33"/>
  <c r="M21" i="33"/>
  <c r="M25" i="33"/>
  <c r="M29" i="33"/>
  <c r="M33" i="33"/>
  <c r="M37" i="33"/>
  <c r="M41" i="33"/>
  <c r="M45" i="33"/>
  <c r="M49" i="33"/>
  <c r="M53" i="33"/>
  <c r="M57" i="33"/>
  <c r="M61" i="33"/>
  <c r="M65" i="33"/>
  <c r="M69" i="33"/>
  <c r="M73" i="33"/>
  <c r="M77" i="33"/>
  <c r="M81" i="33"/>
  <c r="M85" i="33"/>
  <c r="M89" i="33"/>
  <c r="M93" i="33"/>
  <c r="M97" i="33"/>
  <c r="M101" i="33"/>
  <c r="M105" i="33"/>
  <c r="M109" i="33"/>
  <c r="M113" i="33"/>
  <c r="M117" i="33"/>
  <c r="M121" i="33"/>
  <c r="M125" i="33"/>
  <c r="M129" i="33"/>
  <c r="M133" i="33"/>
  <c r="M137" i="33"/>
  <c r="M141" i="33"/>
  <c r="M145" i="33"/>
  <c r="M149" i="33"/>
  <c r="M153" i="33"/>
  <c r="M157" i="33"/>
  <c r="M161" i="33"/>
  <c r="M165" i="33"/>
  <c r="M169" i="33"/>
  <c r="M173" i="33"/>
  <c r="M177" i="33"/>
  <c r="M181" i="33"/>
  <c r="M185" i="33"/>
  <c r="M189" i="33"/>
  <c r="M193" i="33"/>
  <c r="M197" i="33"/>
  <c r="M201" i="33"/>
  <c r="M205" i="33"/>
  <c r="M209" i="33"/>
  <c r="M213" i="33"/>
  <c r="M217" i="33"/>
  <c r="M221" i="33"/>
  <c r="M225" i="33"/>
  <c r="M229" i="33"/>
  <c r="M233" i="33"/>
  <c r="M237" i="33"/>
  <c r="M241" i="33"/>
  <c r="M245" i="33"/>
  <c r="M249" i="33"/>
  <c r="M253" i="33"/>
  <c r="M257" i="33"/>
  <c r="M261" i="33"/>
  <c r="M265" i="33"/>
  <c r="M269" i="33"/>
  <c r="M273" i="33"/>
  <c r="M277" i="33"/>
  <c r="M281" i="33"/>
  <c r="M285" i="33"/>
  <c r="M289" i="33"/>
  <c r="M293" i="33"/>
  <c r="M297" i="33"/>
  <c r="M301" i="33"/>
  <c r="M305" i="33"/>
  <c r="M309" i="33"/>
  <c r="M313" i="33"/>
  <c r="M317" i="33"/>
  <c r="M321" i="33"/>
  <c r="M325" i="33"/>
  <c r="M329" i="33"/>
  <c r="M333" i="33"/>
  <c r="M337" i="33"/>
  <c r="M341" i="33"/>
  <c r="M345" i="33"/>
  <c r="M349" i="33"/>
  <c r="M353" i="33"/>
  <c r="M357" i="33"/>
  <c r="M361" i="33"/>
  <c r="M365" i="33"/>
  <c r="M369" i="33"/>
  <c r="M373" i="33"/>
  <c r="M377" i="33"/>
  <c r="M381" i="33"/>
  <c r="M385" i="33"/>
  <c r="M389" i="33"/>
  <c r="M393" i="33"/>
  <c r="M397" i="33"/>
  <c r="M401" i="33"/>
  <c r="M405" i="33"/>
  <c r="M409" i="33"/>
  <c r="M413" i="33"/>
  <c r="M417" i="33"/>
  <c r="M421" i="33"/>
  <c r="M425" i="33"/>
  <c r="M429" i="33"/>
  <c r="M433" i="33"/>
  <c r="M437" i="33"/>
  <c r="M441" i="33"/>
  <c r="M445" i="33"/>
  <c r="M449" i="33"/>
  <c r="M453" i="33"/>
  <c r="M457" i="33"/>
  <c r="M461" i="33"/>
  <c r="M465" i="33"/>
  <c r="M469" i="33"/>
  <c r="M473" i="33"/>
  <c r="M477" i="33"/>
  <c r="M481" i="33"/>
  <c r="M485" i="33"/>
  <c r="M489" i="33"/>
  <c r="M491" i="33"/>
  <c r="M492" i="33"/>
  <c r="M493" i="33"/>
  <c r="M494" i="33"/>
  <c r="M497" i="33"/>
  <c r="M500" i="33"/>
  <c r="M511" i="33"/>
  <c r="D96" i="32"/>
  <c r="A93" i="32"/>
  <c r="M508" i="33"/>
  <c r="D93" i="32"/>
  <c r="A97" i="32"/>
  <c r="M512" i="33"/>
  <c r="D97" i="32"/>
  <c r="A94" i="32"/>
  <c r="A98" i="32"/>
  <c r="M513" i="33"/>
  <c r="D98" i="32"/>
  <c r="A95" i="32"/>
  <c r="M510" i="33"/>
  <c r="M509" i="33"/>
  <c r="D95" i="32"/>
  <c r="A99" i="32"/>
  <c r="D99" i="32"/>
  <c r="A96" i="30"/>
  <c r="M4" i="31"/>
  <c r="M6" i="31"/>
  <c r="M8" i="31"/>
  <c r="M9" i="31"/>
  <c r="M10" i="31"/>
  <c r="M13" i="31"/>
  <c r="M14" i="31"/>
  <c r="M17" i="31"/>
  <c r="M18" i="31"/>
  <c r="M21" i="31"/>
  <c r="M22" i="31"/>
  <c r="M25" i="31"/>
  <c r="M26" i="31"/>
  <c r="M29" i="31"/>
  <c r="M30" i="31"/>
  <c r="M33" i="31"/>
  <c r="M34" i="31"/>
  <c r="M37" i="31"/>
  <c r="M38" i="31"/>
  <c r="M41" i="31"/>
  <c r="M42" i="31"/>
  <c r="M45" i="31"/>
  <c r="M46" i="31"/>
  <c r="M49" i="31"/>
  <c r="M50" i="31"/>
  <c r="M53" i="31"/>
  <c r="M54" i="31"/>
  <c r="M57" i="31"/>
  <c r="M58" i="31"/>
  <c r="M61" i="31"/>
  <c r="M62" i="31"/>
  <c r="M65" i="31"/>
  <c r="M66" i="31"/>
  <c r="M69" i="31"/>
  <c r="M70" i="31"/>
  <c r="M73" i="31"/>
  <c r="M74" i="31"/>
  <c r="M77" i="31"/>
  <c r="M78" i="31"/>
  <c r="M81" i="31"/>
  <c r="M82" i="31"/>
  <c r="M85" i="31"/>
  <c r="M86" i="31"/>
  <c r="M89" i="31"/>
  <c r="M90" i="31"/>
  <c r="M93" i="31"/>
  <c r="M94" i="31"/>
  <c r="M97" i="31"/>
  <c r="M98" i="31"/>
  <c r="M101" i="31"/>
  <c r="M102" i="31"/>
  <c r="M105" i="31"/>
  <c r="M106" i="31"/>
  <c r="M109" i="31"/>
  <c r="M110" i="31"/>
  <c r="M113" i="31"/>
  <c r="M114" i="31"/>
  <c r="M117" i="31"/>
  <c r="M118" i="31"/>
  <c r="M121" i="31"/>
  <c r="M122" i="31"/>
  <c r="M125" i="31"/>
  <c r="M126" i="31"/>
  <c r="M129" i="31"/>
  <c r="M130" i="31"/>
  <c r="M133" i="31"/>
  <c r="M134" i="31"/>
  <c r="M137" i="31"/>
  <c r="M138" i="31"/>
  <c r="M141" i="31"/>
  <c r="M142" i="31"/>
  <c r="M145" i="31"/>
  <c r="M146" i="31"/>
  <c r="M149" i="31"/>
  <c r="M150" i="31"/>
  <c r="M153" i="31"/>
  <c r="M154" i="31"/>
  <c r="M157" i="31"/>
  <c r="M158" i="31"/>
  <c r="M161" i="31"/>
  <c r="M162" i="31"/>
  <c r="M165" i="31"/>
  <c r="M166" i="31"/>
  <c r="M169" i="31"/>
  <c r="M170" i="31"/>
  <c r="M173" i="31"/>
  <c r="M174" i="31"/>
  <c r="M177" i="31"/>
  <c r="M178" i="31"/>
  <c r="M181" i="31"/>
  <c r="M182" i="31"/>
  <c r="M185" i="31"/>
  <c r="M186" i="31"/>
  <c r="M189" i="31"/>
  <c r="M190" i="31"/>
  <c r="M193" i="31"/>
  <c r="M194" i="31"/>
  <c r="M197" i="31"/>
  <c r="M198" i="31"/>
  <c r="M201" i="31"/>
  <c r="M202" i="31"/>
  <c r="M205" i="31"/>
  <c r="M206" i="31"/>
  <c r="M209" i="31"/>
  <c r="M210" i="31"/>
  <c r="M213" i="31"/>
  <c r="M214" i="31"/>
  <c r="M217" i="31"/>
  <c r="M218" i="31"/>
  <c r="M221" i="31"/>
  <c r="M222" i="31"/>
  <c r="M225" i="31"/>
  <c r="M226" i="31"/>
  <c r="M229" i="31"/>
  <c r="M230" i="31"/>
  <c r="M233" i="31"/>
  <c r="M234" i="31"/>
  <c r="M237" i="31"/>
  <c r="M238" i="31"/>
  <c r="M241" i="31"/>
  <c r="M242" i="31"/>
  <c r="M245" i="31"/>
  <c r="M246" i="31"/>
  <c r="M249" i="31"/>
  <c r="M250" i="31"/>
  <c r="M253" i="31"/>
  <c r="M254" i="31"/>
  <c r="M257" i="31"/>
  <c r="M258" i="31"/>
  <c r="M261" i="31"/>
  <c r="M262" i="31"/>
  <c r="M265" i="31"/>
  <c r="M266" i="31"/>
  <c r="M269" i="31"/>
  <c r="M270" i="31"/>
  <c r="M273" i="31"/>
  <c r="M274" i="31"/>
  <c r="M277" i="31"/>
  <c r="M278" i="31"/>
  <c r="M281" i="31"/>
  <c r="M282" i="31"/>
  <c r="M285" i="31"/>
  <c r="M286" i="31"/>
  <c r="M289" i="31"/>
  <c r="M290" i="31"/>
  <c r="M293" i="31"/>
  <c r="M294" i="31"/>
  <c r="M297" i="31"/>
  <c r="M298" i="31"/>
  <c r="M301" i="31"/>
  <c r="M302" i="31"/>
  <c r="M305" i="31"/>
  <c r="M306" i="31"/>
  <c r="M309" i="31"/>
  <c r="M310" i="31"/>
  <c r="M313" i="31"/>
  <c r="M314" i="31"/>
  <c r="M317" i="31"/>
  <c r="M318" i="31"/>
  <c r="M321" i="31"/>
  <c r="M322" i="31"/>
  <c r="M325" i="31"/>
  <c r="M326" i="31"/>
  <c r="M329" i="31"/>
  <c r="M330" i="31"/>
  <c r="M333" i="31"/>
  <c r="M334" i="31"/>
  <c r="M337" i="31"/>
  <c r="M338" i="31"/>
  <c r="M341" i="31"/>
  <c r="M342" i="31"/>
  <c r="M345" i="31"/>
  <c r="M346" i="31"/>
  <c r="M349" i="31"/>
  <c r="M350" i="31"/>
  <c r="M353" i="31"/>
  <c r="M354" i="31"/>
  <c r="M357" i="31"/>
  <c r="M358" i="31"/>
  <c r="M361" i="31"/>
  <c r="M362" i="31"/>
  <c r="M365" i="31"/>
  <c r="M366" i="31"/>
  <c r="M369" i="31"/>
  <c r="M370" i="31"/>
  <c r="M373" i="31"/>
  <c r="M374" i="31"/>
  <c r="M377" i="31"/>
  <c r="M378" i="31"/>
  <c r="M381" i="31"/>
  <c r="M382" i="31"/>
  <c r="M385" i="31"/>
  <c r="M386" i="31"/>
  <c r="M389" i="31"/>
  <c r="M390" i="31"/>
  <c r="M393" i="31"/>
  <c r="M394" i="31"/>
  <c r="M397" i="31"/>
  <c r="M398" i="31"/>
  <c r="M401" i="31"/>
  <c r="M402" i="31"/>
  <c r="M405" i="31"/>
  <c r="M406" i="31"/>
  <c r="M409" i="31"/>
  <c r="M410" i="31"/>
  <c r="M413" i="31"/>
  <c r="M414" i="31"/>
  <c r="M417" i="31"/>
  <c r="M418" i="31"/>
  <c r="M421" i="31"/>
  <c r="M422" i="31"/>
  <c r="M425" i="31"/>
  <c r="M426" i="31"/>
  <c r="M429" i="31"/>
  <c r="M430" i="31"/>
  <c r="M433" i="31"/>
  <c r="M434" i="31"/>
  <c r="M437" i="31"/>
  <c r="M438" i="31"/>
  <c r="M441" i="31"/>
  <c r="M442" i="31"/>
  <c r="M445" i="31"/>
  <c r="M446" i="31"/>
  <c r="M449" i="31"/>
  <c r="M450" i="31"/>
  <c r="M453" i="31"/>
  <c r="M454" i="31"/>
  <c r="M457" i="31"/>
  <c r="M458" i="31"/>
  <c r="M461" i="31"/>
  <c r="M462" i="31"/>
  <c r="M465" i="31"/>
  <c r="M466" i="31"/>
  <c r="M469" i="31"/>
  <c r="M470" i="31"/>
  <c r="M473" i="31"/>
  <c r="M474" i="31"/>
  <c r="M477" i="31"/>
  <c r="M478" i="31"/>
  <c r="M481" i="31"/>
  <c r="M482" i="31"/>
  <c r="M485" i="31"/>
  <c r="M486" i="31"/>
  <c r="M489" i="31"/>
  <c r="M490" i="31"/>
  <c r="M491" i="31"/>
  <c r="M492" i="31"/>
  <c r="M493" i="31"/>
  <c r="M494" i="31"/>
  <c r="M497" i="31"/>
  <c r="M498" i="31"/>
  <c r="M500" i="31"/>
  <c r="M511" i="31"/>
  <c r="D96" i="30"/>
  <c r="A93" i="30"/>
  <c r="M508" i="31"/>
  <c r="D93" i="30"/>
  <c r="A97" i="30"/>
  <c r="M512" i="31"/>
  <c r="D97" i="30"/>
  <c r="A94" i="30"/>
  <c r="A98" i="30"/>
  <c r="M513" i="31"/>
  <c r="D98" i="30"/>
  <c r="A95" i="30"/>
  <c r="M510" i="31"/>
  <c r="M509" i="31"/>
  <c r="D95" i="30"/>
  <c r="A99" i="30"/>
  <c r="D99" i="30"/>
  <c r="A96" i="28"/>
  <c r="M4" i="29"/>
  <c r="M5" i="29"/>
  <c r="M6" i="29"/>
  <c r="M7" i="29"/>
  <c r="M8" i="29"/>
  <c r="M9" i="29"/>
  <c r="M10" i="29"/>
  <c r="M13" i="29"/>
  <c r="M14" i="29"/>
  <c r="M17" i="29"/>
  <c r="M18" i="29"/>
  <c r="M21" i="29"/>
  <c r="M22" i="29"/>
  <c r="M25" i="29"/>
  <c r="M26" i="29"/>
  <c r="M29" i="29"/>
  <c r="M30" i="29"/>
  <c r="M33" i="29"/>
  <c r="M34" i="29"/>
  <c r="M37" i="29"/>
  <c r="M38" i="29"/>
  <c r="M41" i="29"/>
  <c r="M42" i="29"/>
  <c r="M45" i="29"/>
  <c r="M46" i="29"/>
  <c r="M49" i="29"/>
  <c r="M50" i="29"/>
  <c r="M53" i="29"/>
  <c r="M54" i="29"/>
  <c r="M57" i="29"/>
  <c r="M58" i="29"/>
  <c r="M61" i="29"/>
  <c r="M62" i="29"/>
  <c r="M65" i="29"/>
  <c r="M66" i="29"/>
  <c r="M69" i="29"/>
  <c r="M70" i="29"/>
  <c r="M73" i="29"/>
  <c r="M74" i="29"/>
  <c r="M77" i="29"/>
  <c r="M78" i="29"/>
  <c r="M81" i="29"/>
  <c r="M82" i="29"/>
  <c r="M85" i="29"/>
  <c r="M86" i="29"/>
  <c r="M89" i="29"/>
  <c r="M90" i="29"/>
  <c r="M93" i="29"/>
  <c r="M94" i="29"/>
  <c r="M97" i="29"/>
  <c r="M98" i="29"/>
  <c r="M101" i="29"/>
  <c r="M102" i="29"/>
  <c r="M105" i="29"/>
  <c r="M106" i="29"/>
  <c r="M109" i="29"/>
  <c r="M110" i="29"/>
  <c r="M113" i="29"/>
  <c r="M114" i="29"/>
  <c r="M117" i="29"/>
  <c r="M118" i="29"/>
  <c r="M121" i="29"/>
  <c r="M122" i="29"/>
  <c r="M125" i="29"/>
  <c r="M126" i="29"/>
  <c r="M129" i="29"/>
  <c r="M130" i="29"/>
  <c r="M133" i="29"/>
  <c r="M134" i="29"/>
  <c r="M137" i="29"/>
  <c r="M138" i="29"/>
  <c r="M141" i="29"/>
  <c r="M142" i="29"/>
  <c r="M145" i="29"/>
  <c r="M146" i="29"/>
  <c r="M149" i="29"/>
  <c r="M150" i="29"/>
  <c r="M153" i="29"/>
  <c r="M154" i="29"/>
  <c r="M157" i="29"/>
  <c r="M158" i="29"/>
  <c r="M161" i="29"/>
  <c r="M162" i="29"/>
  <c r="M165" i="29"/>
  <c r="M166" i="29"/>
  <c r="M169" i="29"/>
  <c r="M170" i="29"/>
  <c r="M173" i="29"/>
  <c r="M174" i="29"/>
  <c r="M177" i="29"/>
  <c r="M178" i="29"/>
  <c r="M181" i="29"/>
  <c r="M182" i="29"/>
  <c r="M185" i="29"/>
  <c r="M186" i="29"/>
  <c r="M189" i="29"/>
  <c r="M190" i="29"/>
  <c r="M193" i="29"/>
  <c r="M194" i="29"/>
  <c r="M197" i="29"/>
  <c r="M198" i="29"/>
  <c r="M201" i="29"/>
  <c r="M202" i="29"/>
  <c r="M205" i="29"/>
  <c r="M206" i="29"/>
  <c r="M209" i="29"/>
  <c r="M210" i="29"/>
  <c r="M213" i="29"/>
  <c r="M214" i="29"/>
  <c r="M217" i="29"/>
  <c r="M218" i="29"/>
  <c r="M221" i="29"/>
  <c r="M222" i="29"/>
  <c r="M225" i="29"/>
  <c r="M226" i="29"/>
  <c r="M229" i="29"/>
  <c r="M230" i="29"/>
  <c r="M233" i="29"/>
  <c r="M234" i="29"/>
  <c r="M237" i="29"/>
  <c r="M238" i="29"/>
  <c r="M241" i="29"/>
  <c r="M242" i="29"/>
  <c r="M245" i="29"/>
  <c r="M246" i="29"/>
  <c r="M249" i="29"/>
  <c r="M250" i="29"/>
  <c r="M253" i="29"/>
  <c r="M254" i="29"/>
  <c r="M257" i="29"/>
  <c r="M258" i="29"/>
  <c r="M261" i="29"/>
  <c r="M262" i="29"/>
  <c r="M265" i="29"/>
  <c r="M266" i="29"/>
  <c r="M269" i="29"/>
  <c r="M270" i="29"/>
  <c r="M273" i="29"/>
  <c r="M274" i="29"/>
  <c r="M277" i="29"/>
  <c r="M278" i="29"/>
  <c r="M281" i="29"/>
  <c r="M282" i="29"/>
  <c r="M285" i="29"/>
  <c r="M286" i="29"/>
  <c r="M289" i="29"/>
  <c r="M290" i="29"/>
  <c r="M293" i="29"/>
  <c r="M294" i="29"/>
  <c r="M297" i="29"/>
  <c r="M298" i="29"/>
  <c r="M301" i="29"/>
  <c r="M302" i="29"/>
  <c r="M305" i="29"/>
  <c r="M306" i="29"/>
  <c r="M309" i="29"/>
  <c r="M310" i="29"/>
  <c r="M313" i="29"/>
  <c r="M314" i="29"/>
  <c r="M317" i="29"/>
  <c r="M318" i="29"/>
  <c r="M321" i="29"/>
  <c r="M322" i="29"/>
  <c r="M325" i="29"/>
  <c r="M326" i="29"/>
  <c r="M329" i="29"/>
  <c r="M330" i="29"/>
  <c r="M333" i="29"/>
  <c r="M334" i="29"/>
  <c r="M337" i="29"/>
  <c r="M338" i="29"/>
  <c r="M341" i="29"/>
  <c r="M342" i="29"/>
  <c r="M345" i="29"/>
  <c r="M346" i="29"/>
  <c r="M349" i="29"/>
  <c r="M350" i="29"/>
  <c r="M353" i="29"/>
  <c r="M354" i="29"/>
  <c r="M357" i="29"/>
  <c r="M358" i="29"/>
  <c r="M361" i="29"/>
  <c r="M362" i="29"/>
  <c r="M365" i="29"/>
  <c r="M366" i="29"/>
  <c r="M369" i="29"/>
  <c r="M370" i="29"/>
  <c r="M373" i="29"/>
  <c r="M374" i="29"/>
  <c r="M377" i="29"/>
  <c r="M378" i="29"/>
  <c r="M381" i="29"/>
  <c r="M382" i="29"/>
  <c r="M385" i="29"/>
  <c r="M386" i="29"/>
  <c r="M389" i="29"/>
  <c r="M390" i="29"/>
  <c r="M393" i="29"/>
  <c r="M394" i="29"/>
  <c r="M397" i="29"/>
  <c r="M398" i="29"/>
  <c r="M401" i="29"/>
  <c r="M402" i="29"/>
  <c r="M405" i="29"/>
  <c r="M406" i="29"/>
  <c r="M409" i="29"/>
  <c r="M410" i="29"/>
  <c r="M413" i="29"/>
  <c r="M414" i="29"/>
  <c r="M417" i="29"/>
  <c r="M418" i="29"/>
  <c r="M421" i="29"/>
  <c r="M422" i="29"/>
  <c r="M425" i="29"/>
  <c r="M426" i="29"/>
  <c r="M429" i="29"/>
  <c r="M430" i="29"/>
  <c r="M433" i="29"/>
  <c r="M434" i="29"/>
  <c r="M437" i="29"/>
  <c r="M438" i="29"/>
  <c r="M441" i="29"/>
  <c r="M442" i="29"/>
  <c r="M445" i="29"/>
  <c r="M446" i="29"/>
  <c r="M449" i="29"/>
  <c r="M450" i="29"/>
  <c r="M453" i="29"/>
  <c r="M454" i="29"/>
  <c r="M457" i="29"/>
  <c r="M458" i="29"/>
  <c r="M461" i="29"/>
  <c r="M462" i="29"/>
  <c r="M465" i="29"/>
  <c r="M466" i="29"/>
  <c r="M469" i="29"/>
  <c r="M470" i="29"/>
  <c r="M473" i="29"/>
  <c r="M474" i="29"/>
  <c r="M477" i="29"/>
  <c r="M478" i="29"/>
  <c r="M481" i="29"/>
  <c r="M482" i="29"/>
  <c r="M485" i="29"/>
  <c r="M486" i="29"/>
  <c r="M489" i="29"/>
  <c r="M490" i="29"/>
  <c r="M491" i="29"/>
  <c r="M492" i="29"/>
  <c r="M493" i="29"/>
  <c r="M494" i="29"/>
  <c r="M497" i="29"/>
  <c r="M498" i="29"/>
  <c r="M500" i="29"/>
  <c r="M511" i="29"/>
  <c r="D96" i="28"/>
  <c r="A93" i="28"/>
  <c r="M508" i="29"/>
  <c r="D93" i="28"/>
  <c r="A97" i="28"/>
  <c r="M512" i="29"/>
  <c r="D97" i="28"/>
  <c r="A94" i="28"/>
  <c r="A98" i="28"/>
  <c r="M513" i="29"/>
  <c r="D98" i="28"/>
  <c r="A95" i="28"/>
  <c r="M510" i="29"/>
  <c r="M509" i="29"/>
  <c r="D95" i="28"/>
  <c r="A99" i="28"/>
  <c r="D99" i="28"/>
  <c r="J531" i="25"/>
  <c r="H531" i="25"/>
  <c r="F531" i="25"/>
  <c r="I531" i="25"/>
  <c r="G531" i="25"/>
  <c r="I530" i="25"/>
  <c r="G530" i="25"/>
  <c r="J530" i="25"/>
  <c r="H530" i="25"/>
  <c r="F530" i="25"/>
  <c r="J529" i="25"/>
  <c r="H529" i="25"/>
  <c r="F529" i="25"/>
  <c r="I529" i="25"/>
  <c r="G529" i="25"/>
  <c r="I528" i="25"/>
  <c r="G528" i="25"/>
  <c r="J528" i="25"/>
  <c r="H528" i="25"/>
  <c r="F528" i="25"/>
  <c r="I534" i="24"/>
  <c r="G534" i="24"/>
  <c r="H534" i="24"/>
  <c r="J534" i="24"/>
  <c r="F534" i="24"/>
  <c r="I524" i="24"/>
  <c r="G524" i="24"/>
  <c r="J524" i="24"/>
  <c r="F524" i="24"/>
  <c r="H524" i="24"/>
  <c r="J523" i="24"/>
  <c r="H523" i="24"/>
  <c r="F523" i="24"/>
  <c r="I523" i="24"/>
  <c r="G523" i="24"/>
  <c r="I522" i="24"/>
  <c r="G522" i="24"/>
  <c r="H522" i="24"/>
  <c r="F522" i="24"/>
  <c r="J522" i="24"/>
  <c r="J521" i="24"/>
  <c r="H521" i="24"/>
  <c r="F521" i="24"/>
  <c r="G521" i="24"/>
  <c r="I521" i="24"/>
  <c r="J527" i="24"/>
  <c r="H527" i="24"/>
  <c r="F527" i="24"/>
  <c r="I527" i="24"/>
  <c r="G527" i="24"/>
  <c r="I526" i="24"/>
  <c r="G526" i="24"/>
  <c r="H526" i="24"/>
  <c r="J526" i="24"/>
  <c r="F526" i="24"/>
  <c r="I520" i="24"/>
  <c r="G520" i="24"/>
  <c r="J520" i="24"/>
  <c r="F520" i="24"/>
  <c r="H520" i="24"/>
  <c r="J531" i="23"/>
  <c r="H531" i="23"/>
  <c r="F531" i="23"/>
  <c r="I531" i="23"/>
  <c r="G531" i="23"/>
  <c r="I530" i="23"/>
  <c r="G530" i="23"/>
  <c r="J530" i="23"/>
  <c r="H530" i="23"/>
  <c r="F530" i="23"/>
  <c r="J529" i="23"/>
  <c r="H529" i="23"/>
  <c r="F529" i="23"/>
  <c r="I529" i="23"/>
  <c r="G529" i="23"/>
  <c r="I528" i="23"/>
  <c r="G528" i="23"/>
  <c r="J528" i="23"/>
  <c r="H528" i="23"/>
  <c r="F528" i="23"/>
  <c r="J531" i="22"/>
  <c r="H531" i="22"/>
  <c r="F531" i="22"/>
  <c r="I531" i="22"/>
  <c r="G531" i="22"/>
  <c r="I530" i="22"/>
  <c r="G530" i="22"/>
  <c r="J530" i="22"/>
  <c r="H530" i="22"/>
  <c r="F530" i="22"/>
  <c r="J529" i="22"/>
  <c r="H529" i="22"/>
  <c r="F529" i="22"/>
  <c r="I529" i="22"/>
  <c r="G529" i="22"/>
  <c r="I528" i="22"/>
  <c r="G528" i="22"/>
  <c r="J528" i="22"/>
  <c r="H528" i="22"/>
  <c r="F528" i="22"/>
  <c r="J527" i="21"/>
  <c r="H527" i="21"/>
  <c r="F527" i="21"/>
  <c r="I527" i="21"/>
  <c r="G527" i="21"/>
  <c r="H526" i="21"/>
  <c r="J526" i="21"/>
  <c r="J524" i="21"/>
  <c r="J523" i="21"/>
  <c r="H523" i="21"/>
  <c r="F523" i="21"/>
  <c r="I523" i="21"/>
  <c r="G523" i="21"/>
  <c r="J520" i="21"/>
  <c r="I534" i="21"/>
  <c r="G534" i="21"/>
  <c r="H534" i="21"/>
  <c r="J534" i="21"/>
  <c r="F534" i="21"/>
  <c r="J531" i="20"/>
  <c r="H531" i="20"/>
  <c r="F531" i="20"/>
  <c r="I531" i="20"/>
  <c r="G531" i="20"/>
  <c r="I530" i="20"/>
  <c r="G530" i="20"/>
  <c r="J530" i="20"/>
  <c r="H530" i="20"/>
  <c r="F530" i="20"/>
  <c r="J529" i="20"/>
  <c r="H529" i="20"/>
  <c r="F529" i="20"/>
  <c r="I529" i="20"/>
  <c r="G529" i="20"/>
  <c r="I528" i="20"/>
  <c r="G528" i="20"/>
  <c r="J528" i="20"/>
  <c r="H528" i="20"/>
  <c r="F528" i="20"/>
  <c r="A96" i="19"/>
  <c r="M4" i="25"/>
  <c r="M6" i="25"/>
  <c r="M8" i="25"/>
  <c r="M9" i="25"/>
  <c r="M10" i="25"/>
  <c r="M13" i="25"/>
  <c r="M14" i="25"/>
  <c r="M17" i="25"/>
  <c r="M18" i="25"/>
  <c r="M21" i="25"/>
  <c r="M22" i="25"/>
  <c r="M25" i="25"/>
  <c r="M26" i="25"/>
  <c r="M29" i="25"/>
  <c r="M30" i="25"/>
  <c r="M33" i="25"/>
  <c r="M34" i="25"/>
  <c r="M37" i="25"/>
  <c r="M38" i="25"/>
  <c r="M41" i="25"/>
  <c r="M42" i="25"/>
  <c r="M45" i="25"/>
  <c r="M46" i="25"/>
  <c r="M49" i="25"/>
  <c r="M50" i="25"/>
  <c r="M53" i="25"/>
  <c r="M54" i="25"/>
  <c r="M57" i="25"/>
  <c r="M58" i="25"/>
  <c r="M61" i="25"/>
  <c r="M62" i="25"/>
  <c r="M65" i="25"/>
  <c r="M66" i="25"/>
  <c r="M69" i="25"/>
  <c r="M70" i="25"/>
  <c r="M73" i="25"/>
  <c r="M74" i="25"/>
  <c r="M77" i="25"/>
  <c r="M78" i="25"/>
  <c r="M81" i="25"/>
  <c r="M82" i="25"/>
  <c r="M85" i="25"/>
  <c r="M86" i="25"/>
  <c r="M89" i="25"/>
  <c r="M90" i="25"/>
  <c r="M93" i="25"/>
  <c r="M94" i="25"/>
  <c r="M97" i="25"/>
  <c r="M98" i="25"/>
  <c r="M101" i="25"/>
  <c r="M102" i="25"/>
  <c r="M105" i="25"/>
  <c r="M106" i="25"/>
  <c r="M109" i="25"/>
  <c r="M110" i="25"/>
  <c r="M113" i="25"/>
  <c r="M114" i="25"/>
  <c r="M117" i="25"/>
  <c r="M118" i="25"/>
  <c r="M121" i="25"/>
  <c r="M122" i="25"/>
  <c r="M125" i="25"/>
  <c r="M126" i="25"/>
  <c r="M129" i="25"/>
  <c r="M130" i="25"/>
  <c r="M133" i="25"/>
  <c r="M134" i="25"/>
  <c r="M137" i="25"/>
  <c r="M138" i="25"/>
  <c r="M141" i="25"/>
  <c r="M142" i="25"/>
  <c r="M145" i="25"/>
  <c r="M146" i="25"/>
  <c r="M149" i="25"/>
  <c r="M150" i="25"/>
  <c r="M153" i="25"/>
  <c r="M154" i="25"/>
  <c r="M157" i="25"/>
  <c r="M158" i="25"/>
  <c r="M161" i="25"/>
  <c r="M162" i="25"/>
  <c r="M165" i="25"/>
  <c r="M166" i="25"/>
  <c r="M169" i="25"/>
  <c r="M170" i="25"/>
  <c r="M173" i="25"/>
  <c r="M174" i="25"/>
  <c r="M177" i="25"/>
  <c r="M178" i="25"/>
  <c r="M181" i="25"/>
  <c r="M182" i="25"/>
  <c r="M185" i="25"/>
  <c r="M186" i="25"/>
  <c r="M189" i="25"/>
  <c r="M190" i="25"/>
  <c r="M193" i="25"/>
  <c r="M194" i="25"/>
  <c r="M197" i="25"/>
  <c r="M198" i="25"/>
  <c r="M201" i="25"/>
  <c r="M202" i="25"/>
  <c r="M205" i="25"/>
  <c r="M206" i="25"/>
  <c r="M209" i="25"/>
  <c r="M210" i="25"/>
  <c r="M213" i="25"/>
  <c r="M214" i="25"/>
  <c r="M217" i="25"/>
  <c r="M218" i="25"/>
  <c r="M221" i="25"/>
  <c r="M222" i="25"/>
  <c r="M225" i="25"/>
  <c r="M226" i="25"/>
  <c r="M229" i="25"/>
  <c r="M230" i="25"/>
  <c r="M233" i="25"/>
  <c r="M234" i="25"/>
  <c r="M237" i="25"/>
  <c r="M238" i="25"/>
  <c r="M241" i="25"/>
  <c r="M242" i="25"/>
  <c r="M245" i="25"/>
  <c r="M246" i="25"/>
  <c r="M249" i="25"/>
  <c r="M250" i="25"/>
  <c r="M253" i="25"/>
  <c r="M254" i="25"/>
  <c r="M257" i="25"/>
  <c r="M258" i="25"/>
  <c r="M261" i="25"/>
  <c r="M262" i="25"/>
  <c r="M265" i="25"/>
  <c r="M266" i="25"/>
  <c r="M269" i="25"/>
  <c r="M270" i="25"/>
  <c r="M273" i="25"/>
  <c r="M274" i="25"/>
  <c r="M277" i="25"/>
  <c r="M278" i="25"/>
  <c r="M281" i="25"/>
  <c r="M282" i="25"/>
  <c r="M285" i="25"/>
  <c r="M286" i="25"/>
  <c r="M289" i="25"/>
  <c r="M290" i="25"/>
  <c r="M293" i="25"/>
  <c r="M294" i="25"/>
  <c r="M297" i="25"/>
  <c r="M298" i="25"/>
  <c r="M301" i="25"/>
  <c r="M302" i="25"/>
  <c r="M305" i="25"/>
  <c r="M306" i="25"/>
  <c r="M309" i="25"/>
  <c r="M310" i="25"/>
  <c r="M313" i="25"/>
  <c r="M314" i="25"/>
  <c r="M317" i="25"/>
  <c r="M318" i="25"/>
  <c r="M321" i="25"/>
  <c r="M322" i="25"/>
  <c r="M325" i="25"/>
  <c r="M326" i="25"/>
  <c r="M329" i="25"/>
  <c r="M330" i="25"/>
  <c r="M333" i="25"/>
  <c r="M334" i="25"/>
  <c r="M337" i="25"/>
  <c r="M338" i="25"/>
  <c r="M341" i="25"/>
  <c r="M342" i="25"/>
  <c r="M345" i="25"/>
  <c r="M346" i="25"/>
  <c r="M349" i="25"/>
  <c r="M350" i="25"/>
  <c r="M353" i="25"/>
  <c r="M354" i="25"/>
  <c r="M357" i="25"/>
  <c r="M358" i="25"/>
  <c r="M361" i="25"/>
  <c r="M362" i="25"/>
  <c r="M365" i="25"/>
  <c r="M366" i="25"/>
  <c r="M369" i="25"/>
  <c r="M370" i="25"/>
  <c r="M373" i="25"/>
  <c r="M374" i="25"/>
  <c r="M377" i="25"/>
  <c r="M378" i="25"/>
  <c r="M381" i="25"/>
  <c r="M382" i="25"/>
  <c r="M385" i="25"/>
  <c r="M386" i="25"/>
  <c r="M389" i="25"/>
  <c r="M390" i="25"/>
  <c r="M393" i="25"/>
  <c r="M394" i="25"/>
  <c r="M397" i="25"/>
  <c r="M398" i="25"/>
  <c r="M401" i="25"/>
  <c r="M402" i="25"/>
  <c r="M405" i="25"/>
  <c r="M406" i="25"/>
  <c r="M409" i="25"/>
  <c r="M410" i="25"/>
  <c r="M413" i="25"/>
  <c r="M414" i="25"/>
  <c r="M417" i="25"/>
  <c r="M418" i="25"/>
  <c r="M421" i="25"/>
  <c r="M422" i="25"/>
  <c r="M425" i="25"/>
  <c r="M426" i="25"/>
  <c r="M429" i="25"/>
  <c r="M430" i="25"/>
  <c r="M433" i="25"/>
  <c r="M434" i="25"/>
  <c r="M437" i="25"/>
  <c r="M438" i="25"/>
  <c r="M441" i="25"/>
  <c r="M442" i="25"/>
  <c r="M445" i="25"/>
  <c r="M446" i="25"/>
  <c r="M449" i="25"/>
  <c r="M450" i="25"/>
  <c r="M453" i="25"/>
  <c r="M454" i="25"/>
  <c r="M457" i="25"/>
  <c r="M458" i="25"/>
  <c r="M461" i="25"/>
  <c r="M462" i="25"/>
  <c r="M465" i="25"/>
  <c r="M466" i="25"/>
  <c r="M469" i="25"/>
  <c r="M470" i="25"/>
  <c r="M473" i="25"/>
  <c r="M474" i="25"/>
  <c r="M477" i="25"/>
  <c r="M478" i="25"/>
  <c r="M481" i="25"/>
  <c r="M482" i="25"/>
  <c r="M485" i="25"/>
  <c r="M486" i="25"/>
  <c r="M489" i="25"/>
  <c r="M490" i="25"/>
  <c r="M491" i="25"/>
  <c r="M493" i="25"/>
  <c r="M494" i="25"/>
  <c r="M497" i="25"/>
  <c r="M498" i="25"/>
  <c r="M500" i="25"/>
  <c r="M511" i="25"/>
  <c r="D96" i="19"/>
  <c r="A93" i="19"/>
  <c r="M508" i="25"/>
  <c r="D93" i="19"/>
  <c r="A97" i="19"/>
  <c r="D97" i="19"/>
  <c r="A94" i="19"/>
  <c r="A98" i="19"/>
  <c r="M513" i="25"/>
  <c r="D98" i="19"/>
  <c r="A95" i="19"/>
  <c r="M510" i="25"/>
  <c r="M509" i="25"/>
  <c r="D95" i="19"/>
  <c r="A99" i="19"/>
  <c r="D99" i="19"/>
  <c r="A96" i="18"/>
  <c r="M4" i="24"/>
  <c r="M5" i="24"/>
  <c r="M6" i="24"/>
  <c r="M8" i="24"/>
  <c r="M9" i="24"/>
  <c r="M10" i="24"/>
  <c r="M13" i="24"/>
  <c r="M14" i="24"/>
  <c r="M17" i="24"/>
  <c r="M18" i="24"/>
  <c r="M21" i="24"/>
  <c r="M22" i="24"/>
  <c r="M25" i="24"/>
  <c r="M26" i="24"/>
  <c r="M29" i="24"/>
  <c r="M30" i="24"/>
  <c r="M33" i="24"/>
  <c r="M34" i="24"/>
  <c r="M37" i="24"/>
  <c r="M38" i="24"/>
  <c r="M41" i="24"/>
  <c r="M42" i="24"/>
  <c r="M45" i="24"/>
  <c r="M46" i="24"/>
  <c r="M49" i="24"/>
  <c r="M50" i="24"/>
  <c r="M53" i="24"/>
  <c r="M54" i="24"/>
  <c r="M57" i="24"/>
  <c r="M58" i="24"/>
  <c r="M61" i="24"/>
  <c r="M62" i="24"/>
  <c r="M65" i="24"/>
  <c r="M66" i="24"/>
  <c r="M69" i="24"/>
  <c r="M70" i="24"/>
  <c r="M73" i="24"/>
  <c r="M74" i="24"/>
  <c r="M77" i="24"/>
  <c r="M78" i="24"/>
  <c r="M81" i="24"/>
  <c r="M82" i="24"/>
  <c r="M85" i="24"/>
  <c r="M86" i="24"/>
  <c r="M89" i="24"/>
  <c r="M90" i="24"/>
  <c r="M93" i="24"/>
  <c r="M94" i="24"/>
  <c r="M97" i="24"/>
  <c r="M98" i="24"/>
  <c r="M101" i="24"/>
  <c r="M102" i="24"/>
  <c r="M105" i="24"/>
  <c r="M106" i="24"/>
  <c r="M109" i="24"/>
  <c r="M110" i="24"/>
  <c r="M113" i="24"/>
  <c r="M114" i="24"/>
  <c r="M117" i="24"/>
  <c r="M118" i="24"/>
  <c r="M121" i="24"/>
  <c r="M122" i="24"/>
  <c r="M125" i="24"/>
  <c r="M126" i="24"/>
  <c r="M129" i="24"/>
  <c r="M130" i="24"/>
  <c r="M133" i="24"/>
  <c r="M134" i="24"/>
  <c r="M137" i="24"/>
  <c r="M138" i="24"/>
  <c r="M141" i="24"/>
  <c r="M142" i="24"/>
  <c r="M145" i="24"/>
  <c r="M146" i="24"/>
  <c r="M149" i="24"/>
  <c r="M150" i="24"/>
  <c r="M153" i="24"/>
  <c r="M154" i="24"/>
  <c r="M157" i="24"/>
  <c r="M158" i="24"/>
  <c r="M161" i="24"/>
  <c r="M162" i="24"/>
  <c r="M165" i="24"/>
  <c r="M166" i="24"/>
  <c r="M169" i="24"/>
  <c r="M170" i="24"/>
  <c r="M173" i="24"/>
  <c r="M174" i="24"/>
  <c r="M177" i="24"/>
  <c r="M178" i="24"/>
  <c r="M181" i="24"/>
  <c r="M182" i="24"/>
  <c r="M185" i="24"/>
  <c r="M186" i="24"/>
  <c r="M189" i="24"/>
  <c r="M190" i="24"/>
  <c r="M193" i="24"/>
  <c r="M194" i="24"/>
  <c r="M197" i="24"/>
  <c r="M198" i="24"/>
  <c r="M201" i="24"/>
  <c r="M202" i="24"/>
  <c r="M205" i="24"/>
  <c r="M206" i="24"/>
  <c r="M209" i="24"/>
  <c r="M210" i="24"/>
  <c r="M213" i="24"/>
  <c r="M214" i="24"/>
  <c r="M217" i="24"/>
  <c r="M218" i="24"/>
  <c r="M221" i="24"/>
  <c r="M222" i="24"/>
  <c r="M225" i="24"/>
  <c r="M226" i="24"/>
  <c r="M229" i="24"/>
  <c r="M230" i="24"/>
  <c r="M233" i="24"/>
  <c r="M234" i="24"/>
  <c r="M237" i="24"/>
  <c r="M238" i="24"/>
  <c r="M241" i="24"/>
  <c r="M242" i="24"/>
  <c r="M245" i="24"/>
  <c r="M246" i="24"/>
  <c r="M249" i="24"/>
  <c r="M250" i="24"/>
  <c r="M253" i="24"/>
  <c r="M254" i="24"/>
  <c r="M257" i="24"/>
  <c r="M258" i="24"/>
  <c r="M261" i="24"/>
  <c r="M262" i="24"/>
  <c r="M265" i="24"/>
  <c r="M266" i="24"/>
  <c r="M269" i="24"/>
  <c r="M270" i="24"/>
  <c r="M273" i="24"/>
  <c r="M274" i="24"/>
  <c r="M277" i="24"/>
  <c r="M278" i="24"/>
  <c r="M281" i="24"/>
  <c r="M282" i="24"/>
  <c r="M285" i="24"/>
  <c r="M286" i="24"/>
  <c r="M289" i="24"/>
  <c r="M290" i="24"/>
  <c r="M293" i="24"/>
  <c r="M294" i="24"/>
  <c r="M297" i="24"/>
  <c r="M298" i="24"/>
  <c r="M301" i="24"/>
  <c r="M302" i="24"/>
  <c r="M305" i="24"/>
  <c r="M306" i="24"/>
  <c r="M309" i="24"/>
  <c r="M310" i="24"/>
  <c r="M313" i="24"/>
  <c r="M314" i="24"/>
  <c r="M317" i="24"/>
  <c r="M318" i="24"/>
  <c r="M321" i="24"/>
  <c r="M322" i="24"/>
  <c r="M325" i="24"/>
  <c r="M326" i="24"/>
  <c r="M329" i="24"/>
  <c r="M330" i="24"/>
  <c r="M333" i="24"/>
  <c r="M334" i="24"/>
  <c r="M337" i="24"/>
  <c r="M338" i="24"/>
  <c r="M341" i="24"/>
  <c r="M342" i="24"/>
  <c r="M345" i="24"/>
  <c r="M346" i="24"/>
  <c r="M349" i="24"/>
  <c r="M350" i="24"/>
  <c r="M353" i="24"/>
  <c r="M354" i="24"/>
  <c r="M357" i="24"/>
  <c r="M358" i="24"/>
  <c r="M361" i="24"/>
  <c r="M362" i="24"/>
  <c r="M365" i="24"/>
  <c r="M366" i="24"/>
  <c r="M369" i="24"/>
  <c r="M370" i="24"/>
  <c r="M373" i="24"/>
  <c r="M374" i="24"/>
  <c r="M377" i="24"/>
  <c r="M378" i="24"/>
  <c r="M381" i="24"/>
  <c r="M382" i="24"/>
  <c r="M385" i="24"/>
  <c r="M386" i="24"/>
  <c r="M389" i="24"/>
  <c r="M390" i="24"/>
  <c r="M393" i="24"/>
  <c r="M394" i="24"/>
  <c r="M397" i="24"/>
  <c r="M398" i="24"/>
  <c r="M401" i="24"/>
  <c r="M402" i="24"/>
  <c r="M405" i="24"/>
  <c r="M406" i="24"/>
  <c r="M409" i="24"/>
  <c r="M410" i="24"/>
  <c r="M413" i="24"/>
  <c r="M414" i="24"/>
  <c r="M417" i="24"/>
  <c r="M418" i="24"/>
  <c r="M421" i="24"/>
  <c r="M422" i="24"/>
  <c r="M425" i="24"/>
  <c r="M426" i="24"/>
  <c r="M429" i="24"/>
  <c r="M430" i="24"/>
  <c r="M433" i="24"/>
  <c r="M434" i="24"/>
  <c r="M437" i="24"/>
  <c r="M438" i="24"/>
  <c r="M441" i="24"/>
  <c r="M442" i="24"/>
  <c r="M445" i="24"/>
  <c r="M446" i="24"/>
  <c r="M449" i="24"/>
  <c r="M450" i="24"/>
  <c r="M453" i="24"/>
  <c r="M454" i="24"/>
  <c r="M457" i="24"/>
  <c r="M458" i="24"/>
  <c r="M461" i="24"/>
  <c r="M462" i="24"/>
  <c r="M465" i="24"/>
  <c r="M466" i="24"/>
  <c r="M469" i="24"/>
  <c r="M470" i="24"/>
  <c r="M473" i="24"/>
  <c r="M474" i="24"/>
  <c r="M477" i="24"/>
  <c r="M478" i="24"/>
  <c r="M481" i="24"/>
  <c r="M482" i="24"/>
  <c r="M485" i="24"/>
  <c r="M486" i="24"/>
  <c r="M489" i="24"/>
  <c r="M490" i="24"/>
  <c r="M491" i="24"/>
  <c r="M493" i="24"/>
  <c r="M494" i="24"/>
  <c r="M497" i="24"/>
  <c r="M498" i="24"/>
  <c r="M500" i="24"/>
  <c r="M511" i="24"/>
  <c r="D96" i="18"/>
  <c r="A93" i="18"/>
  <c r="M508" i="24"/>
  <c r="D93" i="18"/>
  <c r="A97" i="18"/>
  <c r="D97" i="18"/>
  <c r="A94" i="18"/>
  <c r="A98" i="18"/>
  <c r="M513" i="24"/>
  <c r="D98" i="18"/>
  <c r="A95" i="18"/>
  <c r="M510" i="24"/>
  <c r="M509" i="24"/>
  <c r="D95" i="18"/>
  <c r="A99" i="18"/>
  <c r="D99" i="18"/>
  <c r="A96" i="17"/>
  <c r="M4" i="23"/>
  <c r="M6" i="23"/>
  <c r="M8" i="23"/>
  <c r="M9" i="23"/>
  <c r="M10" i="23"/>
  <c r="M13" i="23"/>
  <c r="M14" i="23"/>
  <c r="M17" i="23"/>
  <c r="M18" i="23"/>
  <c r="M21" i="23"/>
  <c r="M22" i="23"/>
  <c r="M25" i="23"/>
  <c r="M26" i="23"/>
  <c r="M29" i="23"/>
  <c r="M30" i="23"/>
  <c r="M33" i="23"/>
  <c r="M34" i="23"/>
  <c r="M37" i="23"/>
  <c r="M41" i="23"/>
  <c r="M42" i="23"/>
  <c r="M45" i="23"/>
  <c r="M46" i="23"/>
  <c r="M49" i="23"/>
  <c r="M50" i="23"/>
  <c r="M53" i="23"/>
  <c r="M54" i="23"/>
  <c r="M58" i="23"/>
  <c r="M61" i="23"/>
  <c r="M66" i="23"/>
  <c r="M69" i="23"/>
  <c r="M70" i="23"/>
  <c r="M73" i="23"/>
  <c r="M74" i="23"/>
  <c r="M77" i="23"/>
  <c r="M78" i="23"/>
  <c r="M81" i="23"/>
  <c r="M82" i="23"/>
  <c r="M85" i="23"/>
  <c r="M86" i="23"/>
  <c r="M89" i="23"/>
  <c r="M90" i="23"/>
  <c r="M93" i="23"/>
  <c r="M94" i="23"/>
  <c r="M97" i="23"/>
  <c r="M102" i="23"/>
  <c r="M105" i="23"/>
  <c r="M106" i="23"/>
  <c r="M109" i="23"/>
  <c r="M110" i="23"/>
  <c r="M113" i="23"/>
  <c r="M114" i="23"/>
  <c r="M117" i="23"/>
  <c r="M118" i="23"/>
  <c r="M121" i="23"/>
  <c r="M122" i="23"/>
  <c r="M125" i="23"/>
  <c r="M129" i="23"/>
  <c r="M130" i="23"/>
  <c r="M133" i="23"/>
  <c r="M134" i="23"/>
  <c r="M137" i="23"/>
  <c r="M138" i="23"/>
  <c r="M141" i="23"/>
  <c r="M142" i="23"/>
  <c r="M145" i="23"/>
  <c r="M146" i="23"/>
  <c r="M149" i="23"/>
  <c r="M150" i="23"/>
  <c r="M153" i="23"/>
  <c r="M154" i="23"/>
  <c r="M157" i="23"/>
  <c r="M158" i="23"/>
  <c r="M161" i="23"/>
  <c r="M162" i="23"/>
  <c r="M165" i="23"/>
  <c r="M166" i="23"/>
  <c r="M169" i="23"/>
  <c r="M170" i="23"/>
  <c r="M173" i="23"/>
  <c r="M174" i="23"/>
  <c r="M177" i="23"/>
  <c r="M178" i="23"/>
  <c r="M181" i="23"/>
  <c r="M182" i="23"/>
  <c r="M185" i="23"/>
  <c r="M186" i="23"/>
  <c r="M189" i="23"/>
  <c r="M190" i="23"/>
  <c r="M193" i="23"/>
  <c r="M194" i="23"/>
  <c r="M197" i="23"/>
  <c r="M198" i="23"/>
  <c r="M201" i="23"/>
  <c r="M202" i="23"/>
  <c r="M205" i="23"/>
  <c r="M206" i="23"/>
  <c r="M209" i="23"/>
  <c r="M210" i="23"/>
  <c r="M213" i="23"/>
  <c r="M214" i="23"/>
  <c r="M217" i="23"/>
  <c r="M218" i="23"/>
  <c r="M221" i="23"/>
  <c r="M222" i="23"/>
  <c r="M225" i="23"/>
  <c r="M226" i="23"/>
  <c r="M229" i="23"/>
  <c r="M230" i="23"/>
  <c r="M233" i="23"/>
  <c r="M234" i="23"/>
  <c r="M237" i="23"/>
  <c r="M238" i="23"/>
  <c r="M241" i="23"/>
  <c r="M242" i="23"/>
  <c r="M245" i="23"/>
  <c r="M246" i="23"/>
  <c r="M249" i="23"/>
  <c r="M250" i="23"/>
  <c r="M253" i="23"/>
  <c r="M254" i="23"/>
  <c r="M257" i="23"/>
  <c r="M258" i="23"/>
  <c r="M261" i="23"/>
  <c r="M262" i="23"/>
  <c r="M265" i="23"/>
  <c r="M266" i="23"/>
  <c r="M269" i="23"/>
  <c r="M270" i="23"/>
  <c r="M273" i="23"/>
  <c r="M274" i="23"/>
  <c r="M277" i="23"/>
  <c r="M278" i="23"/>
  <c r="M281" i="23"/>
  <c r="M282" i="23"/>
  <c r="M285" i="23"/>
  <c r="M286" i="23"/>
  <c r="M289" i="23"/>
  <c r="M290" i="23"/>
  <c r="M293" i="23"/>
  <c r="M294" i="23"/>
  <c r="M297" i="23"/>
  <c r="M298" i="23"/>
  <c r="M301" i="23"/>
  <c r="M302" i="23"/>
  <c r="M305" i="23"/>
  <c r="M306" i="23"/>
  <c r="M309" i="23"/>
  <c r="M310" i="23"/>
  <c r="M313" i="23"/>
  <c r="M314" i="23"/>
  <c r="M317" i="23"/>
  <c r="M318" i="23"/>
  <c r="M321" i="23"/>
  <c r="M322" i="23"/>
  <c r="M325" i="23"/>
  <c r="M326" i="23"/>
  <c r="M329" i="23"/>
  <c r="M330" i="23"/>
  <c r="M333" i="23"/>
  <c r="M334" i="23"/>
  <c r="M337" i="23"/>
  <c r="M338" i="23"/>
  <c r="M341" i="23"/>
  <c r="M342" i="23"/>
  <c r="M345" i="23"/>
  <c r="M346" i="23"/>
  <c r="M349" i="23"/>
  <c r="M350" i="23"/>
  <c r="M353" i="23"/>
  <c r="M354" i="23"/>
  <c r="M357" i="23"/>
  <c r="M358" i="23"/>
  <c r="M361" i="23"/>
  <c r="M362" i="23"/>
  <c r="M365" i="23"/>
  <c r="M366" i="23"/>
  <c r="M369" i="23"/>
  <c r="M370" i="23"/>
  <c r="M373" i="23"/>
  <c r="M374" i="23"/>
  <c r="M377" i="23"/>
  <c r="M378" i="23"/>
  <c r="M381" i="23"/>
  <c r="M382" i="23"/>
  <c r="M385" i="23"/>
  <c r="M386" i="23"/>
  <c r="M389" i="23"/>
  <c r="M390" i="23"/>
  <c r="M393" i="23"/>
  <c r="M394" i="23"/>
  <c r="M397" i="23"/>
  <c r="M398" i="23"/>
  <c r="M401" i="23"/>
  <c r="M402" i="23"/>
  <c r="M405" i="23"/>
  <c r="M406" i="23"/>
  <c r="M409" i="23"/>
  <c r="M410" i="23"/>
  <c r="M413" i="23"/>
  <c r="M414" i="23"/>
  <c r="M417" i="23"/>
  <c r="M418" i="23"/>
  <c r="M421" i="23"/>
  <c r="M422" i="23"/>
  <c r="M425" i="23"/>
  <c r="M426" i="23"/>
  <c r="M429" i="23"/>
  <c r="M430" i="23"/>
  <c r="M433" i="23"/>
  <c r="M434" i="23"/>
  <c r="M437" i="23"/>
  <c r="M438" i="23"/>
  <c r="M441" i="23"/>
  <c r="M442" i="23"/>
  <c r="M445" i="23"/>
  <c r="M446" i="23"/>
  <c r="M449" i="23"/>
  <c r="M450" i="23"/>
  <c r="M453" i="23"/>
  <c r="M454" i="23"/>
  <c r="M457" i="23"/>
  <c r="M458" i="23"/>
  <c r="M461" i="23"/>
  <c r="M462" i="23"/>
  <c r="M465" i="23"/>
  <c r="M466" i="23"/>
  <c r="M469" i="23"/>
  <c r="M470" i="23"/>
  <c r="M473" i="23"/>
  <c r="M474" i="23"/>
  <c r="M477" i="23"/>
  <c r="M478" i="23"/>
  <c r="M481" i="23"/>
  <c r="M482" i="23"/>
  <c r="M485" i="23"/>
  <c r="M486" i="23"/>
  <c r="M489" i="23"/>
  <c r="M490" i="23"/>
  <c r="M491" i="23"/>
  <c r="M492" i="23"/>
  <c r="M493" i="23"/>
  <c r="M494" i="23"/>
  <c r="M497" i="23"/>
  <c r="M498" i="23"/>
  <c r="M500" i="23"/>
  <c r="M511" i="23"/>
  <c r="D96" i="17"/>
  <c r="A93" i="17"/>
  <c r="M508" i="23"/>
  <c r="D93" i="17"/>
  <c r="A97" i="17"/>
  <c r="D97" i="17"/>
  <c r="A94" i="17"/>
  <c r="A98" i="17"/>
  <c r="M513" i="23"/>
  <c r="D98" i="17"/>
  <c r="A95" i="17"/>
  <c r="M510" i="23"/>
  <c r="M509" i="23"/>
  <c r="D95" i="17"/>
  <c r="A99" i="17"/>
  <c r="D99" i="17"/>
  <c r="A96" i="16"/>
  <c r="M4" i="22"/>
  <c r="M6" i="22"/>
  <c r="M7" i="22"/>
  <c r="M8" i="22"/>
  <c r="M9" i="22"/>
  <c r="M13" i="22"/>
  <c r="M17" i="22"/>
  <c r="M21" i="22"/>
  <c r="M33" i="22"/>
  <c r="M45" i="22"/>
  <c r="M49" i="22"/>
  <c r="M53" i="22"/>
  <c r="M57" i="22"/>
  <c r="M58" i="22"/>
  <c r="M61" i="22"/>
  <c r="M62" i="22"/>
  <c r="M69" i="22"/>
  <c r="M70" i="22"/>
  <c r="M73" i="22"/>
  <c r="M74" i="22"/>
  <c r="M77" i="22"/>
  <c r="M78" i="22"/>
  <c r="M81" i="22"/>
  <c r="M85" i="22"/>
  <c r="M86" i="22"/>
  <c r="M89" i="22"/>
  <c r="M90" i="22"/>
  <c r="M93" i="22"/>
  <c r="M97" i="22"/>
  <c r="M98" i="22"/>
  <c r="M101" i="22"/>
  <c r="M102" i="22"/>
  <c r="M105" i="22"/>
  <c r="M106" i="22"/>
  <c r="M109" i="22"/>
  <c r="M110" i="22"/>
  <c r="M113" i="22"/>
  <c r="M114" i="22"/>
  <c r="M117" i="22"/>
  <c r="M118" i="22"/>
  <c r="M121" i="22"/>
  <c r="M122" i="22"/>
  <c r="M125" i="22"/>
  <c r="M126" i="22"/>
  <c r="M129" i="22"/>
  <c r="M130" i="22"/>
  <c r="M133" i="22"/>
  <c r="M134" i="22"/>
  <c r="M137" i="22"/>
  <c r="M138" i="22"/>
  <c r="M141" i="22"/>
  <c r="M142" i="22"/>
  <c r="M145" i="22"/>
  <c r="M146" i="22"/>
  <c r="M149" i="22"/>
  <c r="M150" i="22"/>
  <c r="M153" i="22"/>
  <c r="M154" i="22"/>
  <c r="M157" i="22"/>
  <c r="M158" i="22"/>
  <c r="M161" i="22"/>
  <c r="M162" i="22"/>
  <c r="M165" i="22"/>
  <c r="M166" i="22"/>
  <c r="M169" i="22"/>
  <c r="M170" i="22"/>
  <c r="M173" i="22"/>
  <c r="M174" i="22"/>
  <c r="M177" i="22"/>
  <c r="M178" i="22"/>
  <c r="M181" i="22"/>
  <c r="M182" i="22"/>
  <c r="M185" i="22"/>
  <c r="M186" i="22"/>
  <c r="M189" i="22"/>
  <c r="M190" i="22"/>
  <c r="M193" i="22"/>
  <c r="M194" i="22"/>
  <c r="M197" i="22"/>
  <c r="M198" i="22"/>
  <c r="M201" i="22"/>
  <c r="M202" i="22"/>
  <c r="M205" i="22"/>
  <c r="M206" i="22"/>
  <c r="M209" i="22"/>
  <c r="M210" i="22"/>
  <c r="M213" i="22"/>
  <c r="M214" i="22"/>
  <c r="M217" i="22"/>
  <c r="M218" i="22"/>
  <c r="M221" i="22"/>
  <c r="M222" i="22"/>
  <c r="M225" i="22"/>
  <c r="M226" i="22"/>
  <c r="M229" i="22"/>
  <c r="M230" i="22"/>
  <c r="M233" i="22"/>
  <c r="M234" i="22"/>
  <c r="M237" i="22"/>
  <c r="M238" i="22"/>
  <c r="M241" i="22"/>
  <c r="M242" i="22"/>
  <c r="M245" i="22"/>
  <c r="M246" i="22"/>
  <c r="M249" i="22"/>
  <c r="M250" i="22"/>
  <c r="M253" i="22"/>
  <c r="M254" i="22"/>
  <c r="M257" i="22"/>
  <c r="M258" i="22"/>
  <c r="M261" i="22"/>
  <c r="M262" i="22"/>
  <c r="M265" i="22"/>
  <c r="M266" i="22"/>
  <c r="M269" i="22"/>
  <c r="M270" i="22"/>
  <c r="M273" i="22"/>
  <c r="M274" i="22"/>
  <c r="M277" i="22"/>
  <c r="M278" i="22"/>
  <c r="M281" i="22"/>
  <c r="M282" i="22"/>
  <c r="M285" i="22"/>
  <c r="M286" i="22"/>
  <c r="M289" i="22"/>
  <c r="M290" i="22"/>
  <c r="M293" i="22"/>
  <c r="M294" i="22"/>
  <c r="M297" i="22"/>
  <c r="M298" i="22"/>
  <c r="M301" i="22"/>
  <c r="M302" i="22"/>
  <c r="M305" i="22"/>
  <c r="M306" i="22"/>
  <c r="M309" i="22"/>
  <c r="M310" i="22"/>
  <c r="M313" i="22"/>
  <c r="M314" i="22"/>
  <c r="M317" i="22"/>
  <c r="M318" i="22"/>
  <c r="M321" i="22"/>
  <c r="M322" i="22"/>
  <c r="M325" i="22"/>
  <c r="M326" i="22"/>
  <c r="M329" i="22"/>
  <c r="M330" i="22"/>
  <c r="M333" i="22"/>
  <c r="M334" i="22"/>
  <c r="M337" i="22"/>
  <c r="M338" i="22"/>
  <c r="M341" i="22"/>
  <c r="M342" i="22"/>
  <c r="M345" i="22"/>
  <c r="M346" i="22"/>
  <c r="M349" i="22"/>
  <c r="M350" i="22"/>
  <c r="M353" i="22"/>
  <c r="M354" i="22"/>
  <c r="M357" i="22"/>
  <c r="M358" i="22"/>
  <c r="M361" i="22"/>
  <c r="M362" i="22"/>
  <c r="M365" i="22"/>
  <c r="M366" i="22"/>
  <c r="M369" i="22"/>
  <c r="M370" i="22"/>
  <c r="M373" i="22"/>
  <c r="M374" i="22"/>
  <c r="M377" i="22"/>
  <c r="M378" i="22"/>
  <c r="M381" i="22"/>
  <c r="M382" i="22"/>
  <c r="M385" i="22"/>
  <c r="M386" i="22"/>
  <c r="M389" i="22"/>
  <c r="M390" i="22"/>
  <c r="M393" i="22"/>
  <c r="M394" i="22"/>
  <c r="M397" i="22"/>
  <c r="M398" i="22"/>
  <c r="M401" i="22"/>
  <c r="M402" i="22"/>
  <c r="M405" i="22"/>
  <c r="M406" i="22"/>
  <c r="M409" i="22"/>
  <c r="M410" i="22"/>
  <c r="M413" i="22"/>
  <c r="M414" i="22"/>
  <c r="M417" i="22"/>
  <c r="M418" i="22"/>
  <c r="M421" i="22"/>
  <c r="M422" i="22"/>
  <c r="M425" i="22"/>
  <c r="M426" i="22"/>
  <c r="M429" i="22"/>
  <c r="M430" i="22"/>
  <c r="M433" i="22"/>
  <c r="M434" i="22"/>
  <c r="M437" i="22"/>
  <c r="M438" i="22"/>
  <c r="M441" i="22"/>
  <c r="M442" i="22"/>
  <c r="M445" i="22"/>
  <c r="M446" i="22"/>
  <c r="M449" i="22"/>
  <c r="M450" i="22"/>
  <c r="M453" i="22"/>
  <c r="M454" i="22"/>
  <c r="M457" i="22"/>
  <c r="M458" i="22"/>
  <c r="M461" i="22"/>
  <c r="M462" i="22"/>
  <c r="M465" i="22"/>
  <c r="M466" i="22"/>
  <c r="M469" i="22"/>
  <c r="M470" i="22"/>
  <c r="M473" i="22"/>
  <c r="M474" i="22"/>
  <c r="M477" i="22"/>
  <c r="M478" i="22"/>
  <c r="M481" i="22"/>
  <c r="M482" i="22"/>
  <c r="M485" i="22"/>
  <c r="M486" i="22"/>
  <c r="M489" i="22"/>
  <c r="M490" i="22"/>
  <c r="M491" i="22"/>
  <c r="M493" i="22"/>
  <c r="M494" i="22"/>
  <c r="M497" i="22"/>
  <c r="M498" i="22"/>
  <c r="M500" i="22"/>
  <c r="M511" i="22"/>
  <c r="D96" i="16"/>
  <c r="A93" i="16"/>
  <c r="M508" i="22"/>
  <c r="D93" i="16"/>
  <c r="A97" i="16"/>
  <c r="D97" i="16"/>
  <c r="A94" i="16"/>
  <c r="A98" i="16"/>
  <c r="M513" i="22"/>
  <c r="D98" i="16"/>
  <c r="A95" i="16"/>
  <c r="M510" i="22"/>
  <c r="M509" i="22"/>
  <c r="D95" i="16"/>
  <c r="A99" i="16"/>
  <c r="D99" i="16"/>
  <c r="A96" i="15"/>
  <c r="M4" i="21"/>
  <c r="M5" i="21"/>
  <c r="M6" i="21"/>
  <c r="M8" i="21"/>
  <c r="M491" i="21"/>
  <c r="M492" i="21"/>
  <c r="M493" i="21"/>
  <c r="M494" i="21"/>
  <c r="M500" i="21"/>
  <c r="M511" i="21"/>
  <c r="D96" i="15"/>
  <c r="A93" i="15"/>
  <c r="M508" i="21"/>
  <c r="D93" i="15"/>
  <c r="A97" i="15"/>
  <c r="D97" i="15"/>
  <c r="A94" i="15"/>
  <c r="A98" i="15"/>
  <c r="M513" i="21"/>
  <c r="D98" i="15"/>
  <c r="A95" i="15"/>
  <c r="M510" i="21"/>
  <c r="M509" i="21"/>
  <c r="D95" i="15"/>
  <c r="A99" i="15"/>
  <c r="D99" i="15"/>
  <c r="A81" i="4"/>
  <c r="F533" i="5"/>
  <c r="H533" i="5"/>
  <c r="J533" i="5"/>
  <c r="G533" i="5"/>
  <c r="I533" i="5"/>
  <c r="F534" i="5"/>
  <c r="H534" i="5"/>
  <c r="J534" i="5"/>
  <c r="G534" i="5"/>
  <c r="I534" i="5"/>
  <c r="F530" i="5"/>
  <c r="H530" i="5"/>
  <c r="J530" i="5"/>
  <c r="G530" i="5"/>
  <c r="I530" i="5"/>
  <c r="F528" i="5"/>
  <c r="H528" i="5"/>
  <c r="J528" i="5"/>
  <c r="G528" i="5"/>
  <c r="I528" i="5"/>
  <c r="G531" i="5"/>
  <c r="I531" i="5"/>
  <c r="F531" i="5"/>
  <c r="H531" i="5"/>
  <c r="J531" i="5"/>
  <c r="G529" i="5"/>
  <c r="I529" i="5"/>
  <c r="F529" i="5"/>
  <c r="H529" i="5"/>
  <c r="J529" i="5"/>
  <c r="G527" i="5"/>
  <c r="I527" i="5"/>
  <c r="F527" i="5"/>
  <c r="H527" i="5"/>
  <c r="J527" i="5"/>
  <c r="J517" i="5"/>
  <c r="I517" i="5"/>
  <c r="H517" i="5"/>
  <c r="G517" i="5"/>
  <c r="F517" i="5"/>
  <c r="C526" i="5"/>
  <c r="F526" i="5"/>
  <c r="K14" i="4"/>
  <c r="A56" i="4"/>
  <c r="A52" i="4"/>
  <c r="A48" i="4"/>
  <c r="B6" i="4"/>
  <c r="C523" i="5"/>
  <c r="G523" i="5"/>
  <c r="C521" i="5"/>
  <c r="H521" i="5"/>
  <c r="C522" i="5"/>
  <c r="G522" i="5"/>
  <c r="L11" i="13"/>
  <c r="L34" i="13"/>
  <c r="L29" i="13"/>
  <c r="L19" i="13"/>
  <c r="L21" i="13"/>
  <c r="L27" i="13"/>
  <c r="L17" i="13"/>
  <c r="L7" i="13"/>
  <c r="L8" i="13"/>
  <c r="L13" i="13"/>
  <c r="L14" i="13"/>
  <c r="L28" i="13"/>
  <c r="L23" i="13"/>
  <c r="L15" i="13"/>
  <c r="L31" i="13"/>
  <c r="L32" i="13"/>
  <c r="L9" i="13"/>
  <c r="L16" i="13"/>
  <c r="L18" i="13"/>
  <c r="L30" i="13"/>
  <c r="L22" i="13"/>
  <c r="L12" i="13"/>
  <c r="L25" i="13"/>
  <c r="L6" i="13"/>
  <c r="L10" i="13"/>
  <c r="L33" i="13"/>
  <c r="L26" i="13"/>
  <c r="L24" i="13"/>
  <c r="L20" i="13"/>
  <c r="K531" i="31"/>
  <c r="K530" i="35"/>
  <c r="K531" i="35"/>
  <c r="K517" i="20"/>
  <c r="K517" i="22"/>
  <c r="K530" i="51"/>
  <c r="K529" i="63"/>
  <c r="K529" i="69"/>
  <c r="K530" i="69"/>
  <c r="K531" i="69"/>
  <c r="K517" i="29"/>
  <c r="K517" i="33"/>
  <c r="K517" i="41"/>
  <c r="K527" i="57"/>
  <c r="K517" i="51"/>
  <c r="K517" i="61"/>
  <c r="K517" i="63"/>
  <c r="K530" i="59"/>
  <c r="K531" i="59"/>
  <c r="K517" i="31"/>
  <c r="K534" i="61"/>
  <c r="K517" i="57"/>
  <c r="M8" i="61"/>
  <c r="K517" i="21"/>
  <c r="K517" i="25"/>
  <c r="K532" i="39"/>
  <c r="K530" i="47"/>
  <c r="K531" i="53"/>
  <c r="K532" i="53"/>
  <c r="K531" i="61"/>
  <c r="K532" i="61"/>
  <c r="K517" i="67"/>
  <c r="K529" i="59"/>
  <c r="K527" i="55"/>
  <c r="M11" i="61"/>
  <c r="M15" i="61"/>
  <c r="M19" i="61"/>
  <c r="M23" i="61"/>
  <c r="M27" i="61"/>
  <c r="M31" i="61"/>
  <c r="M35" i="61"/>
  <c r="M39" i="61"/>
  <c r="M43" i="61"/>
  <c r="M47" i="61"/>
  <c r="M51" i="61"/>
  <c r="M55" i="61"/>
  <c r="M59" i="61"/>
  <c r="M63" i="61"/>
  <c r="M67" i="61"/>
  <c r="M71" i="61"/>
  <c r="M75" i="61"/>
  <c r="M79" i="61"/>
  <c r="M83" i="61"/>
  <c r="M87" i="61"/>
  <c r="M91" i="61"/>
  <c r="I535" i="41"/>
  <c r="K525" i="35"/>
  <c r="M9" i="61"/>
  <c r="M13" i="61"/>
  <c r="M17" i="61"/>
  <c r="M21" i="61"/>
  <c r="M25" i="61"/>
  <c r="M29" i="61"/>
  <c r="M33" i="61"/>
  <c r="M37" i="61"/>
  <c r="M41" i="61"/>
  <c r="M45" i="61"/>
  <c r="M49" i="61"/>
  <c r="M53" i="61"/>
  <c r="M57" i="61"/>
  <c r="M61" i="61"/>
  <c r="M65" i="61"/>
  <c r="M69" i="61"/>
  <c r="M73" i="61"/>
  <c r="M77" i="61"/>
  <c r="M81" i="61"/>
  <c r="M85" i="61"/>
  <c r="M89" i="61"/>
  <c r="M93" i="61"/>
  <c r="M97" i="61"/>
  <c r="M101" i="61"/>
  <c r="M105" i="61"/>
  <c r="M109" i="61"/>
  <c r="M113" i="61"/>
  <c r="M117" i="61"/>
  <c r="M121" i="61"/>
  <c r="M125" i="61"/>
  <c r="M129" i="61"/>
  <c r="M133" i="61"/>
  <c r="M137" i="61"/>
  <c r="M141" i="61"/>
  <c r="M145" i="61"/>
  <c r="M149" i="61"/>
  <c r="M153" i="61"/>
  <c r="M157" i="61"/>
  <c r="M161" i="61"/>
  <c r="M165" i="61"/>
  <c r="M169" i="61"/>
  <c r="M173" i="61"/>
  <c r="M177" i="61"/>
  <c r="M181" i="61"/>
  <c r="M185" i="61"/>
  <c r="M189" i="61"/>
  <c r="M193" i="61"/>
  <c r="M197" i="61"/>
  <c r="M201" i="61"/>
  <c r="M205" i="61"/>
  <c r="M209" i="61"/>
  <c r="M213" i="61"/>
  <c r="M217" i="61"/>
  <c r="M221" i="61"/>
  <c r="M225" i="61"/>
  <c r="M229" i="61"/>
  <c r="M233" i="61"/>
  <c r="M237" i="61"/>
  <c r="M241" i="61"/>
  <c r="M245" i="61"/>
  <c r="M249" i="61"/>
  <c r="M253" i="61"/>
  <c r="M257" i="61"/>
  <c r="M261" i="61"/>
  <c r="M265" i="61"/>
  <c r="M269" i="61"/>
  <c r="M273" i="61"/>
  <c r="M277" i="61"/>
  <c r="M281" i="61"/>
  <c r="M285" i="61"/>
  <c r="M289" i="61"/>
  <c r="M293" i="61"/>
  <c r="M297" i="61"/>
  <c r="M301" i="61"/>
  <c r="M305" i="61"/>
  <c r="M309" i="61"/>
  <c r="M313" i="61"/>
  <c r="M317" i="61"/>
  <c r="M321" i="61"/>
  <c r="M325" i="61"/>
  <c r="M329" i="61"/>
  <c r="M333" i="61"/>
  <c r="M337" i="61"/>
  <c r="M341" i="61"/>
  <c r="M345" i="61"/>
  <c r="M349" i="61"/>
  <c r="M353" i="61"/>
  <c r="M357" i="61"/>
  <c r="M361" i="61"/>
  <c r="M365" i="61"/>
  <c r="M369" i="61"/>
  <c r="M373" i="61"/>
  <c r="M377" i="61"/>
  <c r="M381" i="61"/>
  <c r="M385" i="61"/>
  <c r="M389" i="61"/>
  <c r="M393" i="61"/>
  <c r="M397" i="61"/>
  <c r="M401" i="61"/>
  <c r="M405" i="61"/>
  <c r="M409" i="61"/>
  <c r="M413" i="61"/>
  <c r="M417" i="61"/>
  <c r="M421" i="61"/>
  <c r="M425" i="61"/>
  <c r="M429" i="61"/>
  <c r="M433" i="61"/>
  <c r="M437" i="61"/>
  <c r="M441" i="61"/>
  <c r="M445" i="61"/>
  <c r="M449" i="61"/>
  <c r="M453" i="61"/>
  <c r="M457" i="61"/>
  <c r="M461" i="61"/>
  <c r="M465" i="61"/>
  <c r="M469" i="61"/>
  <c r="M473" i="61"/>
  <c r="M477" i="61"/>
  <c r="M481" i="61"/>
  <c r="M485" i="61"/>
  <c r="M489" i="61"/>
  <c r="M497" i="61"/>
  <c r="K525" i="27"/>
  <c r="M493" i="61"/>
  <c r="M95" i="61"/>
  <c r="M99" i="61"/>
  <c r="M103" i="61"/>
  <c r="M107" i="61"/>
  <c r="M111" i="61"/>
  <c r="M115" i="61"/>
  <c r="M119" i="61"/>
  <c r="M123" i="61"/>
  <c r="M127" i="61"/>
  <c r="M131" i="61"/>
  <c r="M135" i="61"/>
  <c r="M139" i="61"/>
  <c r="M143" i="61"/>
  <c r="M147" i="61"/>
  <c r="M151" i="61"/>
  <c r="M155" i="61"/>
  <c r="M159" i="61"/>
  <c r="M163" i="61"/>
  <c r="M167" i="61"/>
  <c r="M171" i="61"/>
  <c r="M175" i="61"/>
  <c r="M179" i="61"/>
  <c r="M183" i="61"/>
  <c r="M187" i="61"/>
  <c r="M191" i="61"/>
  <c r="M195" i="61"/>
  <c r="M199" i="61"/>
  <c r="M203" i="61"/>
  <c r="M207" i="61"/>
  <c r="M211" i="61"/>
  <c r="M215" i="61"/>
  <c r="M219" i="61"/>
  <c r="M223" i="61"/>
  <c r="M227" i="61"/>
  <c r="M231" i="61"/>
  <c r="M235" i="61"/>
  <c r="M239" i="61"/>
  <c r="M243" i="61"/>
  <c r="M247" i="61"/>
  <c r="M251" i="61"/>
  <c r="M255" i="61"/>
  <c r="M259" i="61"/>
  <c r="M263" i="61"/>
  <c r="M267" i="61"/>
  <c r="M271" i="61"/>
  <c r="M275" i="61"/>
  <c r="M279" i="61"/>
  <c r="M283" i="61"/>
  <c r="M287" i="61"/>
  <c r="M291" i="61"/>
  <c r="M295" i="61"/>
  <c r="M299" i="61"/>
  <c r="M303" i="61"/>
  <c r="M307" i="61"/>
  <c r="M311" i="61"/>
  <c r="M315" i="61"/>
  <c r="M319" i="61"/>
  <c r="M323" i="61"/>
  <c r="M327" i="61"/>
  <c r="M331" i="61"/>
  <c r="M335" i="61"/>
  <c r="M339" i="61"/>
  <c r="M343" i="61"/>
  <c r="M347" i="61"/>
  <c r="M351" i="61"/>
  <c r="M355" i="61"/>
  <c r="M359" i="61"/>
  <c r="M363" i="61"/>
  <c r="M367" i="61"/>
  <c r="M371" i="61"/>
  <c r="M375" i="61"/>
  <c r="M379" i="61"/>
  <c r="M383" i="61"/>
  <c r="M387" i="61"/>
  <c r="M391" i="61"/>
  <c r="M395" i="61"/>
  <c r="M399" i="61"/>
  <c r="M403" i="61"/>
  <c r="M407" i="61"/>
  <c r="M411" i="61"/>
  <c r="M415" i="61"/>
  <c r="M419" i="61"/>
  <c r="M423" i="61"/>
  <c r="M427" i="61"/>
  <c r="M431" i="61"/>
  <c r="M435" i="61"/>
  <c r="M439" i="61"/>
  <c r="M443" i="61"/>
  <c r="M447" i="61"/>
  <c r="M451" i="61"/>
  <c r="M455" i="61"/>
  <c r="M459" i="61"/>
  <c r="M463" i="61"/>
  <c r="M467" i="61"/>
  <c r="M471" i="61"/>
  <c r="M475" i="61"/>
  <c r="M479" i="61"/>
  <c r="M483" i="61"/>
  <c r="M487" i="61"/>
  <c r="M495" i="61"/>
  <c r="M12" i="61"/>
  <c r="M16" i="61"/>
  <c r="M20" i="61"/>
  <c r="M24" i="61"/>
  <c r="M28" i="61"/>
  <c r="M32" i="61"/>
  <c r="M36" i="61"/>
  <c r="M40" i="61"/>
  <c r="M44" i="61"/>
  <c r="M48" i="61"/>
  <c r="M52" i="61"/>
  <c r="M56" i="61"/>
  <c r="M60" i="61"/>
  <c r="M64" i="61"/>
  <c r="M68" i="61"/>
  <c r="M72" i="61"/>
  <c r="M76" i="61"/>
  <c r="M80" i="61"/>
  <c r="M84" i="61"/>
  <c r="M88" i="61"/>
  <c r="M92" i="61"/>
  <c r="M96" i="61"/>
  <c r="M100" i="61"/>
  <c r="M104" i="61"/>
  <c r="M108" i="61"/>
  <c r="M112" i="61"/>
  <c r="M116" i="61"/>
  <c r="M120" i="61"/>
  <c r="M124" i="61"/>
  <c r="M128" i="61"/>
  <c r="M132" i="61"/>
  <c r="M136" i="61"/>
  <c r="M140" i="61"/>
  <c r="M144" i="61"/>
  <c r="M148" i="61"/>
  <c r="M152" i="61"/>
  <c r="M156" i="61"/>
  <c r="M160" i="61"/>
  <c r="M164" i="61"/>
  <c r="M168" i="61"/>
  <c r="M172" i="61"/>
  <c r="M176" i="61"/>
  <c r="M180" i="61"/>
  <c r="M184" i="61"/>
  <c r="M188" i="61"/>
  <c r="M192" i="61"/>
  <c r="M196" i="61"/>
  <c r="M200" i="61"/>
  <c r="M204" i="61"/>
  <c r="M208" i="61"/>
  <c r="M212" i="61"/>
  <c r="M216" i="61"/>
  <c r="M220" i="61"/>
  <c r="M224" i="61"/>
  <c r="M228" i="61"/>
  <c r="M232" i="61"/>
  <c r="M236" i="61"/>
  <c r="M240" i="61"/>
  <c r="M244" i="61"/>
  <c r="M248" i="61"/>
  <c r="M252" i="61"/>
  <c r="M256" i="61"/>
  <c r="M260" i="61"/>
  <c r="M264" i="61"/>
  <c r="M268" i="61"/>
  <c r="M272" i="61"/>
  <c r="M276" i="61"/>
  <c r="M280" i="61"/>
  <c r="M284" i="61"/>
  <c r="M288" i="61"/>
  <c r="M292" i="61"/>
  <c r="M296" i="61"/>
  <c r="M300" i="61"/>
  <c r="M304" i="61"/>
  <c r="M308" i="61"/>
  <c r="M312" i="61"/>
  <c r="M316" i="61"/>
  <c r="M320" i="61"/>
  <c r="M324" i="61"/>
  <c r="M328" i="61"/>
  <c r="M332" i="61"/>
  <c r="M336" i="61"/>
  <c r="M340" i="61"/>
  <c r="M344" i="61"/>
  <c r="M348" i="61"/>
  <c r="M352" i="61"/>
  <c r="M356" i="61"/>
  <c r="M360" i="61"/>
  <c r="M364" i="61"/>
  <c r="M368" i="61"/>
  <c r="M372" i="61"/>
  <c r="M376" i="61"/>
  <c r="M380" i="61"/>
  <c r="M384" i="61"/>
  <c r="M388" i="61"/>
  <c r="M392" i="61"/>
  <c r="M396" i="61"/>
  <c r="M400" i="61"/>
  <c r="M404" i="61"/>
  <c r="M408" i="61"/>
  <c r="M412" i="61"/>
  <c r="M416" i="61"/>
  <c r="M420" i="61"/>
  <c r="M424" i="61"/>
  <c r="M428" i="61"/>
  <c r="M432" i="61"/>
  <c r="M436" i="61"/>
  <c r="M440" i="61"/>
  <c r="M444" i="61"/>
  <c r="M448" i="61"/>
  <c r="M452" i="61"/>
  <c r="M456" i="61"/>
  <c r="M460" i="61"/>
  <c r="M464" i="61"/>
  <c r="M468" i="61"/>
  <c r="M472" i="61"/>
  <c r="M476" i="61"/>
  <c r="M480" i="61"/>
  <c r="M484" i="61"/>
  <c r="M488" i="61"/>
  <c r="M496" i="61"/>
  <c r="K532" i="43"/>
  <c r="K521" i="33"/>
  <c r="K532" i="31"/>
  <c r="K523" i="31"/>
  <c r="K521" i="29"/>
  <c r="K532" i="29"/>
  <c r="K533" i="22"/>
  <c r="K520" i="33"/>
  <c r="K523" i="39"/>
  <c r="I535" i="67"/>
  <c r="M10" i="61"/>
  <c r="M14" i="61"/>
  <c r="M18" i="61"/>
  <c r="M22" i="61"/>
  <c r="M26" i="61"/>
  <c r="M30" i="61"/>
  <c r="M34" i="61"/>
  <c r="M38" i="61"/>
  <c r="M42" i="61"/>
  <c r="M46" i="61"/>
  <c r="M50" i="61"/>
  <c r="M54" i="61"/>
  <c r="M58" i="61"/>
  <c r="M62" i="61"/>
  <c r="M66" i="61"/>
  <c r="M70" i="61"/>
  <c r="M74" i="61"/>
  <c r="M78" i="61"/>
  <c r="M82" i="61"/>
  <c r="M86" i="61"/>
  <c r="M90" i="61"/>
  <c r="M94" i="61"/>
  <c r="M98" i="61"/>
  <c r="M102" i="61"/>
  <c r="M106" i="61"/>
  <c r="M110" i="61"/>
  <c r="M114" i="61"/>
  <c r="M118" i="61"/>
  <c r="M122" i="61"/>
  <c r="M126" i="61"/>
  <c r="M130" i="61"/>
  <c r="M134" i="61"/>
  <c r="M138" i="61"/>
  <c r="M142" i="61"/>
  <c r="M146" i="61"/>
  <c r="M150" i="61"/>
  <c r="M154" i="61"/>
  <c r="M158" i="61"/>
  <c r="M162" i="61"/>
  <c r="M166" i="61"/>
  <c r="M170" i="61"/>
  <c r="M174" i="61"/>
  <c r="M178" i="61"/>
  <c r="M182" i="61"/>
  <c r="M186" i="61"/>
  <c r="M190" i="61"/>
  <c r="M194" i="61"/>
  <c r="M198" i="61"/>
  <c r="M202" i="61"/>
  <c r="M206" i="61"/>
  <c r="M210" i="61"/>
  <c r="M214" i="61"/>
  <c r="M218" i="61"/>
  <c r="M222" i="61"/>
  <c r="M226" i="61"/>
  <c r="M230" i="61"/>
  <c r="M234" i="61"/>
  <c r="M238" i="61"/>
  <c r="M242" i="61"/>
  <c r="M246" i="61"/>
  <c r="M250" i="61"/>
  <c r="M254" i="61"/>
  <c r="M258" i="61"/>
  <c r="M262" i="61"/>
  <c r="M266" i="61"/>
  <c r="M270" i="61"/>
  <c r="M274" i="61"/>
  <c r="M278" i="61"/>
  <c r="M282" i="61"/>
  <c r="M286" i="61"/>
  <c r="M290" i="61"/>
  <c r="M294" i="61"/>
  <c r="M298" i="61"/>
  <c r="M302" i="61"/>
  <c r="M306" i="61"/>
  <c r="M310" i="61"/>
  <c r="M314" i="61"/>
  <c r="M318" i="61"/>
  <c r="M322" i="61"/>
  <c r="M326" i="61"/>
  <c r="M330" i="61"/>
  <c r="M334" i="61"/>
  <c r="M338" i="61"/>
  <c r="M342" i="61"/>
  <c r="M346" i="61"/>
  <c r="M350" i="61"/>
  <c r="M354" i="61"/>
  <c r="M358" i="61"/>
  <c r="M362" i="61"/>
  <c r="M366" i="61"/>
  <c r="M370" i="61"/>
  <c r="M374" i="61"/>
  <c r="M378" i="61"/>
  <c r="M382" i="61"/>
  <c r="M386" i="61"/>
  <c r="M390" i="61"/>
  <c r="M394" i="61"/>
  <c r="M398" i="61"/>
  <c r="M402" i="61"/>
  <c r="M406" i="61"/>
  <c r="M410" i="61"/>
  <c r="M414" i="61"/>
  <c r="M418" i="61"/>
  <c r="M422" i="61"/>
  <c r="M426" i="61"/>
  <c r="M430" i="61"/>
  <c r="M434" i="61"/>
  <c r="M438" i="61"/>
  <c r="M442" i="61"/>
  <c r="M446" i="61"/>
  <c r="M450" i="61"/>
  <c r="M454" i="61"/>
  <c r="M458" i="61"/>
  <c r="M462" i="61"/>
  <c r="M466" i="61"/>
  <c r="M470" i="61"/>
  <c r="M474" i="61"/>
  <c r="M478" i="61"/>
  <c r="M482" i="61"/>
  <c r="M486" i="61"/>
  <c r="M490" i="61"/>
  <c r="M498" i="61"/>
  <c r="K524" i="24"/>
  <c r="K524" i="33"/>
  <c r="I535" i="35"/>
  <c r="G535" i="31"/>
  <c r="M491" i="61"/>
  <c r="K529" i="25"/>
  <c r="F535" i="33"/>
  <c r="K531" i="33"/>
  <c r="K529" i="41"/>
  <c r="K520" i="41"/>
  <c r="K521" i="41"/>
  <c r="K523" i="41"/>
  <c r="K525" i="41"/>
  <c r="K525" i="25"/>
  <c r="K533" i="27"/>
  <c r="K523" i="27"/>
  <c r="K522" i="27"/>
  <c r="K521" i="27"/>
  <c r="K520" i="27"/>
  <c r="K533" i="29"/>
  <c r="K525" i="29"/>
  <c r="K523" i="29"/>
  <c r="K520" i="29"/>
  <c r="K534" i="31"/>
  <c r="K533" i="31"/>
  <c r="K534" i="33"/>
  <c r="K533" i="33"/>
  <c r="K525" i="33"/>
  <c r="K523" i="33"/>
  <c r="K534" i="35"/>
  <c r="K533" i="35"/>
  <c r="K527" i="35"/>
  <c r="K523" i="35"/>
  <c r="K521" i="35"/>
  <c r="K520" i="35"/>
  <c r="K534" i="37"/>
  <c r="K533" i="37"/>
  <c r="K530" i="39"/>
  <c r="K532" i="41"/>
  <c r="K530" i="41"/>
  <c r="K531" i="45"/>
  <c r="K531" i="51"/>
  <c r="K532" i="51"/>
  <c r="K529" i="57"/>
  <c r="K534" i="21"/>
  <c r="K533" i="20"/>
  <c r="K520" i="20"/>
  <c r="K533" i="21"/>
  <c r="K534" i="22"/>
  <c r="K521" i="22"/>
  <c r="K520" i="22"/>
  <c r="K533" i="23"/>
  <c r="K531" i="24"/>
  <c r="K533" i="24"/>
  <c r="K529" i="24"/>
  <c r="K525" i="24"/>
  <c r="K524" i="25"/>
  <c r="K522" i="25"/>
  <c r="K521" i="25"/>
  <c r="K520" i="25"/>
  <c r="K531" i="27"/>
  <c r="K532" i="27"/>
  <c r="K529" i="29"/>
  <c r="K521" i="31"/>
  <c r="K522" i="31"/>
  <c r="K524" i="31"/>
  <c r="K525" i="31"/>
  <c r="K526" i="31"/>
  <c r="K533" i="39"/>
  <c r="K520" i="39"/>
  <c r="K525" i="39"/>
  <c r="K530" i="43"/>
  <c r="K531" i="43"/>
  <c r="K530" i="49"/>
  <c r="K531" i="49"/>
  <c r="K534" i="55"/>
  <c r="K534" i="43"/>
  <c r="K533" i="43"/>
  <c r="K527" i="43"/>
  <c r="K523" i="43"/>
  <c r="K520" i="43"/>
  <c r="K534" i="45"/>
  <c r="K534" i="47"/>
  <c r="K533" i="47"/>
  <c r="K534" i="51"/>
  <c r="K533" i="51"/>
  <c r="K534" i="53"/>
  <c r="K529" i="55"/>
  <c r="K532" i="55"/>
  <c r="K534" i="57"/>
  <c r="K533" i="57"/>
  <c r="K534" i="59"/>
  <c r="K533" i="61"/>
  <c r="K533" i="63"/>
  <c r="K527" i="63"/>
  <c r="K533" i="67"/>
  <c r="K523" i="67"/>
  <c r="K522" i="67"/>
  <c r="K520" i="67"/>
  <c r="K534" i="69"/>
  <c r="K533" i="69"/>
  <c r="K534" i="71"/>
  <c r="K533" i="71"/>
  <c r="K522" i="24"/>
  <c r="K523" i="24"/>
  <c r="K530" i="25"/>
  <c r="K531" i="25"/>
  <c r="K524" i="22"/>
  <c r="K531" i="29"/>
  <c r="K531" i="37"/>
  <c r="K531" i="47"/>
  <c r="K532" i="47"/>
  <c r="K520" i="55"/>
  <c r="K521" i="55"/>
  <c r="K522" i="55"/>
  <c r="K523" i="55"/>
  <c r="K524" i="55"/>
  <c r="K525" i="55"/>
  <c r="K529" i="61"/>
  <c r="K529" i="67"/>
  <c r="K511" i="71"/>
  <c r="K508" i="69"/>
  <c r="K529" i="22"/>
  <c r="K534" i="20"/>
  <c r="K526" i="23"/>
  <c r="I535" i="39"/>
  <c r="K534" i="39"/>
  <c r="K529" i="39"/>
  <c r="K531" i="39"/>
  <c r="K528" i="45"/>
  <c r="K532" i="45"/>
  <c r="K530" i="57"/>
  <c r="K531" i="57"/>
  <c r="K532" i="59"/>
  <c r="K533" i="49"/>
  <c r="K534" i="65"/>
  <c r="K533" i="65"/>
  <c r="K526" i="69"/>
  <c r="K534" i="24"/>
  <c r="K527" i="20"/>
  <c r="K525" i="22"/>
  <c r="K534" i="23"/>
  <c r="K533" i="41"/>
  <c r="K530" i="24"/>
  <c r="K527" i="27"/>
  <c r="K524" i="27"/>
  <c r="K526" i="29"/>
  <c r="K522" i="29"/>
  <c r="K532" i="49"/>
  <c r="K528" i="53"/>
  <c r="K530" i="53"/>
  <c r="K530" i="71"/>
  <c r="K525" i="43"/>
  <c r="K530" i="23"/>
  <c r="K534" i="25"/>
  <c r="K520" i="31"/>
  <c r="K529" i="31"/>
  <c r="K530" i="31"/>
  <c r="K530" i="33"/>
  <c r="K534" i="41"/>
  <c r="K527" i="33"/>
  <c r="K522" i="33"/>
  <c r="G535" i="43"/>
  <c r="K530" i="61"/>
  <c r="K532" i="67"/>
  <c r="K529" i="71"/>
  <c r="K527" i="47"/>
  <c r="K530" i="55"/>
  <c r="K533" i="55"/>
  <c r="K523" i="22"/>
  <c r="K531" i="55"/>
  <c r="K507" i="71"/>
  <c r="K512" i="69"/>
  <c r="G520" i="65"/>
  <c r="J520" i="65"/>
  <c r="H520" i="65"/>
  <c r="I520" i="65"/>
  <c r="F520" i="65"/>
  <c r="I524" i="65"/>
  <c r="F524" i="65"/>
  <c r="G524" i="65"/>
  <c r="J524" i="65"/>
  <c r="H524" i="65"/>
  <c r="G522" i="65"/>
  <c r="F522" i="65"/>
  <c r="J526" i="59"/>
  <c r="K528" i="59"/>
  <c r="F526" i="59"/>
  <c r="K529" i="49"/>
  <c r="K528" i="49"/>
  <c r="K529" i="45"/>
  <c r="K524" i="43"/>
  <c r="I521" i="43"/>
  <c r="K528" i="43"/>
  <c r="F521" i="43"/>
  <c r="J521" i="43"/>
  <c r="J535" i="43"/>
  <c r="F535" i="41"/>
  <c r="K524" i="41"/>
  <c r="K528" i="41"/>
  <c r="G535" i="39"/>
  <c r="F535" i="39"/>
  <c r="K521" i="39"/>
  <c r="K527" i="39"/>
  <c r="K528" i="39"/>
  <c r="K530" i="37"/>
  <c r="K529" i="37"/>
  <c r="K527" i="37"/>
  <c r="K528" i="37"/>
  <c r="K527" i="31"/>
  <c r="K534" i="29"/>
  <c r="K528" i="29"/>
  <c r="I535" i="27"/>
  <c r="K529" i="27"/>
  <c r="K528" i="27"/>
  <c r="K526" i="25"/>
  <c r="K531" i="23"/>
  <c r="K527" i="22"/>
  <c r="H522" i="22"/>
  <c r="F522" i="22"/>
  <c r="F535" i="22"/>
  <c r="K531" i="21"/>
  <c r="I522" i="21"/>
  <c r="G522" i="21"/>
  <c r="H522" i="21"/>
  <c r="F522" i="21"/>
  <c r="J522" i="21"/>
  <c r="J521" i="21"/>
  <c r="I521" i="21"/>
  <c r="H521" i="21"/>
  <c r="G521" i="21"/>
  <c r="F521" i="21"/>
  <c r="J525" i="21"/>
  <c r="I525" i="21"/>
  <c r="G525" i="21"/>
  <c r="H525" i="21"/>
  <c r="F525" i="21"/>
  <c r="G520" i="21"/>
  <c r="G524" i="21"/>
  <c r="H524" i="21"/>
  <c r="I524" i="21"/>
  <c r="K523" i="21"/>
  <c r="H520" i="21"/>
  <c r="I520" i="21"/>
  <c r="K511" i="20"/>
  <c r="K530" i="20"/>
  <c r="F525" i="20"/>
  <c r="I525" i="20"/>
  <c r="J525" i="20"/>
  <c r="G525" i="20"/>
  <c r="H525" i="20"/>
  <c r="F521" i="20"/>
  <c r="J521" i="20"/>
  <c r="I521" i="20"/>
  <c r="I535" i="20"/>
  <c r="H521" i="20"/>
  <c r="G521" i="20"/>
  <c r="F526" i="20"/>
  <c r="H523" i="20"/>
  <c r="J522" i="20"/>
  <c r="H522" i="20"/>
  <c r="H526" i="20"/>
  <c r="G523" i="20"/>
  <c r="A92" i="16"/>
  <c r="A92" i="17"/>
  <c r="A92" i="18"/>
  <c r="A92" i="19"/>
  <c r="A92" i="15"/>
  <c r="A92" i="28"/>
  <c r="A92" i="32"/>
  <c r="A92" i="36"/>
  <c r="A92" i="40"/>
  <c r="A92" i="30"/>
  <c r="A92" i="34"/>
  <c r="A92" i="38"/>
  <c r="A92" i="48"/>
  <c r="A92" i="26"/>
  <c r="A92" i="46"/>
  <c r="A92" i="54"/>
  <c r="A92" i="60"/>
  <c r="A92" i="62"/>
  <c r="A92" i="64"/>
  <c r="A92" i="68"/>
  <c r="A92" i="42"/>
  <c r="A92" i="50"/>
  <c r="A92" i="52"/>
  <c r="A92" i="66"/>
  <c r="A92" i="70"/>
  <c r="A92" i="56"/>
  <c r="A92" i="58"/>
  <c r="A92" i="14"/>
  <c r="K526" i="24"/>
  <c r="H523" i="5"/>
  <c r="K528" i="20"/>
  <c r="K530" i="22"/>
  <c r="K531" i="22"/>
  <c r="I535" i="24"/>
  <c r="F535" i="24"/>
  <c r="K521" i="24"/>
  <c r="K528" i="25"/>
  <c r="K524" i="20"/>
  <c r="K529" i="21"/>
  <c r="G535" i="22"/>
  <c r="K527" i="23"/>
  <c r="K528" i="24"/>
  <c r="H535" i="25"/>
  <c r="F535" i="29"/>
  <c r="K531" i="20"/>
  <c r="K528" i="23"/>
  <c r="K529" i="23"/>
  <c r="H535" i="24"/>
  <c r="I535" i="22"/>
  <c r="I535" i="29"/>
  <c r="J535" i="29"/>
  <c r="J523" i="25"/>
  <c r="J535" i="25"/>
  <c r="G523" i="25"/>
  <c r="J535" i="33"/>
  <c r="K529" i="33"/>
  <c r="K534" i="27"/>
  <c r="K522" i="35"/>
  <c r="K529" i="43"/>
  <c r="K528" i="47"/>
  <c r="K529" i="47"/>
  <c r="K532" i="71"/>
  <c r="H521" i="47"/>
  <c r="J521" i="47"/>
  <c r="G521" i="47"/>
  <c r="H525" i="47"/>
  <c r="J525" i="47"/>
  <c r="G525" i="47"/>
  <c r="H520" i="53"/>
  <c r="G520" i="53"/>
  <c r="J520" i="53"/>
  <c r="J523" i="53"/>
  <c r="G523" i="53"/>
  <c r="F523" i="53"/>
  <c r="I523" i="53"/>
  <c r="K517" i="55"/>
  <c r="I521" i="65"/>
  <c r="H521" i="65"/>
  <c r="F521" i="65"/>
  <c r="F535" i="35"/>
  <c r="K531" i="65"/>
  <c r="K532" i="65"/>
  <c r="I522" i="43"/>
  <c r="F522" i="43"/>
  <c r="I522" i="47"/>
  <c r="F522" i="47"/>
  <c r="H522" i="47"/>
  <c r="F521" i="53"/>
  <c r="J521" i="53"/>
  <c r="G521" i="53"/>
  <c r="H521" i="53"/>
  <c r="K527" i="25"/>
  <c r="J535" i="27"/>
  <c r="K530" i="29"/>
  <c r="K528" i="31"/>
  <c r="K528" i="33"/>
  <c r="G535" i="33"/>
  <c r="K532" i="37"/>
  <c r="K527" i="41"/>
  <c r="K517" i="24"/>
  <c r="K526" i="33"/>
  <c r="K524" i="35"/>
  <c r="K526" i="37"/>
  <c r="K528" i="51"/>
  <c r="K529" i="51"/>
  <c r="K528" i="61"/>
  <c r="K528" i="63"/>
  <c r="K517" i="35"/>
  <c r="I523" i="47"/>
  <c r="F523" i="47"/>
  <c r="I526" i="51"/>
  <c r="F526" i="51"/>
  <c r="J526" i="51"/>
  <c r="H526" i="51"/>
  <c r="H524" i="53"/>
  <c r="G524" i="53"/>
  <c r="J524" i="53"/>
  <c r="F521" i="67"/>
  <c r="J521" i="67"/>
  <c r="G521" i="67"/>
  <c r="H521" i="67"/>
  <c r="K532" i="33"/>
  <c r="K528" i="35"/>
  <c r="H535" i="35"/>
  <c r="K524" i="39"/>
  <c r="K527" i="29"/>
  <c r="G535" i="35"/>
  <c r="H535" i="41"/>
  <c r="K530" i="45"/>
  <c r="K529" i="53"/>
  <c r="K528" i="57"/>
  <c r="K532" i="57"/>
  <c r="K517" i="39"/>
  <c r="J520" i="47"/>
  <c r="G520" i="47"/>
  <c r="J524" i="47"/>
  <c r="G524" i="47"/>
  <c r="G522" i="53"/>
  <c r="H522" i="53"/>
  <c r="I522" i="53"/>
  <c r="I535" i="53"/>
  <c r="F522" i="53"/>
  <c r="F525" i="53"/>
  <c r="J525" i="53"/>
  <c r="G525" i="53"/>
  <c r="H525" i="53"/>
  <c r="H523" i="65"/>
  <c r="I523" i="65"/>
  <c r="J523" i="65"/>
  <c r="G523" i="65"/>
  <c r="F525" i="67"/>
  <c r="J525" i="67"/>
  <c r="G525" i="67"/>
  <c r="H525" i="67"/>
  <c r="K526" i="53"/>
  <c r="K526" i="61"/>
  <c r="K526" i="63"/>
  <c r="G526" i="65"/>
  <c r="J524" i="67"/>
  <c r="F526" i="71"/>
  <c r="K517" i="43"/>
  <c r="K517" i="45"/>
  <c r="J13" i="12"/>
  <c r="J16" i="12"/>
  <c r="J20" i="12"/>
  <c r="K513" i="71"/>
  <c r="K527" i="51"/>
  <c r="K527" i="53"/>
  <c r="K528" i="55"/>
  <c r="K526" i="57"/>
  <c r="K527" i="61"/>
  <c r="F526" i="65"/>
  <c r="I526" i="65"/>
  <c r="K522" i="65"/>
  <c r="G524" i="67"/>
  <c r="K527" i="69"/>
  <c r="K527" i="71"/>
  <c r="G526" i="71"/>
  <c r="K517" i="53"/>
  <c r="K517" i="59"/>
  <c r="K511" i="59"/>
  <c r="K512" i="57"/>
  <c r="K527" i="45"/>
  <c r="K526" i="47"/>
  <c r="K534" i="49"/>
  <c r="K527" i="49"/>
  <c r="K527" i="59"/>
  <c r="K517" i="65"/>
  <c r="K514" i="69"/>
  <c r="K510" i="69"/>
  <c r="K517" i="71"/>
  <c r="H13" i="12"/>
  <c r="H16" i="12"/>
  <c r="H20" i="12"/>
  <c r="M492" i="61"/>
  <c r="K512" i="71"/>
  <c r="K513" i="69"/>
  <c r="K513" i="55"/>
  <c r="K514" i="53"/>
  <c r="K510" i="53"/>
  <c r="K511" i="51"/>
  <c r="K512" i="49"/>
  <c r="M494" i="61"/>
  <c r="K513" i="47"/>
  <c r="K514" i="45"/>
  <c r="K510" i="45"/>
  <c r="K511" i="43"/>
  <c r="K512" i="41"/>
  <c r="K513" i="39"/>
  <c r="K514" i="37"/>
  <c r="K510" i="37"/>
  <c r="K513" i="24"/>
  <c r="K514" i="23"/>
  <c r="K510" i="23"/>
  <c r="K511" i="22"/>
  <c r="K513" i="20"/>
  <c r="K514" i="71"/>
  <c r="K510" i="71"/>
  <c r="K511" i="69"/>
  <c r="K507" i="69"/>
  <c r="M7" i="61"/>
  <c r="M5" i="61"/>
  <c r="K514" i="59"/>
  <c r="K510" i="59"/>
  <c r="K511" i="57"/>
  <c r="K512" i="55"/>
  <c r="K513" i="53"/>
  <c r="K514" i="51"/>
  <c r="K510" i="51"/>
  <c r="K511" i="49"/>
  <c r="K512" i="47"/>
  <c r="K513" i="45"/>
  <c r="K514" i="43"/>
  <c r="K510" i="43"/>
  <c r="K511" i="41"/>
  <c r="K512" i="39"/>
  <c r="K513" i="37"/>
  <c r="K511" i="25"/>
  <c r="K513" i="23"/>
  <c r="K514" i="22"/>
  <c r="K510" i="22"/>
  <c r="K511" i="21"/>
  <c r="K514" i="20"/>
  <c r="K510" i="20"/>
  <c r="K513" i="59"/>
  <c r="K514" i="57"/>
  <c r="K510" i="57"/>
  <c r="K511" i="55"/>
  <c r="K512" i="53"/>
  <c r="K513" i="51"/>
  <c r="K514" i="49"/>
  <c r="K510" i="49"/>
  <c r="K511" i="47"/>
  <c r="K512" i="45"/>
  <c r="K513" i="43"/>
  <c r="K514" i="41"/>
  <c r="K510" i="41"/>
  <c r="K511" i="39"/>
  <c r="K512" i="37"/>
  <c r="K514" i="25"/>
  <c r="K510" i="25"/>
  <c r="K511" i="24"/>
  <c r="K513" i="22"/>
  <c r="K514" i="21"/>
  <c r="K510" i="21"/>
  <c r="M6" i="61"/>
  <c r="M4" i="61"/>
  <c r="K512" i="59"/>
  <c r="K513" i="57"/>
  <c r="K514" i="55"/>
  <c r="K510" i="55"/>
  <c r="K511" i="53"/>
  <c r="K512" i="51"/>
  <c r="K513" i="49"/>
  <c r="K514" i="47"/>
  <c r="K510" i="47"/>
  <c r="K511" i="45"/>
  <c r="K512" i="43"/>
  <c r="K513" i="41"/>
  <c r="K514" i="39"/>
  <c r="K510" i="39"/>
  <c r="K511" i="37"/>
  <c r="K513" i="25"/>
  <c r="K514" i="24"/>
  <c r="K510" i="24"/>
  <c r="K511" i="23"/>
  <c r="K513" i="21"/>
  <c r="A92" i="44"/>
  <c r="B5" i="4"/>
  <c r="A26" i="4"/>
  <c r="D27" i="4"/>
  <c r="A43" i="4"/>
  <c r="A50" i="4"/>
  <c r="A54" i="4"/>
  <c r="A27" i="4"/>
  <c r="D26" i="4"/>
  <c r="A40" i="4"/>
  <c r="A38" i="4"/>
  <c r="A36" i="4"/>
  <c r="E9" i="4"/>
  <c r="E8" i="4"/>
  <c r="A28" i="4"/>
  <c r="D25" i="4"/>
  <c r="A30" i="4"/>
  <c r="A32" i="4"/>
  <c r="A47" i="4"/>
  <c r="A51" i="4"/>
  <c r="A55" i="4"/>
  <c r="D22" i="4"/>
  <c r="D29" i="4"/>
  <c r="D31" i="4"/>
  <c r="A22" i="4"/>
  <c r="A29" i="4"/>
  <c r="A31" i="4"/>
  <c r="A42" i="4"/>
  <c r="A49" i="4"/>
  <c r="A53" i="4"/>
  <c r="A25" i="4"/>
  <c r="D28" i="4"/>
  <c r="D30" i="4"/>
  <c r="D32" i="4"/>
  <c r="B4" i="4"/>
  <c r="K529" i="20"/>
  <c r="K527" i="24"/>
  <c r="K529" i="35"/>
  <c r="G535" i="29"/>
  <c r="J535" i="31"/>
  <c r="I535" i="33"/>
  <c r="H535" i="39"/>
  <c r="J535" i="41"/>
  <c r="K528" i="71"/>
  <c r="K528" i="21"/>
  <c r="F535" i="27"/>
  <c r="K529" i="65"/>
  <c r="J535" i="24"/>
  <c r="I535" i="25"/>
  <c r="F535" i="31"/>
  <c r="I535" i="31"/>
  <c r="J535" i="39"/>
  <c r="G535" i="41"/>
  <c r="K528" i="22"/>
  <c r="K527" i="21"/>
  <c r="H535" i="22"/>
  <c r="J535" i="22"/>
  <c r="G535" i="27"/>
  <c r="H535" i="31"/>
  <c r="H535" i="27"/>
  <c r="H535" i="43"/>
  <c r="K528" i="69"/>
  <c r="K526" i="27"/>
  <c r="H526" i="55"/>
  <c r="H535" i="55"/>
  <c r="K526" i="45"/>
  <c r="H526" i="71"/>
  <c r="K509" i="71"/>
  <c r="K507" i="59"/>
  <c r="K508" i="57"/>
  <c r="K509" i="55"/>
  <c r="K507" i="51"/>
  <c r="K508" i="49"/>
  <c r="K509" i="47"/>
  <c r="K507" i="43"/>
  <c r="K508" i="41"/>
  <c r="K509" i="39"/>
  <c r="K508" i="25"/>
  <c r="K509" i="24"/>
  <c r="K507" i="22"/>
  <c r="K508" i="21"/>
  <c r="K509" i="20"/>
  <c r="K507" i="20"/>
  <c r="J535" i="35"/>
  <c r="F535" i="25"/>
  <c r="G526" i="21"/>
  <c r="J526" i="20"/>
  <c r="K526" i="22"/>
  <c r="H535" i="33"/>
  <c r="K526" i="41"/>
  <c r="K526" i="35"/>
  <c r="I535" i="55"/>
  <c r="G526" i="55"/>
  <c r="G535" i="55"/>
  <c r="K526" i="43"/>
  <c r="K526" i="49"/>
  <c r="K527" i="65"/>
  <c r="K508" i="71"/>
  <c r="K509" i="69"/>
  <c r="K507" i="57"/>
  <c r="K508" i="55"/>
  <c r="K509" i="53"/>
  <c r="K507" i="49"/>
  <c r="K508" i="47"/>
  <c r="K509" i="45"/>
  <c r="K507" i="41"/>
  <c r="K508" i="39"/>
  <c r="K509" i="37"/>
  <c r="K507" i="25"/>
  <c r="K508" i="24"/>
  <c r="K509" i="23"/>
  <c r="K507" i="21"/>
  <c r="F526" i="21"/>
  <c r="H535" i="29"/>
  <c r="K526" i="39"/>
  <c r="J535" i="55"/>
  <c r="F526" i="55"/>
  <c r="K509" i="59"/>
  <c r="K507" i="55"/>
  <c r="K508" i="53"/>
  <c r="K509" i="51"/>
  <c r="K507" i="47"/>
  <c r="K508" i="45"/>
  <c r="K509" i="43"/>
  <c r="K507" i="39"/>
  <c r="K508" i="37"/>
  <c r="K507" i="24"/>
  <c r="K508" i="23"/>
  <c r="K509" i="22"/>
  <c r="K508" i="59"/>
  <c r="K509" i="57"/>
  <c r="K507" i="53"/>
  <c r="K508" i="51"/>
  <c r="K509" i="49"/>
  <c r="K507" i="45"/>
  <c r="K508" i="43"/>
  <c r="K509" i="41"/>
  <c r="K507" i="37"/>
  <c r="K509" i="25"/>
  <c r="K507" i="23"/>
  <c r="K508" i="22"/>
  <c r="K509" i="21"/>
  <c r="K508" i="20"/>
  <c r="G535" i="24"/>
  <c r="F521" i="45"/>
  <c r="I521" i="45"/>
  <c r="J521" i="45"/>
  <c r="G521" i="45"/>
  <c r="H521" i="45"/>
  <c r="H525" i="45"/>
  <c r="F525" i="45"/>
  <c r="I525" i="45"/>
  <c r="J525" i="45"/>
  <c r="G525" i="45"/>
  <c r="F523" i="61"/>
  <c r="I523" i="61"/>
  <c r="J523" i="61"/>
  <c r="G523" i="61"/>
  <c r="H523" i="61"/>
  <c r="J535" i="21"/>
  <c r="K522" i="39"/>
  <c r="K522" i="41"/>
  <c r="G522" i="45"/>
  <c r="J522" i="45"/>
  <c r="H522" i="45"/>
  <c r="I522" i="45"/>
  <c r="F522" i="45"/>
  <c r="G520" i="61"/>
  <c r="J520" i="61"/>
  <c r="H520" i="61"/>
  <c r="I520" i="61"/>
  <c r="F520" i="61"/>
  <c r="G524" i="61"/>
  <c r="J524" i="61"/>
  <c r="H524" i="61"/>
  <c r="I524" i="61"/>
  <c r="F524" i="61"/>
  <c r="K520" i="24"/>
  <c r="J523" i="45"/>
  <c r="G523" i="45"/>
  <c r="H523" i="45"/>
  <c r="F523" i="45"/>
  <c r="I523" i="45"/>
  <c r="J521" i="61"/>
  <c r="G521" i="61"/>
  <c r="H521" i="61"/>
  <c r="F521" i="61"/>
  <c r="I521" i="61"/>
  <c r="J525" i="61"/>
  <c r="G525" i="61"/>
  <c r="H525" i="61"/>
  <c r="F525" i="61"/>
  <c r="I525" i="61"/>
  <c r="K524" i="29"/>
  <c r="H520" i="45"/>
  <c r="I520" i="45"/>
  <c r="F520" i="45"/>
  <c r="G520" i="45"/>
  <c r="J520" i="45"/>
  <c r="H524" i="45"/>
  <c r="I524" i="45"/>
  <c r="F524" i="45"/>
  <c r="G524" i="45"/>
  <c r="J524" i="45"/>
  <c r="H522" i="61"/>
  <c r="I522" i="61"/>
  <c r="F522" i="61"/>
  <c r="G522" i="61"/>
  <c r="J522" i="61"/>
  <c r="K530" i="65"/>
  <c r="I523" i="5"/>
  <c r="K528" i="65"/>
  <c r="G525" i="65"/>
  <c r="J525" i="65"/>
  <c r="I525" i="65"/>
  <c r="I535" i="65"/>
  <c r="H525" i="5"/>
  <c r="F525" i="5"/>
  <c r="H526" i="5"/>
  <c r="J522" i="5"/>
  <c r="G520" i="5"/>
  <c r="J520" i="5"/>
  <c r="H520" i="5"/>
  <c r="H524" i="5"/>
  <c r="I524" i="5"/>
  <c r="F524" i="5"/>
  <c r="J524" i="5"/>
  <c r="I525" i="5"/>
  <c r="F521" i="5"/>
  <c r="H522" i="5"/>
  <c r="I522" i="5"/>
  <c r="F522" i="5"/>
  <c r="J525" i="5"/>
  <c r="G525" i="5"/>
  <c r="I521" i="5"/>
  <c r="K528" i="5"/>
  <c r="K517" i="5"/>
  <c r="K529" i="5"/>
  <c r="I520" i="5"/>
  <c r="F520" i="5"/>
  <c r="J521" i="5"/>
  <c r="G521" i="5"/>
  <c r="G526" i="5"/>
  <c r="K533" i="5"/>
  <c r="K531" i="5"/>
  <c r="K530" i="5"/>
  <c r="K534" i="5"/>
  <c r="K527" i="5"/>
  <c r="F13" i="12"/>
  <c r="F16" i="12"/>
  <c r="F20" i="12"/>
  <c r="J521" i="37"/>
  <c r="F521" i="37"/>
  <c r="G521" i="37"/>
  <c r="H521" i="37"/>
  <c r="I521" i="37"/>
  <c r="J523" i="37"/>
  <c r="F523" i="37"/>
  <c r="G523" i="37"/>
  <c r="H523" i="37"/>
  <c r="I523" i="37"/>
  <c r="J525" i="37"/>
  <c r="F525" i="37"/>
  <c r="G525" i="37"/>
  <c r="H525" i="37"/>
  <c r="I525" i="37"/>
  <c r="H27" i="12"/>
  <c r="H32" i="12"/>
  <c r="H35" i="12"/>
  <c r="G520" i="37"/>
  <c r="H520" i="37"/>
  <c r="I520" i="37"/>
  <c r="J520" i="37"/>
  <c r="F520" i="37"/>
  <c r="G522" i="37"/>
  <c r="H522" i="37"/>
  <c r="I522" i="37"/>
  <c r="J522" i="37"/>
  <c r="F522" i="37"/>
  <c r="G524" i="37"/>
  <c r="H524" i="37"/>
  <c r="I524" i="37"/>
  <c r="J524" i="37"/>
  <c r="F524" i="37"/>
  <c r="J27" i="12"/>
  <c r="J32" i="12"/>
  <c r="F24" i="12"/>
  <c r="F25" i="12"/>
  <c r="H501" i="21"/>
  <c r="J501" i="21"/>
  <c r="I501" i="21"/>
  <c r="H503" i="21"/>
  <c r="J503" i="21"/>
  <c r="I503" i="21"/>
  <c r="H505" i="21"/>
  <c r="J505" i="21"/>
  <c r="I505" i="21"/>
  <c r="H500" i="23"/>
  <c r="J500" i="23"/>
  <c r="I500" i="23"/>
  <c r="H501" i="23"/>
  <c r="J501" i="23"/>
  <c r="I501" i="23"/>
  <c r="H503" i="23"/>
  <c r="J503" i="23"/>
  <c r="I503" i="23"/>
  <c r="H504" i="23"/>
  <c r="J504" i="23"/>
  <c r="I504" i="23"/>
  <c r="H505" i="23"/>
  <c r="J505" i="23"/>
  <c r="I505" i="23"/>
  <c r="H501" i="24"/>
  <c r="J501" i="24"/>
  <c r="I501" i="24"/>
  <c r="H503" i="24"/>
  <c r="J503" i="24"/>
  <c r="I503" i="24"/>
  <c r="H500" i="27"/>
  <c r="J500" i="27"/>
  <c r="I500" i="27"/>
  <c r="H501" i="27"/>
  <c r="J501" i="27"/>
  <c r="I501" i="27"/>
  <c r="H503" i="27"/>
  <c r="J503" i="27"/>
  <c r="I503" i="27"/>
  <c r="I504" i="27"/>
  <c r="H504" i="27"/>
  <c r="J504" i="27"/>
  <c r="I505" i="27"/>
  <c r="J505" i="27"/>
  <c r="H505" i="27"/>
  <c r="I500" i="29"/>
  <c r="H500" i="29"/>
  <c r="J500" i="29"/>
  <c r="I501" i="29"/>
  <c r="J501" i="29"/>
  <c r="H501" i="29"/>
  <c r="I503" i="29"/>
  <c r="J503" i="29"/>
  <c r="H503" i="29"/>
  <c r="I504" i="29"/>
  <c r="H504" i="29"/>
  <c r="J504" i="29"/>
  <c r="I505" i="29"/>
  <c r="J505" i="29"/>
  <c r="H505" i="29"/>
  <c r="I501" i="31"/>
  <c r="J501" i="31"/>
  <c r="H501" i="31"/>
  <c r="I503" i="31"/>
  <c r="J503" i="31"/>
  <c r="H503" i="31"/>
  <c r="I505" i="31"/>
  <c r="J505" i="31"/>
  <c r="H505" i="31"/>
  <c r="I500" i="33"/>
  <c r="H500" i="33"/>
  <c r="J500" i="33"/>
  <c r="I501" i="33"/>
  <c r="J501" i="33"/>
  <c r="H501" i="33"/>
  <c r="I503" i="33"/>
  <c r="J503" i="33"/>
  <c r="H503" i="33"/>
  <c r="I504" i="33"/>
  <c r="H504" i="33"/>
  <c r="J504" i="33"/>
  <c r="I505" i="33"/>
  <c r="J505" i="33"/>
  <c r="H505" i="33"/>
  <c r="I500" i="35"/>
  <c r="H500" i="35"/>
  <c r="J500" i="35"/>
  <c r="I501" i="35"/>
  <c r="J501" i="35"/>
  <c r="H501" i="35"/>
  <c r="I503" i="35"/>
  <c r="J503" i="35"/>
  <c r="H503" i="35"/>
  <c r="I504" i="35"/>
  <c r="H504" i="35"/>
  <c r="J504" i="35"/>
  <c r="I505" i="35"/>
  <c r="J505" i="35"/>
  <c r="H505" i="35"/>
  <c r="H500" i="39"/>
  <c r="J500" i="39"/>
  <c r="I500" i="39"/>
  <c r="H504" i="39"/>
  <c r="J504" i="39"/>
  <c r="I504" i="39"/>
  <c r="H500" i="41"/>
  <c r="J500" i="41"/>
  <c r="I500" i="41"/>
  <c r="H504" i="41"/>
  <c r="J504" i="41"/>
  <c r="I504" i="41"/>
  <c r="H500" i="49"/>
  <c r="J500" i="49"/>
  <c r="I500" i="49"/>
  <c r="H501" i="49"/>
  <c r="J501" i="49"/>
  <c r="I501" i="49"/>
  <c r="H503" i="49"/>
  <c r="J503" i="49"/>
  <c r="I503" i="49"/>
  <c r="H504" i="49"/>
  <c r="J504" i="49"/>
  <c r="I504" i="49"/>
  <c r="H505" i="49"/>
  <c r="J505" i="49"/>
  <c r="I505" i="49"/>
  <c r="H500" i="51"/>
  <c r="J500" i="51"/>
  <c r="I500" i="51"/>
  <c r="H501" i="51"/>
  <c r="J501" i="51"/>
  <c r="I501" i="51"/>
  <c r="H503" i="51"/>
  <c r="J503" i="51"/>
  <c r="I503" i="51"/>
  <c r="H504" i="51"/>
  <c r="J504" i="51"/>
  <c r="I504" i="51"/>
  <c r="H505" i="51"/>
  <c r="J505" i="51"/>
  <c r="I505" i="51"/>
  <c r="H501" i="55"/>
  <c r="J501" i="55"/>
  <c r="I501" i="55"/>
  <c r="H503" i="55"/>
  <c r="J503" i="55"/>
  <c r="I503" i="55"/>
  <c r="H505" i="55"/>
  <c r="J505" i="55"/>
  <c r="I505" i="55"/>
  <c r="H500" i="57"/>
  <c r="J500" i="57"/>
  <c r="I500" i="57"/>
  <c r="H501" i="57"/>
  <c r="J501" i="57"/>
  <c r="I501" i="57"/>
  <c r="H503" i="57"/>
  <c r="J503" i="57"/>
  <c r="I503" i="57"/>
  <c r="H504" i="57"/>
  <c r="J504" i="57"/>
  <c r="I504" i="57"/>
  <c r="H505" i="57"/>
  <c r="J505" i="57"/>
  <c r="I505" i="57"/>
  <c r="H500" i="59"/>
  <c r="J500" i="59"/>
  <c r="I500" i="59"/>
  <c r="H501" i="59"/>
  <c r="J501" i="59"/>
  <c r="I501" i="59"/>
  <c r="H503" i="59"/>
  <c r="J503" i="59"/>
  <c r="I503" i="59"/>
  <c r="H504" i="59"/>
  <c r="J504" i="59"/>
  <c r="I504" i="59"/>
  <c r="H505" i="59"/>
  <c r="J505" i="59"/>
  <c r="I505" i="59"/>
  <c r="I500" i="63"/>
  <c r="H500" i="63"/>
  <c r="J500" i="63"/>
  <c r="I501" i="63"/>
  <c r="J501" i="63"/>
  <c r="H501" i="63"/>
  <c r="I503" i="63"/>
  <c r="J503" i="63"/>
  <c r="H503" i="63"/>
  <c r="I504" i="63"/>
  <c r="H504" i="63"/>
  <c r="J504" i="63"/>
  <c r="I505" i="63"/>
  <c r="J505" i="63"/>
  <c r="H505" i="63"/>
  <c r="H504" i="20"/>
  <c r="J504" i="20"/>
  <c r="I504" i="20"/>
  <c r="H500" i="20"/>
  <c r="J500" i="20"/>
  <c r="I500" i="20"/>
  <c r="J504" i="71"/>
  <c r="J500" i="71"/>
  <c r="J505" i="71"/>
  <c r="I504" i="71"/>
  <c r="I500" i="71"/>
  <c r="I505" i="71"/>
  <c r="H504" i="71"/>
  <c r="H500" i="71"/>
  <c r="H505" i="71"/>
  <c r="J503" i="69"/>
  <c r="J501" i="69"/>
  <c r="I503" i="69"/>
  <c r="I501" i="69"/>
  <c r="H503" i="69"/>
  <c r="H501" i="69"/>
  <c r="J523" i="5"/>
  <c r="F523" i="5"/>
  <c r="I526" i="5"/>
  <c r="J526" i="5"/>
  <c r="G524" i="5"/>
  <c r="H500" i="21"/>
  <c r="J500" i="21"/>
  <c r="I500" i="21"/>
  <c r="H504" i="21"/>
  <c r="J504" i="21"/>
  <c r="I504" i="21"/>
  <c r="H500" i="22"/>
  <c r="J500" i="22"/>
  <c r="I500" i="22"/>
  <c r="H501" i="22"/>
  <c r="J501" i="22"/>
  <c r="I501" i="22"/>
  <c r="H503" i="22"/>
  <c r="J503" i="22"/>
  <c r="I503" i="22"/>
  <c r="H504" i="22"/>
  <c r="J504" i="22"/>
  <c r="I504" i="22"/>
  <c r="H505" i="22"/>
  <c r="J505" i="22"/>
  <c r="I505" i="22"/>
  <c r="H500" i="24"/>
  <c r="J500" i="24"/>
  <c r="I500" i="24"/>
  <c r="H504" i="24"/>
  <c r="J504" i="24"/>
  <c r="I504" i="24"/>
  <c r="H505" i="24"/>
  <c r="J505" i="24"/>
  <c r="I505" i="24"/>
  <c r="H500" i="25"/>
  <c r="J500" i="25"/>
  <c r="I500" i="25"/>
  <c r="H501" i="25"/>
  <c r="J501" i="25"/>
  <c r="I501" i="25"/>
  <c r="H503" i="25"/>
  <c r="J503" i="25"/>
  <c r="I503" i="25"/>
  <c r="H504" i="25"/>
  <c r="J504" i="25"/>
  <c r="I504" i="25"/>
  <c r="H505" i="25"/>
  <c r="J505" i="25"/>
  <c r="I505" i="25"/>
  <c r="I500" i="31"/>
  <c r="H500" i="31"/>
  <c r="J500" i="31"/>
  <c r="I504" i="31"/>
  <c r="H504" i="31"/>
  <c r="J504" i="31"/>
  <c r="I500" i="37"/>
  <c r="H500" i="37"/>
  <c r="J500" i="37"/>
  <c r="I501" i="37"/>
  <c r="J501" i="37"/>
  <c r="H501" i="37"/>
  <c r="I503" i="37"/>
  <c r="J503" i="37"/>
  <c r="H503" i="37"/>
  <c r="I504" i="37"/>
  <c r="H504" i="37"/>
  <c r="J504" i="37"/>
  <c r="H505" i="37"/>
  <c r="J505" i="37"/>
  <c r="I505" i="37"/>
  <c r="H501" i="39"/>
  <c r="J501" i="39"/>
  <c r="I501" i="39"/>
  <c r="H503" i="39"/>
  <c r="J503" i="39"/>
  <c r="I503" i="39"/>
  <c r="H505" i="39"/>
  <c r="J505" i="39"/>
  <c r="I505" i="39"/>
  <c r="H501" i="41"/>
  <c r="J501" i="41"/>
  <c r="I501" i="41"/>
  <c r="H503" i="41"/>
  <c r="J503" i="41"/>
  <c r="I503" i="41"/>
  <c r="H505" i="41"/>
  <c r="J505" i="41"/>
  <c r="I505" i="41"/>
  <c r="H500" i="43"/>
  <c r="J500" i="43"/>
  <c r="I500" i="43"/>
  <c r="H501" i="43"/>
  <c r="J501" i="43"/>
  <c r="I501" i="43"/>
  <c r="H503" i="43"/>
  <c r="J503" i="43"/>
  <c r="I503" i="43"/>
  <c r="H504" i="43"/>
  <c r="J504" i="43"/>
  <c r="I504" i="43"/>
  <c r="H505" i="43"/>
  <c r="J505" i="43"/>
  <c r="I505" i="43"/>
  <c r="H500" i="45"/>
  <c r="J500" i="45"/>
  <c r="I500" i="45"/>
  <c r="H501" i="45"/>
  <c r="J501" i="45"/>
  <c r="I501" i="45"/>
  <c r="H503" i="45"/>
  <c r="J503" i="45"/>
  <c r="I503" i="45"/>
  <c r="H504" i="45"/>
  <c r="J504" i="45"/>
  <c r="I504" i="45"/>
  <c r="H505" i="45"/>
  <c r="J505" i="45"/>
  <c r="I505" i="45"/>
  <c r="H500" i="47"/>
  <c r="J500" i="47"/>
  <c r="I500" i="47"/>
  <c r="H501" i="47"/>
  <c r="J501" i="47"/>
  <c r="I501" i="47"/>
  <c r="H503" i="47"/>
  <c r="J503" i="47"/>
  <c r="I503" i="47"/>
  <c r="H504" i="47"/>
  <c r="J504" i="47"/>
  <c r="I504" i="47"/>
  <c r="H505" i="47"/>
  <c r="J505" i="47"/>
  <c r="I505" i="47"/>
  <c r="H500" i="53"/>
  <c r="J500" i="53"/>
  <c r="I500" i="53"/>
  <c r="H501" i="53"/>
  <c r="J501" i="53"/>
  <c r="I501" i="53"/>
  <c r="H503" i="53"/>
  <c r="J503" i="53"/>
  <c r="I503" i="53"/>
  <c r="H504" i="53"/>
  <c r="J504" i="53"/>
  <c r="I504" i="53"/>
  <c r="H505" i="53"/>
  <c r="J505" i="53"/>
  <c r="I505" i="53"/>
  <c r="H500" i="55"/>
  <c r="J500" i="55"/>
  <c r="I500" i="55"/>
  <c r="H504" i="55"/>
  <c r="J504" i="55"/>
  <c r="I504" i="55"/>
  <c r="H500" i="61"/>
  <c r="J500" i="61"/>
  <c r="I500" i="61"/>
  <c r="H501" i="61"/>
  <c r="J501" i="61"/>
  <c r="I501" i="61"/>
  <c r="H503" i="61"/>
  <c r="J503" i="61"/>
  <c r="I503" i="61"/>
  <c r="H504" i="61"/>
  <c r="J504" i="61"/>
  <c r="I504" i="61"/>
  <c r="H505" i="61"/>
  <c r="J505" i="61"/>
  <c r="I505" i="61"/>
  <c r="I500" i="65"/>
  <c r="H500" i="65"/>
  <c r="J500" i="65"/>
  <c r="I501" i="65"/>
  <c r="J501" i="65"/>
  <c r="H501" i="65"/>
  <c r="I503" i="65"/>
  <c r="J503" i="65"/>
  <c r="H503" i="65"/>
  <c r="I504" i="65"/>
  <c r="H504" i="65"/>
  <c r="J504" i="65"/>
  <c r="I505" i="65"/>
  <c r="J505" i="65"/>
  <c r="H505" i="65"/>
  <c r="I500" i="67"/>
  <c r="H500" i="67"/>
  <c r="J500" i="67"/>
  <c r="I501" i="67"/>
  <c r="J501" i="67"/>
  <c r="H501" i="67"/>
  <c r="I503" i="67"/>
  <c r="J503" i="67"/>
  <c r="H503" i="67"/>
  <c r="I504" i="67"/>
  <c r="H504" i="67"/>
  <c r="J504" i="67"/>
  <c r="I505" i="67"/>
  <c r="J505" i="67"/>
  <c r="H505" i="67"/>
  <c r="H505" i="20"/>
  <c r="J505" i="20"/>
  <c r="I505" i="20"/>
  <c r="H503" i="20"/>
  <c r="J503" i="20"/>
  <c r="I503" i="20"/>
  <c r="H501" i="20"/>
  <c r="J501" i="20"/>
  <c r="I501" i="20"/>
  <c r="J503" i="71"/>
  <c r="J501" i="71"/>
  <c r="I503" i="71"/>
  <c r="I501" i="71"/>
  <c r="H503" i="71"/>
  <c r="H501" i="71"/>
  <c r="J504" i="69"/>
  <c r="J500" i="69"/>
  <c r="J505" i="69"/>
  <c r="I504" i="69"/>
  <c r="I500" i="69"/>
  <c r="I505" i="69"/>
  <c r="H504" i="69"/>
  <c r="H500" i="69"/>
  <c r="H505" i="69"/>
  <c r="K514" i="67"/>
  <c r="K512" i="67"/>
  <c r="K510" i="67"/>
  <c r="K508" i="67"/>
  <c r="K514" i="65"/>
  <c r="K512" i="65"/>
  <c r="K510" i="65"/>
  <c r="K508" i="65"/>
  <c r="K514" i="63"/>
  <c r="K512" i="63"/>
  <c r="K510" i="63"/>
  <c r="K508" i="63"/>
  <c r="K514" i="61"/>
  <c r="K512" i="61"/>
  <c r="K510" i="61"/>
  <c r="K508" i="61"/>
  <c r="K513" i="67"/>
  <c r="K511" i="67"/>
  <c r="K509" i="67"/>
  <c r="K507" i="67"/>
  <c r="K513" i="65"/>
  <c r="K511" i="65"/>
  <c r="K509" i="65"/>
  <c r="K507" i="65"/>
  <c r="K513" i="63"/>
  <c r="K511" i="63"/>
  <c r="K509" i="63"/>
  <c r="K507" i="63"/>
  <c r="K513" i="61"/>
  <c r="K511" i="61"/>
  <c r="K509" i="61"/>
  <c r="K507" i="61"/>
  <c r="K514" i="35"/>
  <c r="K512" i="35"/>
  <c r="K510" i="35"/>
  <c r="K508" i="35"/>
  <c r="K514" i="33"/>
  <c r="K512" i="33"/>
  <c r="K510" i="33"/>
  <c r="K508" i="33"/>
  <c r="K514" i="31"/>
  <c r="K512" i="31"/>
  <c r="K510" i="31"/>
  <c r="K508" i="31"/>
  <c r="K514" i="29"/>
  <c r="K512" i="29"/>
  <c r="K510" i="29"/>
  <c r="K508" i="29"/>
  <c r="K514" i="27"/>
  <c r="K512" i="27"/>
  <c r="K510" i="27"/>
  <c r="K508" i="27"/>
  <c r="K513" i="35"/>
  <c r="K511" i="35"/>
  <c r="K509" i="35"/>
  <c r="K507" i="35"/>
  <c r="K513" i="33"/>
  <c r="K511" i="33"/>
  <c r="K509" i="33"/>
  <c r="K507" i="33"/>
  <c r="K513" i="31"/>
  <c r="K511" i="31"/>
  <c r="K509" i="31"/>
  <c r="K507" i="31"/>
  <c r="K513" i="29"/>
  <c r="K511" i="29"/>
  <c r="K509" i="29"/>
  <c r="K507" i="29"/>
  <c r="K513" i="27"/>
  <c r="K511" i="27"/>
  <c r="K509" i="27"/>
  <c r="K507" i="27"/>
  <c r="K33" i="13"/>
  <c r="K29" i="13"/>
  <c r="K17" i="13"/>
  <c r="K18" i="13"/>
  <c r="L5" i="13"/>
  <c r="K15" i="13"/>
  <c r="K26" i="13"/>
  <c r="K23" i="13"/>
  <c r="K8" i="13"/>
  <c r="K10" i="13"/>
  <c r="K28" i="13"/>
  <c r="K21" i="13"/>
  <c r="K25" i="13"/>
  <c r="K20" i="13"/>
  <c r="K19" i="13"/>
  <c r="K9" i="13"/>
  <c r="J41" i="12"/>
  <c r="J40" i="12"/>
  <c r="J42" i="12"/>
  <c r="I40" i="12"/>
  <c r="H42" i="12"/>
  <c r="I42" i="12"/>
  <c r="H41" i="12"/>
  <c r="I41" i="12"/>
  <c r="I12" i="52"/>
  <c r="F12" i="52"/>
  <c r="I13" i="52"/>
  <c r="F13" i="52"/>
  <c r="I11" i="52"/>
  <c r="I13" i="19"/>
  <c r="F13" i="19"/>
  <c r="I11" i="19"/>
  <c r="I12" i="19"/>
  <c r="F12" i="19"/>
  <c r="I13" i="50"/>
  <c r="F13" i="50"/>
  <c r="I11" i="50"/>
  <c r="I12" i="50"/>
  <c r="F12" i="50"/>
  <c r="I11" i="44"/>
  <c r="I13" i="44"/>
  <c r="F13" i="44"/>
  <c r="I12" i="44"/>
  <c r="F12" i="44"/>
  <c r="I11" i="62"/>
  <c r="I12" i="62"/>
  <c r="I13" i="62"/>
  <c r="F13" i="62"/>
  <c r="I13" i="28"/>
  <c r="F13" i="28"/>
  <c r="I11" i="28"/>
  <c r="I12" i="28"/>
  <c r="I12" i="60"/>
  <c r="F12" i="60"/>
  <c r="I13" i="60"/>
  <c r="F13" i="60"/>
  <c r="I11" i="60"/>
  <c r="I11" i="38"/>
  <c r="I12" i="38"/>
  <c r="F12" i="38"/>
  <c r="I13" i="38"/>
  <c r="F13" i="38"/>
  <c r="I12" i="64"/>
  <c r="F12" i="64"/>
  <c r="I13" i="64"/>
  <c r="F13" i="64"/>
  <c r="I11" i="64"/>
  <c r="I13" i="56"/>
  <c r="F13" i="56"/>
  <c r="I12" i="56"/>
  <c r="F12" i="56"/>
  <c r="I11" i="56"/>
  <c r="I13" i="17"/>
  <c r="F13" i="17"/>
  <c r="I11" i="17"/>
  <c r="I12" i="17"/>
  <c r="F12" i="17"/>
  <c r="I13" i="42"/>
  <c r="F13" i="42"/>
  <c r="I11" i="42"/>
  <c r="I12" i="42"/>
  <c r="I11" i="26"/>
  <c r="I13" i="26"/>
  <c r="F13" i="26"/>
  <c r="I12" i="26"/>
  <c r="F12" i="26"/>
  <c r="I12" i="70"/>
  <c r="F12" i="70"/>
  <c r="I11" i="70"/>
  <c r="I13" i="70"/>
  <c r="F13" i="70"/>
  <c r="I12" i="40"/>
  <c r="F12" i="40"/>
  <c r="I13" i="40"/>
  <c r="F13" i="40"/>
  <c r="I11" i="40"/>
  <c r="I11" i="66"/>
  <c r="I13" i="66"/>
  <c r="F13" i="66"/>
  <c r="I12" i="66"/>
  <c r="F12" i="66"/>
  <c r="I12" i="30"/>
  <c r="F12" i="30"/>
  <c r="I13" i="30"/>
  <c r="F13" i="30"/>
  <c r="I11" i="30"/>
  <c r="I12" i="58"/>
  <c r="F12" i="58"/>
  <c r="I11" i="58"/>
  <c r="I13" i="58"/>
  <c r="F13" i="58"/>
  <c r="I13" i="46"/>
  <c r="F13" i="46"/>
  <c r="I12" i="46"/>
  <c r="F12" i="46"/>
  <c r="I11" i="46"/>
  <c r="I13" i="54"/>
  <c r="F13" i="54"/>
  <c r="I11" i="54"/>
  <c r="I12" i="54"/>
  <c r="I13" i="34"/>
  <c r="F13" i="34"/>
  <c r="I11" i="34"/>
  <c r="I12" i="34"/>
  <c r="F12" i="34"/>
  <c r="I12" i="18"/>
  <c r="F12" i="18"/>
  <c r="I11" i="18"/>
  <c r="I13" i="18"/>
  <c r="F13" i="18"/>
  <c r="I13" i="48"/>
  <c r="F13" i="48"/>
  <c r="I12" i="48"/>
  <c r="F12" i="48"/>
  <c r="I11" i="48"/>
  <c r="I12" i="68"/>
  <c r="F12" i="68"/>
  <c r="I11" i="68"/>
  <c r="I13" i="68"/>
  <c r="F13" i="68"/>
  <c r="I12" i="32"/>
  <c r="F12" i="32"/>
  <c r="I13" i="32"/>
  <c r="F13" i="32"/>
  <c r="I11" i="32"/>
  <c r="I12" i="36"/>
  <c r="I13" i="36"/>
  <c r="F13" i="36"/>
  <c r="I11" i="36"/>
  <c r="K522" i="21"/>
  <c r="K526" i="20"/>
  <c r="K524" i="53"/>
  <c r="F535" i="43"/>
  <c r="M501" i="61"/>
  <c r="H535" i="21"/>
  <c r="K535" i="31"/>
  <c r="K524" i="65"/>
  <c r="H535" i="65"/>
  <c r="M504" i="55"/>
  <c r="K524" i="47"/>
  <c r="K535" i="35"/>
  <c r="K535" i="27"/>
  <c r="K524" i="21"/>
  <c r="F535" i="20"/>
  <c r="J35" i="12"/>
  <c r="J47" i="12"/>
  <c r="H40" i="12"/>
  <c r="F42" i="12"/>
  <c r="E41" i="12"/>
  <c r="D40" i="12"/>
  <c r="G42" i="12"/>
  <c r="F41" i="12"/>
  <c r="E40" i="12"/>
  <c r="C42" i="12"/>
  <c r="G41" i="12"/>
  <c r="F40" i="12"/>
  <c r="D42" i="12"/>
  <c r="C41" i="12"/>
  <c r="G40" i="12"/>
  <c r="E42" i="12"/>
  <c r="D41" i="12"/>
  <c r="C40" i="12"/>
  <c r="I12" i="14"/>
  <c r="F12" i="14"/>
  <c r="I13" i="14"/>
  <c r="F13" i="14"/>
  <c r="I11" i="14"/>
  <c r="I13" i="16"/>
  <c r="F13" i="16"/>
  <c r="I12" i="16"/>
  <c r="F12" i="16"/>
  <c r="I11" i="16"/>
  <c r="L46" i="13"/>
  <c r="K535" i="29"/>
  <c r="K535" i="33"/>
  <c r="G535" i="20"/>
  <c r="K522" i="20"/>
  <c r="M514" i="55"/>
  <c r="M514" i="67"/>
  <c r="K535" i="39"/>
  <c r="M502" i="55"/>
  <c r="M505" i="69"/>
  <c r="J535" i="65"/>
  <c r="M506" i="55"/>
  <c r="G535" i="65"/>
  <c r="M505" i="71"/>
  <c r="M502" i="69"/>
  <c r="M504" i="67"/>
  <c r="K535" i="24"/>
  <c r="M514" i="63"/>
  <c r="M503" i="63"/>
  <c r="M503" i="67"/>
  <c r="M501" i="55"/>
  <c r="M501" i="63"/>
  <c r="M502" i="57"/>
  <c r="M513" i="61"/>
  <c r="M503" i="71"/>
  <c r="M514" i="35"/>
  <c r="M505" i="55"/>
  <c r="M503" i="55"/>
  <c r="M507" i="55"/>
  <c r="M503" i="65"/>
  <c r="K523" i="20"/>
  <c r="M514" i="45"/>
  <c r="M514" i="69"/>
  <c r="M504" i="61"/>
  <c r="M514" i="65"/>
  <c r="M514" i="59"/>
  <c r="M507" i="67"/>
  <c r="M502" i="71"/>
  <c r="M507" i="61"/>
  <c r="M506" i="63"/>
  <c r="M501" i="57"/>
  <c r="G535" i="53"/>
  <c r="M501" i="35"/>
  <c r="M512" i="61"/>
  <c r="M504" i="71"/>
  <c r="M506" i="61"/>
  <c r="M509" i="61"/>
  <c r="M504" i="69"/>
  <c r="M501" i="69"/>
  <c r="M502" i="67"/>
  <c r="M514" i="57"/>
  <c r="M510" i="61"/>
  <c r="M507" i="71"/>
  <c r="M514" i="71"/>
  <c r="M503" i="61"/>
  <c r="M514" i="61"/>
  <c r="M505" i="61"/>
  <c r="M507" i="69"/>
  <c r="M506" i="67"/>
  <c r="M501" i="67"/>
  <c r="I535" i="43"/>
  <c r="M508" i="61"/>
  <c r="M506" i="71"/>
  <c r="M502" i="61"/>
  <c r="M511" i="61"/>
  <c r="M506" i="69"/>
  <c r="M503" i="69"/>
  <c r="M505" i="67"/>
  <c r="M507" i="35"/>
  <c r="M514" i="53"/>
  <c r="K520" i="65"/>
  <c r="M506" i="65"/>
  <c r="M501" i="71"/>
  <c r="M501" i="59"/>
  <c r="M503" i="35"/>
  <c r="M505" i="35"/>
  <c r="M504" i="35"/>
  <c r="M506" i="35"/>
  <c r="M502" i="35"/>
  <c r="K526" i="65"/>
  <c r="K521" i="43"/>
  <c r="G535" i="67"/>
  <c r="I535" i="47"/>
  <c r="H535" i="47"/>
  <c r="G535" i="21"/>
  <c r="I535" i="21"/>
  <c r="K526" i="59"/>
  <c r="K526" i="71"/>
  <c r="J535" i="67"/>
  <c r="H535" i="67"/>
  <c r="K524" i="67"/>
  <c r="F535" i="65"/>
  <c r="M502" i="59"/>
  <c r="M503" i="59"/>
  <c r="K523" i="53"/>
  <c r="K520" i="53"/>
  <c r="H535" i="53"/>
  <c r="J535" i="53"/>
  <c r="M514" i="49"/>
  <c r="J535" i="47"/>
  <c r="J535" i="45"/>
  <c r="H535" i="45"/>
  <c r="K522" i="43"/>
  <c r="K504" i="35"/>
  <c r="M503" i="23"/>
  <c r="M501" i="23"/>
  <c r="M507" i="23"/>
  <c r="M506" i="23"/>
  <c r="M502" i="23"/>
  <c r="M504" i="23"/>
  <c r="M505" i="23"/>
  <c r="M514" i="23"/>
  <c r="K522" i="22"/>
  <c r="K535" i="22"/>
  <c r="K521" i="21"/>
  <c r="K520" i="21"/>
  <c r="K525" i="21"/>
  <c r="I11" i="15"/>
  <c r="I12" i="15"/>
  <c r="F12" i="15"/>
  <c r="I13" i="15"/>
  <c r="F13" i="15"/>
  <c r="H535" i="20"/>
  <c r="K521" i="20"/>
  <c r="K525" i="20"/>
  <c r="I12" i="4"/>
  <c r="I13" i="4"/>
  <c r="F13" i="4"/>
  <c r="I11" i="4"/>
  <c r="A92" i="4"/>
  <c r="D92" i="4"/>
  <c r="M506" i="21"/>
  <c r="M503" i="21"/>
  <c r="M514" i="21"/>
  <c r="M507" i="21"/>
  <c r="M505" i="21"/>
  <c r="M502" i="21"/>
  <c r="M501" i="21"/>
  <c r="M504" i="21"/>
  <c r="M504" i="37"/>
  <c r="M502" i="37"/>
  <c r="M501" i="37"/>
  <c r="M506" i="37"/>
  <c r="M514" i="37"/>
  <c r="M507" i="37"/>
  <c r="M503" i="37"/>
  <c r="M505" i="37"/>
  <c r="M505" i="43"/>
  <c r="M503" i="43"/>
  <c r="M507" i="43"/>
  <c r="M504" i="43"/>
  <c r="M502" i="43"/>
  <c r="M501" i="43"/>
  <c r="M506" i="43"/>
  <c r="M504" i="33"/>
  <c r="M506" i="33"/>
  <c r="M514" i="33"/>
  <c r="M501" i="33"/>
  <c r="M503" i="33"/>
  <c r="M502" i="33"/>
  <c r="M507" i="33"/>
  <c r="M505" i="33"/>
  <c r="M506" i="41"/>
  <c r="M502" i="41"/>
  <c r="M514" i="41"/>
  <c r="M505" i="41"/>
  <c r="M501" i="41"/>
  <c r="M504" i="41"/>
  <c r="M507" i="41"/>
  <c r="M503" i="41"/>
  <c r="M505" i="47"/>
  <c r="M507" i="47"/>
  <c r="M502" i="47"/>
  <c r="M504" i="47"/>
  <c r="M506" i="47"/>
  <c r="M501" i="47"/>
  <c r="M503" i="47"/>
  <c r="M506" i="31"/>
  <c r="M502" i="31"/>
  <c r="M514" i="31"/>
  <c r="M505" i="31"/>
  <c r="M501" i="31"/>
  <c r="M504" i="31"/>
  <c r="M507" i="31"/>
  <c r="M503" i="31"/>
  <c r="K504" i="37"/>
  <c r="I535" i="45"/>
  <c r="H535" i="61"/>
  <c r="M503" i="29"/>
  <c r="M514" i="29"/>
  <c r="M501" i="29"/>
  <c r="M505" i="29"/>
  <c r="M502" i="29"/>
  <c r="M506" i="29"/>
  <c r="M504" i="29"/>
  <c r="M507" i="29"/>
  <c r="M504" i="45"/>
  <c r="M502" i="45"/>
  <c r="M501" i="45"/>
  <c r="M506" i="45"/>
  <c r="M505" i="45"/>
  <c r="M503" i="45"/>
  <c r="M507" i="45"/>
  <c r="M505" i="51"/>
  <c r="M503" i="51"/>
  <c r="M507" i="51"/>
  <c r="M504" i="51"/>
  <c r="M502" i="51"/>
  <c r="M501" i="51"/>
  <c r="M506" i="51"/>
  <c r="M514" i="27"/>
  <c r="M507" i="27"/>
  <c r="M505" i="27"/>
  <c r="M503" i="27"/>
  <c r="M504" i="27"/>
  <c r="M502" i="27"/>
  <c r="M501" i="27"/>
  <c r="M506" i="27"/>
  <c r="M501" i="49"/>
  <c r="M506" i="49"/>
  <c r="M505" i="49"/>
  <c r="M503" i="49"/>
  <c r="M507" i="49"/>
  <c r="M504" i="49"/>
  <c r="M502" i="49"/>
  <c r="M514" i="51"/>
  <c r="M505" i="25"/>
  <c r="M507" i="25"/>
  <c r="M502" i="25"/>
  <c r="M504" i="25"/>
  <c r="M506" i="25"/>
  <c r="M514" i="25"/>
  <c r="M501" i="25"/>
  <c r="M503" i="25"/>
  <c r="M514" i="47"/>
  <c r="K525" i="67"/>
  <c r="K520" i="47"/>
  <c r="G535" i="47"/>
  <c r="K526" i="51"/>
  <c r="F535" i="53"/>
  <c r="K521" i="53"/>
  <c r="K521" i="47"/>
  <c r="H515" i="69"/>
  <c r="I515" i="69"/>
  <c r="J515" i="69"/>
  <c r="K504" i="67"/>
  <c r="K522" i="61"/>
  <c r="M501" i="24"/>
  <c r="M502" i="24"/>
  <c r="M507" i="24"/>
  <c r="M514" i="24"/>
  <c r="M504" i="24"/>
  <c r="M506" i="24"/>
  <c r="M503" i="24"/>
  <c r="M505" i="24"/>
  <c r="M505" i="53"/>
  <c r="M502" i="53"/>
  <c r="M506" i="53"/>
  <c r="M504" i="53"/>
  <c r="M503" i="53"/>
  <c r="M501" i="53"/>
  <c r="M507" i="53"/>
  <c r="M505" i="59"/>
  <c r="M506" i="59"/>
  <c r="M504" i="59"/>
  <c r="M507" i="59"/>
  <c r="M505" i="22"/>
  <c r="M507" i="22"/>
  <c r="M514" i="22"/>
  <c r="M502" i="22"/>
  <c r="M504" i="22"/>
  <c r="M506" i="22"/>
  <c r="M501" i="22"/>
  <c r="M503" i="22"/>
  <c r="M506" i="57"/>
  <c r="M505" i="57"/>
  <c r="M503" i="57"/>
  <c r="M504" i="57"/>
  <c r="M507" i="57"/>
  <c r="M502" i="63"/>
  <c r="M504" i="63"/>
  <c r="M505" i="63"/>
  <c r="M507" i="63"/>
  <c r="M514" i="43"/>
  <c r="K523" i="65"/>
  <c r="K525" i="53"/>
  <c r="K525" i="47"/>
  <c r="M505" i="39"/>
  <c r="M503" i="39"/>
  <c r="M507" i="39"/>
  <c r="M502" i="39"/>
  <c r="M514" i="39"/>
  <c r="M504" i="39"/>
  <c r="M506" i="39"/>
  <c r="M501" i="39"/>
  <c r="K522" i="53"/>
  <c r="F535" i="67"/>
  <c r="K521" i="67"/>
  <c r="K523" i="47"/>
  <c r="K522" i="47"/>
  <c r="F535" i="47"/>
  <c r="K521" i="65"/>
  <c r="K523" i="25"/>
  <c r="K535" i="25"/>
  <c r="G535" i="25"/>
  <c r="K526" i="55"/>
  <c r="K535" i="55"/>
  <c r="F535" i="55"/>
  <c r="K535" i="41"/>
  <c r="J535" i="20"/>
  <c r="K526" i="21"/>
  <c r="F535" i="21"/>
  <c r="K504" i="71"/>
  <c r="K504" i="33"/>
  <c r="G524" i="71"/>
  <c r="J524" i="71"/>
  <c r="H524" i="71"/>
  <c r="I524" i="71"/>
  <c r="F524" i="71"/>
  <c r="F523" i="71"/>
  <c r="I523" i="71"/>
  <c r="J523" i="71"/>
  <c r="G523" i="71"/>
  <c r="H523" i="71"/>
  <c r="K524" i="45"/>
  <c r="G535" i="45"/>
  <c r="K525" i="61"/>
  <c r="I535" i="61"/>
  <c r="K522" i="45"/>
  <c r="K504" i="31"/>
  <c r="K503" i="69"/>
  <c r="K522" i="37"/>
  <c r="H522" i="71"/>
  <c r="I522" i="71"/>
  <c r="F522" i="71"/>
  <c r="G522" i="71"/>
  <c r="J522" i="71"/>
  <c r="J521" i="71"/>
  <c r="G521" i="71"/>
  <c r="H521" i="71"/>
  <c r="F521" i="71"/>
  <c r="I521" i="71"/>
  <c r="K520" i="45"/>
  <c r="F535" i="45"/>
  <c r="K521" i="61"/>
  <c r="K523" i="61"/>
  <c r="K525" i="45"/>
  <c r="K504" i="65"/>
  <c r="G520" i="71"/>
  <c r="J520" i="71"/>
  <c r="H520" i="71"/>
  <c r="I520" i="71"/>
  <c r="F520" i="71"/>
  <c r="K523" i="45"/>
  <c r="K524" i="61"/>
  <c r="J535" i="61"/>
  <c r="J525" i="71"/>
  <c r="G525" i="71"/>
  <c r="H525" i="71"/>
  <c r="F525" i="71"/>
  <c r="I525" i="71"/>
  <c r="K520" i="61"/>
  <c r="F535" i="61"/>
  <c r="G535" i="61"/>
  <c r="K521" i="45"/>
  <c r="M502" i="65"/>
  <c r="M501" i="65"/>
  <c r="M505" i="65"/>
  <c r="M504" i="65"/>
  <c r="M507" i="65"/>
  <c r="K525" i="65"/>
  <c r="I535" i="5"/>
  <c r="K522" i="5"/>
  <c r="K520" i="5"/>
  <c r="K521" i="5"/>
  <c r="K525" i="5"/>
  <c r="H535" i="5"/>
  <c r="K524" i="5"/>
  <c r="J535" i="5"/>
  <c r="H515" i="5"/>
  <c r="I515" i="5"/>
  <c r="F27" i="12"/>
  <c r="F29" i="12"/>
  <c r="K505" i="69"/>
  <c r="K501" i="20"/>
  <c r="K503" i="20"/>
  <c r="K505" i="20"/>
  <c r="J525" i="69"/>
  <c r="F525" i="69"/>
  <c r="G525" i="69"/>
  <c r="H525" i="69"/>
  <c r="I525" i="69"/>
  <c r="J523" i="69"/>
  <c r="F523" i="69"/>
  <c r="G523" i="69"/>
  <c r="H523" i="69"/>
  <c r="I523" i="69"/>
  <c r="J521" i="69"/>
  <c r="F521" i="69"/>
  <c r="G521" i="69"/>
  <c r="H521" i="69"/>
  <c r="I521" i="69"/>
  <c r="K505" i="67"/>
  <c r="K503" i="67"/>
  <c r="K501" i="67"/>
  <c r="K500" i="67"/>
  <c r="I515" i="67"/>
  <c r="K505" i="65"/>
  <c r="K503" i="65"/>
  <c r="K501" i="65"/>
  <c r="K500" i="65"/>
  <c r="I515" i="65"/>
  <c r="J525" i="63"/>
  <c r="F525" i="63"/>
  <c r="G525" i="63"/>
  <c r="H525" i="63"/>
  <c r="I525" i="63"/>
  <c r="J523" i="63"/>
  <c r="F523" i="63"/>
  <c r="G523" i="63"/>
  <c r="H523" i="63"/>
  <c r="I523" i="63"/>
  <c r="J521" i="63"/>
  <c r="F521" i="63"/>
  <c r="G521" i="63"/>
  <c r="H521" i="63"/>
  <c r="I521" i="63"/>
  <c r="K505" i="61"/>
  <c r="K503" i="61"/>
  <c r="K501" i="61"/>
  <c r="H515" i="61"/>
  <c r="J525" i="59"/>
  <c r="F525" i="59"/>
  <c r="G525" i="59"/>
  <c r="H525" i="59"/>
  <c r="I525" i="59"/>
  <c r="H523" i="59"/>
  <c r="I523" i="59"/>
  <c r="J523" i="59"/>
  <c r="F523" i="59"/>
  <c r="G523" i="59"/>
  <c r="J521" i="59"/>
  <c r="F521" i="59"/>
  <c r="G521" i="59"/>
  <c r="H521" i="59"/>
  <c r="I521" i="59"/>
  <c r="J525" i="57"/>
  <c r="F525" i="57"/>
  <c r="G525" i="57"/>
  <c r="H525" i="57"/>
  <c r="I525" i="57"/>
  <c r="H523" i="57"/>
  <c r="I523" i="57"/>
  <c r="J523" i="57"/>
  <c r="F523" i="57"/>
  <c r="G523" i="57"/>
  <c r="J521" i="57"/>
  <c r="F521" i="57"/>
  <c r="G521" i="57"/>
  <c r="H521" i="57"/>
  <c r="I521" i="57"/>
  <c r="K504" i="55"/>
  <c r="I515" i="55"/>
  <c r="J515" i="55"/>
  <c r="K500" i="55"/>
  <c r="K505" i="53"/>
  <c r="K503" i="53"/>
  <c r="K501" i="53"/>
  <c r="H515" i="53"/>
  <c r="J525" i="51"/>
  <c r="F525" i="51"/>
  <c r="G525" i="51"/>
  <c r="H525" i="51"/>
  <c r="I525" i="51"/>
  <c r="H523" i="51"/>
  <c r="I523" i="51"/>
  <c r="J523" i="51"/>
  <c r="F523" i="51"/>
  <c r="G523" i="51"/>
  <c r="J521" i="51"/>
  <c r="F521" i="51"/>
  <c r="G521" i="51"/>
  <c r="H521" i="51"/>
  <c r="I521" i="51"/>
  <c r="I524" i="49"/>
  <c r="J524" i="49"/>
  <c r="F524" i="49"/>
  <c r="G524" i="49"/>
  <c r="H524" i="49"/>
  <c r="G522" i="49"/>
  <c r="H522" i="49"/>
  <c r="I522" i="49"/>
  <c r="J522" i="49"/>
  <c r="F522" i="49"/>
  <c r="G520" i="49"/>
  <c r="H520" i="49"/>
  <c r="I520" i="49"/>
  <c r="J520" i="49"/>
  <c r="F520" i="49"/>
  <c r="K504" i="47"/>
  <c r="I515" i="47"/>
  <c r="J515" i="47"/>
  <c r="K500" i="47"/>
  <c r="K504" i="45"/>
  <c r="I515" i="45"/>
  <c r="J515" i="45"/>
  <c r="K500" i="45"/>
  <c r="K504" i="43"/>
  <c r="I515" i="43"/>
  <c r="J515" i="43"/>
  <c r="K500" i="43"/>
  <c r="K503" i="41"/>
  <c r="K505" i="39"/>
  <c r="K501" i="39"/>
  <c r="J515" i="37"/>
  <c r="H515" i="37"/>
  <c r="J515" i="31"/>
  <c r="H515" i="31"/>
  <c r="K504" i="25"/>
  <c r="I515" i="25"/>
  <c r="J515" i="25"/>
  <c r="K500" i="25"/>
  <c r="K504" i="24"/>
  <c r="I515" i="24"/>
  <c r="J515" i="24"/>
  <c r="K500" i="24"/>
  <c r="H525" i="23"/>
  <c r="I525" i="23"/>
  <c r="J525" i="23"/>
  <c r="F525" i="23"/>
  <c r="G525" i="23"/>
  <c r="H523" i="23"/>
  <c r="I523" i="23"/>
  <c r="J523" i="23"/>
  <c r="F523" i="23"/>
  <c r="G523" i="23"/>
  <c r="H521" i="23"/>
  <c r="I521" i="23"/>
  <c r="J521" i="23"/>
  <c r="F521" i="23"/>
  <c r="G521" i="23"/>
  <c r="K504" i="22"/>
  <c r="I515" i="22"/>
  <c r="J515" i="22"/>
  <c r="K500" i="22"/>
  <c r="H515" i="21"/>
  <c r="K523" i="5"/>
  <c r="F535" i="5"/>
  <c r="K500" i="71"/>
  <c r="I515" i="20"/>
  <c r="H515" i="20"/>
  <c r="J515" i="63"/>
  <c r="H515" i="63"/>
  <c r="K504" i="59"/>
  <c r="I515" i="59"/>
  <c r="J515" i="59"/>
  <c r="K500" i="59"/>
  <c r="K504" i="57"/>
  <c r="I515" i="57"/>
  <c r="J515" i="57"/>
  <c r="K500" i="57"/>
  <c r="K503" i="55"/>
  <c r="K505" i="51"/>
  <c r="K503" i="51"/>
  <c r="K501" i="51"/>
  <c r="H515" i="51"/>
  <c r="K505" i="49"/>
  <c r="K503" i="49"/>
  <c r="K501" i="49"/>
  <c r="H515" i="49"/>
  <c r="K504" i="41"/>
  <c r="I515" i="41"/>
  <c r="J515" i="41"/>
  <c r="K500" i="41"/>
  <c r="H515" i="39"/>
  <c r="K505" i="35"/>
  <c r="K503" i="35"/>
  <c r="K501" i="35"/>
  <c r="K500" i="35"/>
  <c r="I515" i="35"/>
  <c r="K505" i="33"/>
  <c r="K503" i="33"/>
  <c r="K501" i="33"/>
  <c r="K500" i="33"/>
  <c r="I515" i="33"/>
  <c r="K505" i="31"/>
  <c r="K501" i="31"/>
  <c r="J515" i="29"/>
  <c r="H515" i="29"/>
  <c r="K504" i="27"/>
  <c r="I515" i="27"/>
  <c r="J515" i="27"/>
  <c r="K500" i="27"/>
  <c r="K503" i="24"/>
  <c r="K505" i="23"/>
  <c r="K503" i="23"/>
  <c r="K501" i="23"/>
  <c r="H515" i="23"/>
  <c r="K503" i="21"/>
  <c r="J535" i="37"/>
  <c r="H535" i="37"/>
  <c r="K526" i="5"/>
  <c r="W5" i="13"/>
  <c r="W6" i="13"/>
  <c r="W7" i="13"/>
  <c r="W8" i="13"/>
  <c r="W9" i="13"/>
  <c r="W10" i="13"/>
  <c r="W11" i="13"/>
  <c r="W12" i="13"/>
  <c r="W13" i="13"/>
  <c r="W14" i="13"/>
  <c r="W15" i="13"/>
  <c r="W16" i="13"/>
  <c r="W17" i="13"/>
  <c r="W18" i="13"/>
  <c r="W19" i="13"/>
  <c r="W20" i="13"/>
  <c r="W21" i="13"/>
  <c r="W22" i="13"/>
  <c r="W23" i="13"/>
  <c r="W24" i="13"/>
  <c r="W25" i="13"/>
  <c r="W26" i="13"/>
  <c r="W27" i="13"/>
  <c r="W28" i="13"/>
  <c r="W29" i="13"/>
  <c r="W30" i="13"/>
  <c r="W31" i="13"/>
  <c r="W32" i="13"/>
  <c r="W33" i="13"/>
  <c r="W34" i="13"/>
  <c r="K523" i="37"/>
  <c r="K500" i="69"/>
  <c r="K504" i="69"/>
  <c r="G524" i="69"/>
  <c r="H524" i="69"/>
  <c r="I524" i="69"/>
  <c r="J524" i="69"/>
  <c r="F524" i="69"/>
  <c r="G522" i="69"/>
  <c r="H522" i="69"/>
  <c r="I522" i="69"/>
  <c r="J522" i="69"/>
  <c r="F522" i="69"/>
  <c r="G520" i="69"/>
  <c r="H520" i="69"/>
  <c r="I520" i="69"/>
  <c r="J520" i="69"/>
  <c r="F520" i="69"/>
  <c r="J515" i="67"/>
  <c r="H515" i="67"/>
  <c r="J515" i="65"/>
  <c r="H515" i="65"/>
  <c r="G524" i="63"/>
  <c r="H524" i="63"/>
  <c r="I524" i="63"/>
  <c r="J524" i="63"/>
  <c r="F524" i="63"/>
  <c r="G522" i="63"/>
  <c r="H522" i="63"/>
  <c r="I522" i="63"/>
  <c r="J522" i="63"/>
  <c r="F522" i="63"/>
  <c r="G520" i="63"/>
  <c r="H520" i="63"/>
  <c r="I520" i="63"/>
  <c r="J520" i="63"/>
  <c r="F520" i="63"/>
  <c r="K504" i="61"/>
  <c r="I515" i="61"/>
  <c r="J515" i="61"/>
  <c r="K500" i="61"/>
  <c r="I524" i="59"/>
  <c r="J524" i="59"/>
  <c r="F524" i="59"/>
  <c r="G524" i="59"/>
  <c r="H524" i="59"/>
  <c r="G522" i="59"/>
  <c r="H522" i="59"/>
  <c r="I522" i="59"/>
  <c r="J522" i="59"/>
  <c r="F522" i="59"/>
  <c r="G520" i="59"/>
  <c r="H520" i="59"/>
  <c r="I520" i="59"/>
  <c r="J520" i="59"/>
  <c r="F520" i="59"/>
  <c r="I524" i="57"/>
  <c r="J524" i="57"/>
  <c r="F524" i="57"/>
  <c r="G524" i="57"/>
  <c r="H524" i="57"/>
  <c r="G522" i="57"/>
  <c r="H522" i="57"/>
  <c r="I522" i="57"/>
  <c r="J522" i="57"/>
  <c r="F522" i="57"/>
  <c r="G520" i="57"/>
  <c r="H520" i="57"/>
  <c r="I520" i="57"/>
  <c r="J520" i="57"/>
  <c r="F520" i="57"/>
  <c r="H515" i="55"/>
  <c r="K504" i="53"/>
  <c r="I515" i="53"/>
  <c r="J515" i="53"/>
  <c r="K500" i="53"/>
  <c r="I524" i="51"/>
  <c r="J524" i="51"/>
  <c r="F524" i="51"/>
  <c r="G524" i="51"/>
  <c r="H524" i="51"/>
  <c r="G522" i="51"/>
  <c r="H522" i="51"/>
  <c r="I522" i="51"/>
  <c r="J522" i="51"/>
  <c r="F522" i="51"/>
  <c r="G520" i="51"/>
  <c r="H520" i="51"/>
  <c r="I520" i="51"/>
  <c r="J520" i="51"/>
  <c r="F520" i="51"/>
  <c r="J525" i="49"/>
  <c r="F525" i="49"/>
  <c r="G525" i="49"/>
  <c r="H525" i="49"/>
  <c r="I525" i="49"/>
  <c r="H523" i="49"/>
  <c r="I523" i="49"/>
  <c r="J523" i="49"/>
  <c r="F523" i="49"/>
  <c r="G523" i="49"/>
  <c r="J521" i="49"/>
  <c r="F521" i="49"/>
  <c r="G521" i="49"/>
  <c r="H521" i="49"/>
  <c r="I521" i="49"/>
  <c r="K505" i="47"/>
  <c r="K503" i="47"/>
  <c r="K501" i="47"/>
  <c r="H515" i="47"/>
  <c r="K505" i="45"/>
  <c r="K503" i="45"/>
  <c r="K501" i="45"/>
  <c r="H515" i="45"/>
  <c r="K505" i="43"/>
  <c r="K503" i="43"/>
  <c r="K501" i="43"/>
  <c r="H515" i="43"/>
  <c r="K505" i="41"/>
  <c r="K501" i="41"/>
  <c r="K503" i="39"/>
  <c r="K505" i="37"/>
  <c r="K503" i="37"/>
  <c r="K501" i="37"/>
  <c r="K500" i="37"/>
  <c r="I515" i="37"/>
  <c r="K500" i="31"/>
  <c r="I515" i="31"/>
  <c r="K505" i="25"/>
  <c r="K503" i="25"/>
  <c r="K501" i="25"/>
  <c r="H515" i="25"/>
  <c r="K505" i="24"/>
  <c r="H515" i="24"/>
  <c r="I524" i="23"/>
  <c r="J524" i="23"/>
  <c r="F524" i="23"/>
  <c r="G524" i="23"/>
  <c r="H524" i="23"/>
  <c r="I522" i="23"/>
  <c r="J522" i="23"/>
  <c r="F522" i="23"/>
  <c r="G522" i="23"/>
  <c r="H522" i="23"/>
  <c r="I520" i="23"/>
  <c r="J520" i="23"/>
  <c r="F520" i="23"/>
  <c r="G520" i="23"/>
  <c r="H520" i="23"/>
  <c r="K505" i="22"/>
  <c r="K503" i="22"/>
  <c r="K501" i="22"/>
  <c r="H515" i="22"/>
  <c r="K504" i="21"/>
  <c r="I515" i="21"/>
  <c r="J515" i="21"/>
  <c r="K500" i="21"/>
  <c r="H515" i="71"/>
  <c r="I515" i="71"/>
  <c r="J515" i="71"/>
  <c r="K501" i="71"/>
  <c r="K503" i="71"/>
  <c r="K505" i="71"/>
  <c r="K500" i="20"/>
  <c r="J515" i="20"/>
  <c r="K504" i="20"/>
  <c r="K505" i="63"/>
  <c r="K504" i="63"/>
  <c r="K503" i="63"/>
  <c r="K501" i="63"/>
  <c r="K500" i="63"/>
  <c r="I515" i="63"/>
  <c r="K505" i="59"/>
  <c r="K503" i="59"/>
  <c r="K501" i="59"/>
  <c r="H515" i="59"/>
  <c r="K505" i="57"/>
  <c r="K503" i="57"/>
  <c r="K501" i="57"/>
  <c r="H515" i="57"/>
  <c r="K505" i="55"/>
  <c r="K501" i="55"/>
  <c r="K504" i="51"/>
  <c r="I515" i="51"/>
  <c r="J515" i="51"/>
  <c r="K500" i="51"/>
  <c r="K504" i="49"/>
  <c r="I515" i="49"/>
  <c r="J515" i="49"/>
  <c r="K500" i="49"/>
  <c r="H515" i="41"/>
  <c r="K504" i="39"/>
  <c r="I515" i="39"/>
  <c r="J515" i="39"/>
  <c r="K500" i="39"/>
  <c r="J515" i="35"/>
  <c r="H515" i="35"/>
  <c r="J515" i="33"/>
  <c r="H515" i="33"/>
  <c r="K503" i="31"/>
  <c r="K505" i="29"/>
  <c r="K504" i="29"/>
  <c r="K503" i="29"/>
  <c r="K501" i="29"/>
  <c r="K500" i="29"/>
  <c r="I515" i="29"/>
  <c r="K505" i="27"/>
  <c r="K503" i="27"/>
  <c r="K501" i="27"/>
  <c r="H515" i="27"/>
  <c r="K501" i="24"/>
  <c r="K504" i="23"/>
  <c r="I515" i="23"/>
  <c r="J515" i="23"/>
  <c r="K500" i="23"/>
  <c r="K505" i="21"/>
  <c r="K501" i="21"/>
  <c r="K501" i="69"/>
  <c r="K524" i="37"/>
  <c r="K520" i="37"/>
  <c r="F535" i="37"/>
  <c r="I535" i="37"/>
  <c r="G535" i="37"/>
  <c r="G535" i="5"/>
  <c r="K525" i="37"/>
  <c r="K521" i="37"/>
  <c r="D92" i="68"/>
  <c r="D92" i="34"/>
  <c r="D92" i="15"/>
  <c r="D92" i="19"/>
  <c r="D92" i="38"/>
  <c r="D92" i="16"/>
  <c r="D92" i="46"/>
  <c r="D92" i="52"/>
  <c r="D92" i="54"/>
  <c r="D92" i="66"/>
  <c r="D92" i="58"/>
  <c r="D92" i="70"/>
  <c r="D92" i="17"/>
  <c r="D92" i="44"/>
  <c r="D92" i="56"/>
  <c r="D92" i="26"/>
  <c r="D92" i="42"/>
  <c r="D92" i="40"/>
  <c r="D92" i="50"/>
  <c r="D92" i="62"/>
  <c r="D92" i="48"/>
  <c r="D92" i="32"/>
  <c r="D92" i="28"/>
  <c r="D92" i="64"/>
  <c r="D92" i="14"/>
  <c r="D92" i="30"/>
  <c r="D92" i="18"/>
  <c r="D92" i="36"/>
  <c r="D94" i="54"/>
  <c r="D94" i="68"/>
  <c r="D94" i="14"/>
  <c r="D94" i="58"/>
  <c r="D94" i="17"/>
  <c r="D94" i="42"/>
  <c r="D94" i="40"/>
  <c r="D94" i="30"/>
  <c r="D94" i="26"/>
  <c r="D94" i="62"/>
  <c r="D94" i="56"/>
  <c r="D94" i="32"/>
  <c r="D94" i="52"/>
  <c r="D94" i="4"/>
  <c r="D94" i="46"/>
  <c r="D94" i="48"/>
  <c r="D94" i="19"/>
  <c r="D94" i="18"/>
  <c r="D94" i="16"/>
  <c r="D94" i="38"/>
  <c r="D94" i="34"/>
  <c r="D94" i="66"/>
  <c r="D94" i="70"/>
  <c r="D94" i="15"/>
  <c r="D94" i="36"/>
  <c r="D94" i="28"/>
  <c r="D94" i="44"/>
  <c r="D94" i="50"/>
  <c r="D94" i="64"/>
  <c r="G13" i="13"/>
  <c r="H26" i="13"/>
  <c r="E22" i="13"/>
  <c r="E26" i="13"/>
  <c r="G30" i="13"/>
  <c r="G20" i="13"/>
  <c r="G26" i="13"/>
  <c r="G17" i="13"/>
  <c r="H9" i="13"/>
  <c r="E30" i="13"/>
  <c r="I21" i="13"/>
  <c r="E16" i="13"/>
  <c r="H10" i="13"/>
  <c r="H13" i="13"/>
  <c r="I8" i="13"/>
  <c r="E13" i="13"/>
  <c r="H23" i="13"/>
  <c r="I13" i="13"/>
  <c r="I25" i="13"/>
  <c r="H20" i="13"/>
  <c r="E19" i="13"/>
  <c r="H33" i="13"/>
  <c r="I12" i="13"/>
  <c r="H34" i="13"/>
  <c r="G5" i="13"/>
  <c r="G11" i="13"/>
  <c r="G7" i="13"/>
  <c r="G16" i="13"/>
  <c r="G27" i="13"/>
  <c r="G32" i="13"/>
  <c r="E10" i="13"/>
  <c r="H8" i="13"/>
  <c r="G18" i="13"/>
  <c r="I20" i="13"/>
  <c r="E23" i="13"/>
  <c r="I28" i="13"/>
  <c r="H21" i="13"/>
  <c r="G10" i="13"/>
  <c r="E25" i="13"/>
  <c r="K31" i="13"/>
  <c r="H5" i="13"/>
  <c r="H31" i="13"/>
  <c r="K32" i="13"/>
  <c r="H18" i="13"/>
  <c r="G25" i="13"/>
  <c r="C5" i="13"/>
  <c r="E28" i="13"/>
  <c r="E9" i="13"/>
  <c r="H17" i="13"/>
  <c r="E7" i="13"/>
  <c r="H7" i="13"/>
  <c r="H24" i="13"/>
  <c r="E11" i="13"/>
  <c r="H6" i="13"/>
  <c r="I9" i="13"/>
  <c r="G15" i="13"/>
  <c r="E33" i="13"/>
  <c r="K11" i="13"/>
  <c r="E17" i="13"/>
  <c r="K27" i="13"/>
  <c r="K22" i="13"/>
  <c r="E21" i="13"/>
  <c r="H16" i="13"/>
  <c r="K24" i="13"/>
  <c r="E6" i="13"/>
  <c r="E32" i="13"/>
  <c r="E12" i="13"/>
  <c r="E24" i="13"/>
  <c r="E8" i="13"/>
  <c r="E20" i="13"/>
  <c r="E14" i="13"/>
  <c r="H15" i="13"/>
  <c r="H22" i="13"/>
  <c r="I14" i="13"/>
  <c r="E18" i="13"/>
  <c r="H11" i="13"/>
  <c r="K13" i="13"/>
  <c r="G34" i="13"/>
  <c r="G24" i="13"/>
  <c r="K5" i="13"/>
  <c r="G28" i="13"/>
  <c r="H12" i="13"/>
  <c r="G12" i="13"/>
  <c r="E29" i="13"/>
  <c r="G9" i="13"/>
  <c r="I23" i="13"/>
  <c r="G23" i="13"/>
  <c r="H14" i="13"/>
  <c r="G31" i="13"/>
  <c r="E34" i="13"/>
  <c r="I16" i="13"/>
  <c r="G14" i="13"/>
  <c r="I11" i="13"/>
  <c r="K16" i="13"/>
  <c r="G6" i="13"/>
  <c r="H25" i="13"/>
  <c r="H27" i="13"/>
  <c r="E27" i="13"/>
  <c r="E31" i="13"/>
  <c r="H30" i="13"/>
  <c r="K14" i="13"/>
  <c r="H19" i="13"/>
  <c r="G21" i="13"/>
  <c r="E15" i="13"/>
  <c r="H32" i="13"/>
  <c r="I22" i="13"/>
  <c r="I15" i="13"/>
  <c r="H28" i="13"/>
  <c r="G19" i="13"/>
  <c r="G29" i="13"/>
  <c r="K34" i="13"/>
  <c r="G8" i="13"/>
  <c r="K7" i="13"/>
  <c r="E5" i="13"/>
  <c r="G33" i="13"/>
  <c r="K12" i="13"/>
  <c r="G22" i="13"/>
  <c r="K30" i="13"/>
  <c r="H29" i="13"/>
  <c r="X32" i="13"/>
  <c r="X16" i="13"/>
  <c r="J46" i="12"/>
  <c r="X28" i="13"/>
  <c r="X12" i="13"/>
  <c r="X24" i="13"/>
  <c r="X8" i="13"/>
  <c r="X20" i="13"/>
  <c r="D47" i="12"/>
  <c r="G47" i="12"/>
  <c r="E47" i="12"/>
  <c r="X5" i="13"/>
  <c r="X31" i="13"/>
  <c r="X27" i="13"/>
  <c r="X23" i="13"/>
  <c r="X19" i="13"/>
  <c r="X15" i="13"/>
  <c r="X11" i="13"/>
  <c r="X7" i="13"/>
  <c r="E48" i="12"/>
  <c r="H48" i="12"/>
  <c r="F48" i="12"/>
  <c r="X34" i="13"/>
  <c r="X30" i="13"/>
  <c r="X26" i="13"/>
  <c r="X22" i="13"/>
  <c r="X18" i="13"/>
  <c r="X14" i="13"/>
  <c r="X10" i="13"/>
  <c r="X6" i="13"/>
  <c r="I48" i="12"/>
  <c r="F47" i="12"/>
  <c r="J48" i="12"/>
  <c r="X33" i="13"/>
  <c r="X29" i="13"/>
  <c r="X25" i="13"/>
  <c r="X21" i="13"/>
  <c r="X17" i="13"/>
  <c r="X13" i="13"/>
  <c r="X9" i="13"/>
  <c r="C47" i="12"/>
  <c r="G48" i="12"/>
  <c r="F11" i="32"/>
  <c r="F14" i="32"/>
  <c r="I78" i="32"/>
  <c r="F11" i="18"/>
  <c r="F14" i="18"/>
  <c r="F11" i="30"/>
  <c r="F14" i="30"/>
  <c r="F11" i="70"/>
  <c r="F14" i="70"/>
  <c r="I78" i="70"/>
  <c r="F11" i="28"/>
  <c r="F11" i="50"/>
  <c r="F14" i="50"/>
  <c r="I78" i="50"/>
  <c r="F11" i="19"/>
  <c r="F14" i="19"/>
  <c r="F11" i="52"/>
  <c r="F14" i="52"/>
  <c r="I78" i="52"/>
  <c r="F12" i="36"/>
  <c r="F11" i="34"/>
  <c r="F14" i="34"/>
  <c r="I78" i="34"/>
  <c r="F12" i="54"/>
  <c r="F11" i="58"/>
  <c r="F14" i="58"/>
  <c r="I78" i="58"/>
  <c r="F12" i="42"/>
  <c r="F11" i="64"/>
  <c r="F14" i="64"/>
  <c r="I78" i="64"/>
  <c r="F12" i="62"/>
  <c r="F32" i="12"/>
  <c r="I78" i="68"/>
  <c r="F11" i="68"/>
  <c r="F14" i="68"/>
  <c r="F11" i="48"/>
  <c r="F14" i="48"/>
  <c r="I78" i="48"/>
  <c r="F11" i="54"/>
  <c r="I78" i="54"/>
  <c r="F11" i="46"/>
  <c r="I78" i="46"/>
  <c r="F11" i="40"/>
  <c r="F14" i="40"/>
  <c r="I78" i="40"/>
  <c r="F11" i="26"/>
  <c r="F14" i="26"/>
  <c r="F11" i="42"/>
  <c r="I78" i="42"/>
  <c r="F11" i="62"/>
  <c r="F14" i="62"/>
  <c r="I78" i="62"/>
  <c r="F11" i="36"/>
  <c r="F14" i="36"/>
  <c r="I78" i="36"/>
  <c r="F11" i="66"/>
  <c r="F14" i="66"/>
  <c r="I78" i="66"/>
  <c r="F11" i="17"/>
  <c r="F14" i="17"/>
  <c r="F11" i="56"/>
  <c r="F14" i="56"/>
  <c r="I78" i="56"/>
  <c r="F11" i="38"/>
  <c r="F14" i="38"/>
  <c r="I78" i="38"/>
  <c r="F11" i="60"/>
  <c r="F14" i="60"/>
  <c r="I78" i="60"/>
  <c r="F12" i="28"/>
  <c r="F11" i="44"/>
  <c r="F14" i="44"/>
  <c r="I78" i="44"/>
  <c r="C46" i="12"/>
  <c r="H47" i="12"/>
  <c r="F46" i="12"/>
  <c r="E46" i="12"/>
  <c r="D46" i="12"/>
  <c r="I47" i="12"/>
  <c r="G46" i="12"/>
  <c r="D48" i="12"/>
  <c r="C48" i="12"/>
  <c r="I46" i="12"/>
  <c r="H46" i="12"/>
  <c r="M515" i="67"/>
  <c r="M515" i="71"/>
  <c r="K535" i="43"/>
  <c r="K535" i="20"/>
  <c r="M515" i="69"/>
  <c r="M515" i="55"/>
  <c r="M515" i="35"/>
  <c r="F11" i="16"/>
  <c r="F14" i="16"/>
  <c r="F11" i="14"/>
  <c r="F14" i="14"/>
  <c r="H46" i="13"/>
  <c r="G46" i="13"/>
  <c r="E46" i="13"/>
  <c r="M515" i="45"/>
  <c r="K535" i="67"/>
  <c r="K535" i="65"/>
  <c r="M515" i="23"/>
  <c r="M515" i="57"/>
  <c r="M515" i="63"/>
  <c r="K535" i="61"/>
  <c r="M515" i="59"/>
  <c r="M515" i="53"/>
  <c r="K535" i="53"/>
  <c r="M515" i="51"/>
  <c r="M515" i="49"/>
  <c r="K535" i="47"/>
  <c r="M515" i="47"/>
  <c r="M515" i="43"/>
  <c r="M515" i="41"/>
  <c r="M515" i="39"/>
  <c r="M515" i="37"/>
  <c r="M515" i="33"/>
  <c r="M515" i="31"/>
  <c r="M515" i="29"/>
  <c r="M515" i="27"/>
  <c r="M515" i="25"/>
  <c r="M515" i="24"/>
  <c r="M515" i="22"/>
  <c r="M515" i="21"/>
  <c r="K535" i="21"/>
  <c r="F11" i="15"/>
  <c r="F14" i="15"/>
  <c r="F11" i="4"/>
  <c r="F12" i="4"/>
  <c r="K515" i="51"/>
  <c r="K525" i="23"/>
  <c r="M515" i="65"/>
  <c r="I535" i="71"/>
  <c r="K515" i="37"/>
  <c r="K523" i="49"/>
  <c r="H535" i="51"/>
  <c r="I535" i="57"/>
  <c r="H535" i="59"/>
  <c r="I535" i="63"/>
  <c r="K524" i="63"/>
  <c r="J535" i="69"/>
  <c r="K522" i="69"/>
  <c r="K521" i="71"/>
  <c r="K524" i="71"/>
  <c r="K515" i="39"/>
  <c r="K515" i="49"/>
  <c r="K525" i="71"/>
  <c r="K520" i="71"/>
  <c r="F535" i="71"/>
  <c r="G535" i="71"/>
  <c r="K535" i="45"/>
  <c r="K522" i="71"/>
  <c r="K515" i="29"/>
  <c r="H535" i="23"/>
  <c r="I535" i="23"/>
  <c r="J535" i="51"/>
  <c r="K522" i="51"/>
  <c r="G535" i="57"/>
  <c r="J535" i="59"/>
  <c r="K522" i="59"/>
  <c r="G535" i="63"/>
  <c r="H535" i="69"/>
  <c r="K523" i="71"/>
  <c r="K523" i="51"/>
  <c r="K523" i="59"/>
  <c r="H535" i="71"/>
  <c r="K521" i="23"/>
  <c r="K515" i="67"/>
  <c r="J535" i="71"/>
  <c r="K515" i="65"/>
  <c r="K524" i="23"/>
  <c r="K520" i="57"/>
  <c r="F535" i="57"/>
  <c r="K524" i="57"/>
  <c r="K520" i="63"/>
  <c r="F535" i="63"/>
  <c r="K515" i="41"/>
  <c r="K515" i="57"/>
  <c r="K515" i="59"/>
  <c r="K515" i="71"/>
  <c r="K515" i="22"/>
  <c r="K515" i="25"/>
  <c r="K520" i="49"/>
  <c r="F535" i="49"/>
  <c r="I535" i="49"/>
  <c r="G535" i="49"/>
  <c r="K524" i="49"/>
  <c r="K521" i="51"/>
  <c r="K525" i="51"/>
  <c r="K515" i="55"/>
  <c r="K523" i="57"/>
  <c r="K521" i="59"/>
  <c r="K525" i="59"/>
  <c r="K521" i="63"/>
  <c r="K525" i="63"/>
  <c r="K523" i="69"/>
  <c r="K520" i="23"/>
  <c r="F535" i="23"/>
  <c r="K535" i="37"/>
  <c r="K515" i="23"/>
  <c r="K515" i="63"/>
  <c r="K515" i="20"/>
  <c r="K515" i="21"/>
  <c r="G535" i="23"/>
  <c r="J535" i="23"/>
  <c r="K522" i="23"/>
  <c r="K515" i="31"/>
  <c r="K521" i="49"/>
  <c r="K525" i="49"/>
  <c r="K520" i="51"/>
  <c r="F535" i="51"/>
  <c r="I535" i="51"/>
  <c r="G535" i="51"/>
  <c r="K524" i="51"/>
  <c r="K515" i="53"/>
  <c r="J535" i="57"/>
  <c r="H535" i="57"/>
  <c r="K522" i="57"/>
  <c r="K520" i="59"/>
  <c r="F535" i="59"/>
  <c r="I535" i="59"/>
  <c r="G535" i="59"/>
  <c r="K524" i="59"/>
  <c r="K515" i="61"/>
  <c r="J535" i="63"/>
  <c r="H535" i="63"/>
  <c r="K522" i="63"/>
  <c r="K520" i="69"/>
  <c r="F535" i="69"/>
  <c r="I535" i="69"/>
  <c r="G535" i="69"/>
  <c r="K524" i="69"/>
  <c r="K515" i="69"/>
  <c r="K515" i="27"/>
  <c r="K515" i="33"/>
  <c r="K515" i="35"/>
  <c r="K535" i="5"/>
  <c r="K523" i="23"/>
  <c r="K515" i="24"/>
  <c r="K515" i="43"/>
  <c r="K515" i="45"/>
  <c r="K515" i="47"/>
  <c r="J535" i="49"/>
  <c r="H535" i="49"/>
  <c r="K522" i="49"/>
  <c r="K521" i="57"/>
  <c r="K525" i="57"/>
  <c r="K523" i="63"/>
  <c r="K521" i="69"/>
  <c r="K525" i="69"/>
  <c r="F33" i="12"/>
  <c r="D13" i="13"/>
  <c r="F17" i="13"/>
  <c r="C33" i="13"/>
  <c r="D26" i="13"/>
  <c r="F13" i="13"/>
  <c r="C15" i="13"/>
  <c r="C14" i="13"/>
  <c r="C13" i="13"/>
  <c r="C11" i="13"/>
  <c r="C28" i="13"/>
  <c r="C31" i="13"/>
  <c r="C26" i="13"/>
  <c r="C19" i="13"/>
  <c r="C20" i="13"/>
  <c r="C17" i="13"/>
  <c r="C9" i="13"/>
  <c r="C18" i="13"/>
  <c r="C16" i="13"/>
  <c r="F30" i="13"/>
  <c r="D22" i="13"/>
  <c r="C21" i="13"/>
  <c r="C10" i="13"/>
  <c r="C34" i="13"/>
  <c r="C24" i="13"/>
  <c r="C25" i="13"/>
  <c r="F26" i="13"/>
  <c r="F20" i="13"/>
  <c r="C23" i="13"/>
  <c r="C22" i="13"/>
  <c r="C12" i="13"/>
  <c r="C30" i="13"/>
  <c r="C32" i="13"/>
  <c r="C27" i="13"/>
  <c r="C29" i="13"/>
  <c r="I19" i="13"/>
  <c r="F7" i="13"/>
  <c r="F5" i="13"/>
  <c r="K6" i="13"/>
  <c r="I41" i="13"/>
  <c r="I29" i="13"/>
  <c r="I40" i="13"/>
  <c r="F12" i="13"/>
  <c r="I7" i="13"/>
  <c r="F22" i="13"/>
  <c r="I26" i="13"/>
  <c r="F34" i="13"/>
  <c r="D32" i="13"/>
  <c r="F19" i="13"/>
  <c r="F9" i="13"/>
  <c r="I42" i="13"/>
  <c r="D20" i="13"/>
  <c r="D16" i="13"/>
  <c r="F23" i="13"/>
  <c r="F31" i="13"/>
  <c r="F25" i="13"/>
  <c r="F14" i="13"/>
  <c r="I6" i="13"/>
  <c r="D10" i="13"/>
  <c r="F18" i="13"/>
  <c r="I17" i="13"/>
  <c r="I37" i="13"/>
  <c r="H34" i="1"/>
  <c r="H32" i="1"/>
  <c r="D27" i="13"/>
  <c r="F28" i="13"/>
  <c r="D29" i="13"/>
  <c r="D9" i="13"/>
  <c r="F6" i="13"/>
  <c r="I35" i="13"/>
  <c r="C6" i="13"/>
  <c r="F24" i="13"/>
  <c r="D23" i="13"/>
  <c r="D30" i="13"/>
  <c r="I43" i="13"/>
  <c r="D6" i="13"/>
  <c r="F29" i="13"/>
  <c r="D25" i="13"/>
  <c r="I30" i="13"/>
  <c r="H31" i="1"/>
  <c r="I18" i="13"/>
  <c r="I33" i="13"/>
  <c r="D31" i="13"/>
  <c r="F11" i="13"/>
  <c r="I38" i="13"/>
  <c r="C8" i="13"/>
  <c r="F16" i="13"/>
  <c r="D17" i="13"/>
  <c r="I24" i="13"/>
  <c r="D19" i="13"/>
  <c r="I5" i="13"/>
  <c r="D7" i="13"/>
  <c r="D15" i="13"/>
  <c r="H33" i="1"/>
  <c r="D24" i="13"/>
  <c r="D21" i="13"/>
  <c r="D34" i="13"/>
  <c r="D11" i="13"/>
  <c r="F33" i="13"/>
  <c r="D33" i="13"/>
  <c r="D28" i="13"/>
  <c r="D5" i="13"/>
  <c r="I44" i="13"/>
  <c r="F27" i="13"/>
  <c r="I36" i="13"/>
  <c r="D18" i="13"/>
  <c r="F32" i="13"/>
  <c r="I10" i="13"/>
  <c r="I27" i="13"/>
  <c r="D8" i="13"/>
  <c r="F10" i="13"/>
  <c r="D14" i="13"/>
  <c r="I34" i="13"/>
  <c r="I39" i="13"/>
  <c r="I32" i="13"/>
  <c r="D12" i="13"/>
  <c r="C7" i="13"/>
  <c r="F15" i="13"/>
  <c r="F21" i="13"/>
  <c r="F8" i="13"/>
  <c r="I31" i="13"/>
  <c r="F14" i="42"/>
  <c r="F35" i="12"/>
  <c r="F14" i="46"/>
  <c r="F14" i="54"/>
  <c r="F14" i="28"/>
  <c r="I33" i="1"/>
  <c r="E81" i="68"/>
  <c r="I81" i="68"/>
  <c r="I32" i="1"/>
  <c r="E81" i="66"/>
  <c r="I81" i="66"/>
  <c r="I34" i="1"/>
  <c r="E81" i="70"/>
  <c r="I81" i="70"/>
  <c r="I31" i="1"/>
  <c r="E81" i="64"/>
  <c r="I81" i="64"/>
  <c r="K46" i="13"/>
  <c r="I46" i="13"/>
  <c r="F14" i="4"/>
  <c r="K535" i="23"/>
  <c r="K535" i="71"/>
  <c r="J14" i="85"/>
  <c r="J14" i="83"/>
  <c r="J14" i="87"/>
  <c r="J14" i="97"/>
  <c r="J14" i="95"/>
  <c r="J14" i="89"/>
  <c r="J14" i="93"/>
  <c r="J14" i="91"/>
  <c r="J14" i="79"/>
  <c r="J14" i="81"/>
  <c r="J14" i="52"/>
  <c r="J14" i="50"/>
  <c r="J14" i="62"/>
  <c r="J14" i="26"/>
  <c r="J14" i="30"/>
  <c r="J14" i="58"/>
  <c r="J14" i="34"/>
  <c r="J14" i="68"/>
  <c r="J14" i="32"/>
  <c r="J14" i="16"/>
  <c r="J14" i="4"/>
  <c r="J14" i="19"/>
  <c r="J14" i="60"/>
  <c r="J14" i="56"/>
  <c r="J14" i="18"/>
  <c r="J14" i="36"/>
  <c r="J14" i="15"/>
  <c r="J14" i="28"/>
  <c r="J14" i="17"/>
  <c r="J14" i="70"/>
  <c r="J14" i="46"/>
  <c r="J14" i="48"/>
  <c r="J14" i="14"/>
  <c r="J14" i="44"/>
  <c r="J14" i="38"/>
  <c r="J14" i="64"/>
  <c r="J14" i="42"/>
  <c r="J14" i="40"/>
  <c r="J14" i="66"/>
  <c r="J14" i="54"/>
  <c r="V6" i="13"/>
  <c r="V10" i="13"/>
  <c r="V14" i="13"/>
  <c r="V18" i="13"/>
  <c r="V22" i="13"/>
  <c r="V26" i="13"/>
  <c r="V30" i="13"/>
  <c r="V34" i="13"/>
  <c r="V9" i="13"/>
  <c r="V13" i="13"/>
  <c r="V17" i="13"/>
  <c r="V21" i="13"/>
  <c r="V25" i="13"/>
  <c r="V29" i="13"/>
  <c r="V33" i="13"/>
  <c r="V5" i="13"/>
  <c r="V8" i="13"/>
  <c r="V12" i="13"/>
  <c r="V16" i="13"/>
  <c r="V20" i="13"/>
  <c r="V24" i="13"/>
  <c r="V28" i="13"/>
  <c r="V32" i="13"/>
  <c r="V7" i="13"/>
  <c r="V11" i="13"/>
  <c r="V15" i="13"/>
  <c r="V19" i="13"/>
  <c r="V23" i="13"/>
  <c r="V27" i="13"/>
  <c r="V31" i="13"/>
  <c r="K535" i="59"/>
  <c r="K535" i="49"/>
  <c r="K535" i="63"/>
  <c r="K535" i="69"/>
  <c r="K535" i="51"/>
  <c r="K535" i="57"/>
  <c r="J26" i="13"/>
  <c r="J40" i="13"/>
  <c r="J8" i="13"/>
  <c r="J5" i="13"/>
  <c r="J25" i="13"/>
  <c r="J33" i="13"/>
  <c r="J19" i="13"/>
  <c r="J20" i="13"/>
  <c r="J28" i="13"/>
  <c r="J37" i="13"/>
  <c r="J22" i="13"/>
  <c r="J11" i="13"/>
  <c r="J31" i="13"/>
  <c r="Q41" i="13"/>
  <c r="J7" i="13"/>
  <c r="J30" i="13"/>
  <c r="J44" i="13"/>
  <c r="J41" i="13"/>
  <c r="J9" i="13"/>
  <c r="J10" i="13"/>
  <c r="J36" i="13"/>
  <c r="J12" i="13"/>
  <c r="J43" i="13"/>
  <c r="Q37" i="13"/>
  <c r="Q35" i="13"/>
  <c r="J42" i="13"/>
  <c r="J35" i="13"/>
  <c r="J17" i="13"/>
  <c r="J34" i="13"/>
  <c r="J24" i="13"/>
  <c r="J21" i="13"/>
  <c r="J27" i="13"/>
  <c r="J32" i="13"/>
  <c r="J16" i="13"/>
  <c r="J39" i="13"/>
  <c r="J15" i="13"/>
  <c r="J38" i="13"/>
  <c r="J18" i="13"/>
  <c r="J13" i="13"/>
  <c r="J29" i="13"/>
  <c r="J23" i="13"/>
  <c r="J14" i="13"/>
  <c r="G16" i="54"/>
  <c r="J12" i="54"/>
  <c r="G12" i="54"/>
  <c r="J13" i="54"/>
  <c r="G13" i="54"/>
  <c r="J11" i="54"/>
  <c r="F16" i="54"/>
  <c r="G16" i="64"/>
  <c r="J12" i="64"/>
  <c r="G12" i="64"/>
  <c r="J11" i="64"/>
  <c r="J13" i="64"/>
  <c r="G13" i="64"/>
  <c r="F16" i="64"/>
  <c r="G16" i="48"/>
  <c r="J13" i="48"/>
  <c r="G13" i="48"/>
  <c r="J11" i="48"/>
  <c r="J12" i="48"/>
  <c r="G12" i="48"/>
  <c r="F16" i="48"/>
  <c r="G16" i="28"/>
  <c r="J11" i="28"/>
  <c r="J13" i="28"/>
  <c r="G13" i="28"/>
  <c r="J12" i="28"/>
  <c r="G12" i="28"/>
  <c r="F16" i="28"/>
  <c r="G16" i="56"/>
  <c r="J12" i="56"/>
  <c r="G12" i="56"/>
  <c r="J13" i="56"/>
  <c r="G13" i="56"/>
  <c r="J11" i="56"/>
  <c r="F16" i="56"/>
  <c r="J11" i="16"/>
  <c r="G16" i="16"/>
  <c r="J13" i="16"/>
  <c r="G13" i="16"/>
  <c r="F16" i="16"/>
  <c r="J12" i="16"/>
  <c r="G12" i="16"/>
  <c r="G16" i="58"/>
  <c r="J11" i="58"/>
  <c r="J12" i="58"/>
  <c r="G12" i="58"/>
  <c r="J13" i="58"/>
  <c r="G13" i="58"/>
  <c r="F16" i="58"/>
  <c r="G16" i="50"/>
  <c r="J13" i="50"/>
  <c r="G13" i="50"/>
  <c r="J11" i="50"/>
  <c r="J12" i="50"/>
  <c r="G12" i="50"/>
  <c r="F16" i="50"/>
  <c r="J11" i="91"/>
  <c r="G16" i="91"/>
  <c r="J13" i="91"/>
  <c r="F16" i="91"/>
  <c r="J12" i="91"/>
  <c r="I19" i="91"/>
  <c r="G16" i="97"/>
  <c r="J13" i="97"/>
  <c r="F16" i="97"/>
  <c r="J12" i="97"/>
  <c r="J11" i="97"/>
  <c r="I19" i="97"/>
  <c r="G16" i="66"/>
  <c r="J12" i="66"/>
  <c r="G12" i="66"/>
  <c r="J13" i="66"/>
  <c r="G13" i="66"/>
  <c r="J11" i="66"/>
  <c r="F16" i="66"/>
  <c r="G16" i="38"/>
  <c r="J12" i="38"/>
  <c r="G12" i="38"/>
  <c r="J11" i="38"/>
  <c r="J13" i="38"/>
  <c r="G13" i="38"/>
  <c r="F16" i="38"/>
  <c r="G16" i="46"/>
  <c r="J13" i="46"/>
  <c r="G13" i="46"/>
  <c r="J12" i="46"/>
  <c r="G12" i="46"/>
  <c r="J11" i="46"/>
  <c r="F16" i="46"/>
  <c r="J13" i="15"/>
  <c r="G13" i="15"/>
  <c r="J12" i="15"/>
  <c r="G12" i="15"/>
  <c r="J11" i="15"/>
  <c r="F16" i="15"/>
  <c r="G16" i="15"/>
  <c r="G16" i="60"/>
  <c r="J12" i="60"/>
  <c r="G12" i="60"/>
  <c r="J11" i="60"/>
  <c r="J13" i="60"/>
  <c r="G13" i="60"/>
  <c r="F16" i="60"/>
  <c r="G16" i="32"/>
  <c r="J13" i="32"/>
  <c r="G13" i="32"/>
  <c r="J11" i="32"/>
  <c r="J12" i="32"/>
  <c r="G12" i="32"/>
  <c r="F16" i="32"/>
  <c r="G16" i="30"/>
  <c r="J13" i="30"/>
  <c r="G13" i="30"/>
  <c r="J12" i="30"/>
  <c r="G12" i="30"/>
  <c r="J11" i="30"/>
  <c r="F16" i="30"/>
  <c r="G16" i="52"/>
  <c r="J13" i="52"/>
  <c r="G13" i="52"/>
  <c r="J12" i="52"/>
  <c r="G12" i="52"/>
  <c r="J11" i="52"/>
  <c r="F16" i="52"/>
  <c r="J11" i="93"/>
  <c r="G16" i="93"/>
  <c r="F16" i="93"/>
  <c r="J13" i="93"/>
  <c r="J12" i="93"/>
  <c r="I19" i="93"/>
  <c r="J13" i="87"/>
  <c r="J12" i="87"/>
  <c r="F16" i="87"/>
  <c r="G16" i="87"/>
  <c r="J11" i="87"/>
  <c r="I19" i="87"/>
  <c r="J12" i="40"/>
  <c r="G12" i="40"/>
  <c r="G16" i="40"/>
  <c r="J13" i="40"/>
  <c r="G13" i="40"/>
  <c r="J11" i="40"/>
  <c r="F16" i="40"/>
  <c r="G16" i="44"/>
  <c r="J12" i="44"/>
  <c r="G12" i="44"/>
  <c r="J13" i="44"/>
  <c r="G13" i="44"/>
  <c r="J11" i="44"/>
  <c r="F16" i="44"/>
  <c r="G16" i="70"/>
  <c r="J13" i="70"/>
  <c r="G13" i="70"/>
  <c r="J11" i="70"/>
  <c r="J12" i="70"/>
  <c r="G12" i="70"/>
  <c r="F16" i="70"/>
  <c r="G16" i="36"/>
  <c r="J13" i="36"/>
  <c r="G13" i="36"/>
  <c r="J12" i="36"/>
  <c r="G12" i="36"/>
  <c r="J11" i="36"/>
  <c r="F16" i="36"/>
  <c r="G16" i="19"/>
  <c r="J12" i="19"/>
  <c r="G12" i="19"/>
  <c r="J11" i="19"/>
  <c r="J13" i="19"/>
  <c r="G13" i="19"/>
  <c r="F16" i="19"/>
  <c r="J12" i="68"/>
  <c r="G12" i="68"/>
  <c r="J11" i="68"/>
  <c r="G16" i="68"/>
  <c r="J13" i="68"/>
  <c r="G13" i="68"/>
  <c r="F16" i="68"/>
  <c r="G16" i="26"/>
  <c r="J11" i="26"/>
  <c r="J12" i="26"/>
  <c r="G12" i="26"/>
  <c r="J13" i="26"/>
  <c r="G13" i="26"/>
  <c r="F16" i="26"/>
  <c r="J13" i="81"/>
  <c r="J11" i="81"/>
  <c r="J12" i="81"/>
  <c r="G16" i="81"/>
  <c r="F16" i="81"/>
  <c r="I19" i="81"/>
  <c r="G16" i="89"/>
  <c r="J13" i="89"/>
  <c r="J11" i="89"/>
  <c r="F16" i="89"/>
  <c r="J12" i="89"/>
  <c r="I19" i="89"/>
  <c r="G16" i="83"/>
  <c r="J13" i="83"/>
  <c r="J11" i="83"/>
  <c r="J12" i="83"/>
  <c r="F16" i="83"/>
  <c r="I19" i="83"/>
  <c r="G16" i="42"/>
  <c r="J11" i="42"/>
  <c r="J13" i="42"/>
  <c r="G13" i="42"/>
  <c r="J12" i="42"/>
  <c r="G12" i="42"/>
  <c r="F16" i="42"/>
  <c r="J13" i="14"/>
  <c r="G13" i="14"/>
  <c r="J11" i="14"/>
  <c r="J12" i="14"/>
  <c r="G12" i="14"/>
  <c r="G16" i="14"/>
  <c r="F16" i="14"/>
  <c r="G16" i="17"/>
  <c r="J12" i="17"/>
  <c r="G12" i="17"/>
  <c r="J11" i="17"/>
  <c r="J13" i="17"/>
  <c r="G13" i="17"/>
  <c r="F16" i="17"/>
  <c r="G16" i="18"/>
  <c r="J11" i="18"/>
  <c r="J13" i="18"/>
  <c r="G13" i="18"/>
  <c r="J12" i="18"/>
  <c r="G12" i="18"/>
  <c r="F16" i="18"/>
  <c r="J13" i="4"/>
  <c r="G13" i="4"/>
  <c r="F16" i="4"/>
  <c r="J12" i="4"/>
  <c r="G12" i="4"/>
  <c r="J11" i="4"/>
  <c r="G16" i="34"/>
  <c r="J13" i="34"/>
  <c r="G13" i="34"/>
  <c r="J12" i="34"/>
  <c r="G12" i="34"/>
  <c r="J11" i="34"/>
  <c r="F16" i="34"/>
  <c r="G16" i="62"/>
  <c r="J13" i="62"/>
  <c r="G13" i="62"/>
  <c r="J11" i="62"/>
  <c r="J12" i="62"/>
  <c r="G12" i="62"/>
  <c r="F16" i="62"/>
  <c r="F16" i="79"/>
  <c r="G16" i="79"/>
  <c r="J12" i="79"/>
  <c r="J13" i="79"/>
  <c r="J11" i="79"/>
  <c r="I19" i="79"/>
  <c r="J13" i="95"/>
  <c r="J11" i="95"/>
  <c r="F16" i="95"/>
  <c r="J12" i="95"/>
  <c r="G16" i="95"/>
  <c r="I19" i="95"/>
  <c r="J11" i="85"/>
  <c r="G16" i="85"/>
  <c r="F16" i="85"/>
  <c r="J13" i="85"/>
  <c r="J12" i="85"/>
  <c r="I19" i="85"/>
  <c r="G16" i="4"/>
  <c r="M41" i="13"/>
  <c r="N41" i="13"/>
  <c r="P44" i="13"/>
  <c r="M42" i="13"/>
  <c r="N42" i="13"/>
  <c r="P39" i="13"/>
  <c r="O37" i="13"/>
  <c r="N43" i="13"/>
  <c r="N44" i="13"/>
  <c r="N36" i="13"/>
  <c r="N40" i="13"/>
  <c r="M37" i="13"/>
  <c r="N35" i="13"/>
  <c r="O43" i="13"/>
  <c r="P38" i="13"/>
  <c r="P5" i="13"/>
  <c r="O35" i="13"/>
  <c r="M43" i="13"/>
  <c r="O38" i="13"/>
  <c r="O41" i="13"/>
  <c r="M44" i="13"/>
  <c r="P42" i="13"/>
  <c r="O39" i="13"/>
  <c r="M39" i="13"/>
  <c r="O40" i="13"/>
  <c r="N37" i="13"/>
  <c r="P41" i="13"/>
  <c r="O44" i="13"/>
  <c r="O42" i="13"/>
  <c r="N39" i="13"/>
  <c r="O36" i="13"/>
  <c r="P36" i="13"/>
  <c r="M40" i="13"/>
  <c r="P37" i="13"/>
  <c r="P35" i="13"/>
  <c r="M35" i="13"/>
  <c r="P43" i="13"/>
  <c r="M38" i="13"/>
  <c r="N38" i="13"/>
  <c r="M36" i="13"/>
  <c r="P40" i="13"/>
  <c r="Q42" i="13"/>
  <c r="Q39" i="13"/>
  <c r="Q38" i="13"/>
  <c r="Q44" i="13"/>
  <c r="Q36" i="13"/>
  <c r="Q40" i="13"/>
  <c r="Q43" i="13"/>
  <c r="G11" i="34"/>
  <c r="G14" i="34"/>
  <c r="H11" i="34"/>
  <c r="H11" i="81"/>
  <c r="G11" i="81"/>
  <c r="G12" i="85"/>
  <c r="H11" i="85"/>
  <c r="G11" i="85"/>
  <c r="H11" i="79"/>
  <c r="G11" i="79"/>
  <c r="G11" i="14"/>
  <c r="G14" i="14"/>
  <c r="H11" i="14"/>
  <c r="H11" i="89"/>
  <c r="G11" i="89"/>
  <c r="G13" i="81"/>
  <c r="G11" i="26"/>
  <c r="G14" i="26"/>
  <c r="H11" i="26"/>
  <c r="G11" i="40"/>
  <c r="G14" i="40"/>
  <c r="H11" i="40"/>
  <c r="G12" i="87"/>
  <c r="G13" i="93"/>
  <c r="G11" i="32"/>
  <c r="G14" i="32"/>
  <c r="H11" i="32"/>
  <c r="G11" i="38"/>
  <c r="G14" i="38"/>
  <c r="H11" i="38"/>
  <c r="G11" i="66"/>
  <c r="G14" i="66"/>
  <c r="H11" i="66"/>
  <c r="G13" i="97"/>
  <c r="G11" i="58"/>
  <c r="G14" i="58"/>
  <c r="H11" i="58"/>
  <c r="G11" i="56"/>
  <c r="G14" i="56"/>
  <c r="H11" i="56"/>
  <c r="G11" i="64"/>
  <c r="G14" i="64"/>
  <c r="H11" i="64"/>
  <c r="G11" i="54"/>
  <c r="G14" i="54"/>
  <c r="H11" i="54"/>
  <c r="G12" i="83"/>
  <c r="G13" i="89"/>
  <c r="G11" i="68"/>
  <c r="G14" i="68"/>
  <c r="H11" i="68"/>
  <c r="G11" i="19"/>
  <c r="G14" i="19"/>
  <c r="H11" i="19"/>
  <c r="G11" i="36"/>
  <c r="G14" i="36"/>
  <c r="H11" i="36"/>
  <c r="H11" i="87"/>
  <c r="G11" i="87"/>
  <c r="G13" i="87"/>
  <c r="G14" i="87"/>
  <c r="G11" i="52"/>
  <c r="G14" i="52"/>
  <c r="H11" i="52"/>
  <c r="G11" i="60"/>
  <c r="G14" i="60"/>
  <c r="H11" i="60"/>
  <c r="G11" i="97"/>
  <c r="H11" i="97"/>
  <c r="G13" i="91"/>
  <c r="G13" i="85"/>
  <c r="H11" i="95"/>
  <c r="G11" i="95"/>
  <c r="G13" i="79"/>
  <c r="G11" i="42"/>
  <c r="G14" i="42"/>
  <c r="H11" i="42"/>
  <c r="G13" i="95"/>
  <c r="G12" i="79"/>
  <c r="G11" i="18"/>
  <c r="G14" i="18"/>
  <c r="H11" i="18"/>
  <c r="G11" i="17"/>
  <c r="G14" i="17"/>
  <c r="H11" i="17"/>
  <c r="G11" i="83"/>
  <c r="H11" i="83"/>
  <c r="G12" i="89"/>
  <c r="G12" i="81"/>
  <c r="G11" i="30"/>
  <c r="G14" i="30"/>
  <c r="H11" i="30"/>
  <c r="G11" i="15"/>
  <c r="G14" i="15"/>
  <c r="H11" i="15"/>
  <c r="G11" i="46"/>
  <c r="G14" i="46"/>
  <c r="H11" i="46"/>
  <c r="G12" i="97"/>
  <c r="G11" i="50"/>
  <c r="G14" i="50"/>
  <c r="H11" i="50"/>
  <c r="G11" i="16"/>
  <c r="G14" i="16"/>
  <c r="H11" i="16"/>
  <c r="G12" i="95"/>
  <c r="G11" i="62"/>
  <c r="G14" i="62"/>
  <c r="H11" i="62"/>
  <c r="G11" i="4"/>
  <c r="G14" i="4"/>
  <c r="H11" i="4"/>
  <c r="G13" i="83"/>
  <c r="G11" i="70"/>
  <c r="G14" i="70"/>
  <c r="H11" i="70"/>
  <c r="G11" i="44"/>
  <c r="G14" i="44"/>
  <c r="H11" i="44"/>
  <c r="G12" i="93"/>
  <c r="H11" i="93"/>
  <c r="G11" i="93"/>
  <c r="G12" i="91"/>
  <c r="H11" i="91"/>
  <c r="G11" i="91"/>
  <c r="G11" i="28"/>
  <c r="G14" i="28"/>
  <c r="H11" i="28"/>
  <c r="G11" i="48"/>
  <c r="G14" i="48"/>
  <c r="H11" i="48"/>
  <c r="A85" i="40"/>
  <c r="D85" i="40"/>
  <c r="A85" i="66"/>
  <c r="D85" i="66"/>
  <c r="A85" i="56"/>
  <c r="D85" i="56"/>
  <c r="A87" i="4"/>
  <c r="D87" i="4"/>
  <c r="A85" i="62"/>
  <c r="D85" i="62"/>
  <c r="A85" i="46"/>
  <c r="D85" i="46"/>
  <c r="A85" i="19"/>
  <c r="D85" i="19"/>
  <c r="A85" i="42"/>
  <c r="D85" i="42"/>
  <c r="A85" i="38"/>
  <c r="D85" i="38"/>
  <c r="A85" i="44"/>
  <c r="D85" i="44"/>
  <c r="A85" i="32"/>
  <c r="D85" i="32"/>
  <c r="A85" i="70"/>
  <c r="D85" i="70"/>
  <c r="A91" i="15"/>
  <c r="D91" i="15"/>
  <c r="A85" i="26"/>
  <c r="D85" i="26"/>
  <c r="A87" i="14"/>
  <c r="D87" i="14"/>
  <c r="A85" i="16"/>
  <c r="D85" i="16"/>
  <c r="A85" i="34"/>
  <c r="D85" i="34"/>
  <c r="A90" i="15"/>
  <c r="D90" i="15"/>
  <c r="A85" i="4"/>
  <c r="D85" i="4"/>
  <c r="A85" i="58"/>
  <c r="D85" i="58"/>
  <c r="A85" i="52"/>
  <c r="D85" i="52"/>
  <c r="A89" i="14"/>
  <c r="D89" i="14"/>
  <c r="A85" i="30"/>
  <c r="D85" i="30"/>
  <c r="A88" i="15"/>
  <c r="D88" i="15"/>
  <c r="A85" i="60"/>
  <c r="A85" i="48"/>
  <c r="D85" i="48"/>
  <c r="A85" i="54"/>
  <c r="D85" i="54"/>
  <c r="A89" i="4"/>
  <c r="D89" i="4"/>
  <c r="A86" i="15"/>
  <c r="D86" i="15"/>
  <c r="A85" i="28"/>
  <c r="D85" i="28"/>
  <c r="A85" i="64"/>
  <c r="D85" i="64"/>
  <c r="A88" i="4"/>
  <c r="D88" i="4"/>
  <c r="A85" i="36"/>
  <c r="D85" i="36"/>
  <c r="A87" i="15"/>
  <c r="D87" i="15"/>
  <c r="A91" i="4"/>
  <c r="D91" i="4"/>
  <c r="A89" i="15"/>
  <c r="D89" i="15"/>
  <c r="A85" i="14"/>
  <c r="D85" i="14"/>
  <c r="A85" i="68"/>
  <c r="D85" i="68"/>
  <c r="A85" i="18"/>
  <c r="D85" i="18"/>
  <c r="A86" i="14"/>
  <c r="D86" i="14"/>
  <c r="A85" i="50"/>
  <c r="D85" i="50"/>
  <c r="A85" i="17"/>
  <c r="D85" i="17"/>
  <c r="A86" i="4"/>
  <c r="D86" i="4"/>
  <c r="A90" i="14"/>
  <c r="D90" i="14"/>
  <c r="A85" i="15"/>
  <c r="D85" i="15"/>
  <c r="A90" i="4"/>
  <c r="D90" i="4"/>
  <c r="A91" i="14"/>
  <c r="D91" i="14"/>
  <c r="A88" i="14"/>
  <c r="D88" i="14"/>
  <c r="G14" i="91"/>
  <c r="G14" i="93"/>
  <c r="G14" i="95"/>
  <c r="G14" i="81"/>
  <c r="G14" i="97"/>
  <c r="G14" i="85"/>
  <c r="G14" i="83"/>
  <c r="G14" i="89"/>
  <c r="G14" i="79"/>
  <c r="D100" i="14"/>
  <c r="D100" i="4"/>
  <c r="D100" i="15"/>
  <c r="G19" i="15"/>
  <c r="D19" i="15"/>
  <c r="I19" i="15"/>
  <c r="D19" i="14"/>
  <c r="I19" i="14"/>
  <c r="G19" i="14"/>
  <c r="D19" i="4"/>
  <c r="I19" i="4"/>
  <c r="G19" i="4"/>
  <c r="A90" i="30"/>
  <c r="D90" i="30"/>
  <c r="A86" i="40"/>
  <c r="D86" i="40"/>
  <c r="A88" i="56"/>
  <c r="D88" i="56"/>
  <c r="A86" i="36"/>
  <c r="D86" i="36"/>
  <c r="A88" i="44"/>
  <c r="D88" i="44"/>
  <c r="A90" i="50"/>
  <c r="D90" i="50"/>
  <c r="A90" i="40"/>
  <c r="D90" i="40"/>
  <c r="A89" i="60"/>
  <c r="A90" i="48"/>
  <c r="D90" i="48"/>
  <c r="A87" i="40"/>
  <c r="D87" i="40"/>
  <c r="A86" i="46"/>
  <c r="D86" i="46"/>
  <c r="A91" i="38"/>
  <c r="D91" i="38"/>
  <c r="A87" i="62"/>
  <c r="D87" i="62"/>
  <c r="A87" i="68"/>
  <c r="D87" i="68"/>
  <c r="A90" i="64"/>
  <c r="D90" i="64"/>
  <c r="E81" i="97"/>
  <c r="I81" i="97"/>
  <c r="A86" i="52"/>
  <c r="D86" i="52"/>
  <c r="A91" i="62"/>
  <c r="D91" i="62"/>
  <c r="A90" i="18"/>
  <c r="D90" i="18"/>
  <c r="A89" i="58"/>
  <c r="D89" i="58"/>
  <c r="A86" i="48"/>
  <c r="D86" i="48"/>
  <c r="A88" i="54"/>
  <c r="D88" i="54"/>
  <c r="A87" i="52"/>
  <c r="D87" i="52"/>
  <c r="A89" i="32"/>
  <c r="D89" i="32"/>
  <c r="A91" i="30"/>
  <c r="D91" i="30"/>
  <c r="A91" i="36"/>
  <c r="D91" i="36"/>
  <c r="A86" i="26"/>
  <c r="D86" i="26"/>
  <c r="A90" i="26"/>
  <c r="D90" i="26"/>
  <c r="A87" i="50"/>
  <c r="D87" i="50"/>
  <c r="A90" i="34"/>
  <c r="D90" i="34"/>
  <c r="A89" i="16"/>
  <c r="D89" i="16"/>
  <c r="A91" i="70"/>
  <c r="D91" i="70"/>
  <c r="A86" i="42"/>
  <c r="D86" i="42"/>
  <c r="A87" i="42"/>
  <c r="D87" i="42"/>
  <c r="A90" i="36"/>
  <c r="D90" i="36"/>
  <c r="A87" i="32"/>
  <c r="D87" i="32"/>
  <c r="A88" i="32"/>
  <c r="D88" i="32"/>
  <c r="A88" i="50"/>
  <c r="D88" i="50"/>
  <c r="A87" i="44"/>
  <c r="D87" i="44"/>
  <c r="A91" i="66"/>
  <c r="D91" i="66"/>
  <c r="A89" i="44"/>
  <c r="D89" i="44"/>
  <c r="A86" i="62"/>
  <c r="D86" i="62"/>
  <c r="A86" i="30"/>
  <c r="D86" i="30"/>
  <c r="A88" i="58"/>
  <c r="D88" i="58"/>
  <c r="A89" i="46"/>
  <c r="D89" i="46"/>
  <c r="A90" i="60"/>
  <c r="A89" i="50"/>
  <c r="D89" i="50"/>
  <c r="A86" i="28"/>
  <c r="D86" i="28"/>
  <c r="A90" i="66"/>
  <c r="D90" i="66"/>
  <c r="A86" i="34"/>
  <c r="D86" i="34"/>
  <c r="A91" i="44"/>
  <c r="D91" i="44"/>
  <c r="A87" i="48"/>
  <c r="D87" i="48"/>
  <c r="A88" i="46"/>
  <c r="D88" i="46"/>
  <c r="A91" i="34"/>
  <c r="D91" i="34"/>
  <c r="A86" i="54"/>
  <c r="D86" i="54"/>
  <c r="A88" i="60"/>
  <c r="A87" i="34"/>
  <c r="D87" i="34"/>
  <c r="A87" i="18"/>
  <c r="D87" i="18"/>
  <c r="A88" i="48"/>
  <c r="D88" i="48"/>
  <c r="A90" i="42"/>
  <c r="D90" i="42"/>
  <c r="A90" i="28"/>
  <c r="D90" i="28"/>
  <c r="A87" i="28"/>
  <c r="D87" i="28"/>
  <c r="A88" i="26"/>
  <c r="D88" i="26"/>
  <c r="A88" i="18"/>
  <c r="D88" i="18"/>
  <c r="A89" i="38"/>
  <c r="D89" i="38"/>
  <c r="A89" i="56"/>
  <c r="D89" i="56"/>
  <c r="A91" i="42"/>
  <c r="D91" i="42"/>
  <c r="A91" i="28"/>
  <c r="D91" i="28"/>
  <c r="A89" i="26"/>
  <c r="D89" i="26"/>
  <c r="A90" i="32"/>
  <c r="D90" i="32"/>
  <c r="A88" i="36"/>
  <c r="D88" i="36"/>
  <c r="A87" i="58"/>
  <c r="D87" i="58"/>
  <c r="A91" i="52"/>
  <c r="D91" i="52"/>
  <c r="A86" i="16"/>
  <c r="D86" i="16"/>
  <c r="A86" i="32"/>
  <c r="D86" i="32"/>
  <c r="A90" i="54"/>
  <c r="D90" i="54"/>
  <c r="A91" i="17"/>
  <c r="D91" i="17"/>
  <c r="A90" i="44"/>
  <c r="D90" i="44"/>
  <c r="A90" i="62"/>
  <c r="D90" i="62"/>
  <c r="A89" i="68"/>
  <c r="D89" i="68"/>
  <c r="A87" i="70"/>
  <c r="D87" i="70"/>
  <c r="A91" i="18"/>
  <c r="D91" i="18"/>
  <c r="A87" i="19"/>
  <c r="D87" i="19"/>
  <c r="A91" i="60"/>
  <c r="A86" i="66"/>
  <c r="D86" i="66"/>
  <c r="A87" i="60"/>
  <c r="A89" i="48"/>
  <c r="D89" i="48"/>
  <c r="A88" i="42"/>
  <c r="D88" i="42"/>
  <c r="A91" i="32"/>
  <c r="D91" i="32"/>
  <c r="A91" i="40"/>
  <c r="D91" i="40"/>
  <c r="A87" i="30"/>
  <c r="D87" i="30"/>
  <c r="A89" i="62"/>
  <c r="D89" i="62"/>
  <c r="A90" i="46"/>
  <c r="D90" i="46"/>
  <c r="A86" i="19"/>
  <c r="D86" i="19"/>
  <c r="A88" i="34"/>
  <c r="D88" i="34"/>
  <c r="A90" i="68"/>
  <c r="D90" i="68"/>
  <c r="A87" i="17"/>
  <c r="D87" i="17"/>
  <c r="A90" i="70"/>
  <c r="D90" i="70"/>
  <c r="A90" i="58"/>
  <c r="D90" i="58"/>
  <c r="A89" i="42"/>
  <c r="D89" i="42"/>
  <c r="A91" i="64"/>
  <c r="D91" i="64"/>
  <c r="A90" i="17"/>
  <c r="D90" i="17"/>
  <c r="A87" i="46"/>
  <c r="D87" i="46"/>
  <c r="A89" i="28"/>
  <c r="D89" i="28"/>
  <c r="A86" i="64"/>
  <c r="D86" i="64"/>
  <c r="A90" i="52"/>
  <c r="D90" i="52"/>
  <c r="A89" i="40"/>
  <c r="D89" i="40"/>
  <c r="A88" i="40"/>
  <c r="D88" i="40"/>
  <c r="A88" i="52"/>
  <c r="D88" i="52"/>
  <c r="A91" i="16"/>
  <c r="D91" i="16"/>
  <c r="A90" i="38"/>
  <c r="D90" i="38"/>
  <c r="A89" i="36"/>
  <c r="D89" i="36"/>
  <c r="A89" i="64"/>
  <c r="D89" i="64"/>
  <c r="A88" i="38"/>
  <c r="D88" i="38"/>
  <c r="A87" i="56"/>
  <c r="D87" i="56"/>
  <c r="A86" i="17"/>
  <c r="D86" i="17"/>
  <c r="A88" i="64"/>
  <c r="D88" i="64"/>
  <c r="A86" i="38"/>
  <c r="D86" i="38"/>
  <c r="A89" i="19"/>
  <c r="D89" i="19"/>
  <c r="A86" i="58"/>
  <c r="D86" i="58"/>
  <c r="A91" i="58"/>
  <c r="D91" i="58"/>
  <c r="A88" i="70"/>
  <c r="D88" i="70"/>
  <c r="A91" i="50"/>
  <c r="D91" i="50"/>
  <c r="A86" i="18"/>
  <c r="D86" i="18"/>
  <c r="A86" i="50"/>
  <c r="D86" i="50"/>
  <c r="A90" i="16"/>
  <c r="D90" i="16"/>
  <c r="A87" i="16"/>
  <c r="D87" i="16"/>
  <c r="A86" i="44"/>
  <c r="D86" i="44"/>
  <c r="A86" i="56"/>
  <c r="D86" i="56"/>
  <c r="A88" i="66"/>
  <c r="D88" i="66"/>
  <c r="A88" i="28"/>
  <c r="D88" i="28"/>
  <c r="A89" i="66"/>
  <c r="D89" i="66"/>
  <c r="A91" i="68"/>
  <c r="D91" i="68"/>
  <c r="A87" i="26"/>
  <c r="D87" i="26"/>
  <c r="A90" i="56"/>
  <c r="D90" i="56"/>
  <c r="A86" i="60"/>
  <c r="A89" i="17"/>
  <c r="D89" i="17"/>
  <c r="A91" i="48"/>
  <c r="D91" i="48"/>
  <c r="A88" i="16"/>
  <c r="D88" i="16"/>
  <c r="A86" i="68"/>
  <c r="D86" i="68"/>
  <c r="A87" i="66"/>
  <c r="D87" i="66"/>
  <c r="A86" i="70"/>
  <c r="D86" i="70"/>
  <c r="A89" i="34"/>
  <c r="D89" i="34"/>
  <c r="A89" i="70"/>
  <c r="D89" i="70"/>
  <c r="A87" i="38"/>
  <c r="D87" i="38"/>
  <c r="A87" i="36"/>
  <c r="D87" i="36"/>
  <c r="A88" i="30"/>
  <c r="D88" i="30"/>
  <c r="A89" i="18"/>
  <c r="D89" i="18"/>
  <c r="A91" i="19"/>
  <c r="D91" i="19"/>
  <c r="A91" i="26"/>
  <c r="D91" i="26"/>
  <c r="A88" i="68"/>
  <c r="D88" i="68"/>
  <c r="A87" i="54"/>
  <c r="D87" i="54"/>
  <c r="A90" i="19"/>
  <c r="D90" i="19"/>
  <c r="A91" i="54"/>
  <c r="D91" i="54"/>
  <c r="A91" i="56"/>
  <c r="D91" i="56"/>
  <c r="A88" i="17"/>
  <c r="D88" i="17"/>
  <c r="A88" i="62"/>
  <c r="D88" i="62"/>
  <c r="A89" i="52"/>
  <c r="D89" i="52"/>
  <c r="A89" i="54"/>
  <c r="D89" i="54"/>
  <c r="A87" i="64"/>
  <c r="D87" i="64"/>
  <c r="A89" i="30"/>
  <c r="D89" i="30"/>
  <c r="A91" i="46"/>
  <c r="D91" i="46"/>
  <c r="A88" i="19"/>
  <c r="D88" i="19"/>
  <c r="E81" i="93"/>
  <c r="I81" i="93"/>
  <c r="E81" i="95"/>
  <c r="I81" i="95"/>
  <c r="E81" i="89"/>
  <c r="I81" i="89"/>
  <c r="E81" i="91"/>
  <c r="I81" i="91"/>
  <c r="E81" i="85"/>
  <c r="I81" i="85"/>
  <c r="E81" i="87"/>
  <c r="I81" i="87"/>
  <c r="E81" i="81"/>
  <c r="I81" i="81"/>
  <c r="E81" i="83"/>
  <c r="I81" i="83"/>
  <c r="D100" i="28"/>
  <c r="G19" i="28"/>
  <c r="E81" i="79"/>
  <c r="I81" i="79"/>
  <c r="D100" i="64"/>
  <c r="G19" i="64"/>
  <c r="D100" i="44"/>
  <c r="G19" i="44"/>
  <c r="D100" i="58"/>
  <c r="D100" i="56"/>
  <c r="G19" i="56"/>
  <c r="D100" i="30"/>
  <c r="G19" i="30"/>
  <c r="D100" i="70"/>
  <c r="D100" i="66"/>
  <c r="G19" i="66"/>
  <c r="D100" i="54"/>
  <c r="G19" i="54"/>
  <c r="D100" i="42"/>
  <c r="G19" i="42"/>
  <c r="D100" i="46"/>
  <c r="G19" i="46"/>
  <c r="D100" i="62"/>
  <c r="G19" i="62"/>
  <c r="D100" i="18"/>
  <c r="G19" i="18"/>
  <c r="D100" i="34"/>
  <c r="D100" i="26"/>
  <c r="G19" i="26"/>
  <c r="D100" i="68"/>
  <c r="G19" i="68"/>
  <c r="D100" i="17"/>
  <c r="G19" i="17"/>
  <c r="D100" i="40"/>
  <c r="G19" i="40"/>
  <c r="D100" i="50"/>
  <c r="G19" i="50"/>
  <c r="D100" i="48"/>
  <c r="G19" i="48"/>
  <c r="D100" i="16"/>
  <c r="G19" i="16"/>
  <c r="D100" i="38"/>
  <c r="G19" i="38"/>
  <c r="D100" i="19"/>
  <c r="G19" i="19"/>
  <c r="D100" i="32"/>
  <c r="G19" i="32"/>
  <c r="D100" i="52"/>
  <c r="G19" i="52"/>
  <c r="D100" i="36"/>
  <c r="G19" i="36"/>
  <c r="D19" i="70"/>
  <c r="G19" i="70"/>
  <c r="D19" i="58"/>
  <c r="G19" i="58"/>
  <c r="D19" i="34"/>
  <c r="G19" i="34"/>
  <c r="D19" i="44"/>
  <c r="I19" i="44"/>
  <c r="D19" i="28"/>
  <c r="I19" i="28"/>
  <c r="D19" i="64"/>
  <c r="I19" i="64"/>
  <c r="D19" i="68"/>
  <c r="I19" i="68"/>
  <c r="D19" i="42"/>
  <c r="I19" i="42"/>
  <c r="D19" i="30"/>
  <c r="I19" i="30"/>
  <c r="D19" i="56"/>
  <c r="I19" i="56"/>
  <c r="D19" i="46"/>
  <c r="I19" i="46"/>
  <c r="D19" i="54"/>
  <c r="I19" i="54"/>
  <c r="D19" i="66"/>
  <c r="I19" i="66"/>
  <c r="D19" i="18"/>
  <c r="I19" i="18"/>
  <c r="D19" i="62"/>
  <c r="I19" i="62"/>
  <c r="D19" i="26"/>
  <c r="I19" i="26"/>
  <c r="D19" i="19"/>
  <c r="I19" i="19"/>
  <c r="D19" i="50"/>
  <c r="I19" i="50"/>
  <c r="D19" i="36"/>
  <c r="I19" i="36"/>
  <c r="D19" i="38"/>
  <c r="I19" i="38"/>
  <c r="D19" i="52"/>
  <c r="I19" i="52"/>
  <c r="D19" i="16"/>
  <c r="I19" i="16"/>
  <c r="D19" i="40"/>
  <c r="I19" i="40"/>
  <c r="D19" i="32"/>
  <c r="I19" i="32"/>
  <c r="D19" i="48"/>
  <c r="I19" i="48"/>
  <c r="D19" i="17"/>
  <c r="I19" i="17"/>
  <c r="I19" i="70"/>
  <c r="I19" i="58"/>
  <c r="I19" i="34"/>
  <c r="BP30" i="13"/>
  <c r="DD22" i="13"/>
  <c r="AJ30" i="13"/>
  <c r="CO7" i="13"/>
  <c r="CV12" i="13"/>
  <c r="P14" i="13"/>
  <c r="CN22" i="13"/>
  <c r="AL8" i="13"/>
  <c r="CU8" i="13"/>
  <c r="BR14" i="13"/>
  <c r="BI9" i="13"/>
  <c r="BF14" i="13"/>
  <c r="CW34" i="13"/>
  <c r="M7" i="13"/>
  <c r="AY7" i="13"/>
  <c r="AJ28" i="13"/>
  <c r="AA6" i="13"/>
  <c r="AN14" i="13"/>
  <c r="AB16" i="13"/>
  <c r="BA16" i="13"/>
  <c r="M13" i="13"/>
  <c r="N25" i="13"/>
  <c r="P12" i="13"/>
  <c r="DG10" i="13"/>
  <c r="AR34" i="13"/>
  <c r="CB12" i="13"/>
  <c r="BM21" i="13"/>
  <c r="BF20" i="13"/>
  <c r="AF22" i="13"/>
  <c r="CN11" i="13"/>
  <c r="CK18" i="13"/>
  <c r="BR12" i="13"/>
  <c r="BC9" i="13"/>
  <c r="BA15" i="13"/>
  <c r="AU22" i="13"/>
  <c r="BW31" i="13"/>
  <c r="BG8" i="13"/>
  <c r="P28" i="13"/>
  <c r="BU5" i="13"/>
  <c r="BA34" i="13"/>
  <c r="AZ27" i="13"/>
  <c r="BI32" i="13"/>
  <c r="BQ11" i="13"/>
  <c r="AM12" i="13"/>
  <c r="N20" i="13"/>
  <c r="BO24" i="13"/>
  <c r="CB28" i="13"/>
  <c r="CW8" i="13"/>
  <c r="CH18" i="13"/>
  <c r="AF17" i="13"/>
  <c r="CB16" i="13"/>
  <c r="AK22" i="13"/>
  <c r="CP22" i="13"/>
  <c r="BZ9" i="13"/>
  <c r="CA7" i="13"/>
  <c r="BS17" i="13"/>
  <c r="O6" i="13"/>
  <c r="BE12" i="13"/>
  <c r="AE21" i="13"/>
  <c r="CB19" i="13"/>
  <c r="AM22" i="13"/>
  <c r="P7" i="13"/>
  <c r="O31" i="13"/>
  <c r="BV6" i="13"/>
  <c r="AC16" i="13"/>
  <c r="AU8" i="13"/>
  <c r="M24" i="13"/>
  <c r="AN18" i="13"/>
  <c r="O25" i="13"/>
  <c r="BG27" i="13"/>
  <c r="AS15" i="13"/>
  <c r="AQ12" i="13"/>
  <c r="AG10" i="13"/>
  <c r="AN16" i="13"/>
  <c r="AY8" i="13"/>
  <c r="CH13" i="13"/>
  <c r="P6" i="13"/>
  <c r="BI10" i="13"/>
  <c r="CW22" i="13"/>
  <c r="CA25" i="13"/>
  <c r="DD32" i="13"/>
  <c r="AE18" i="13"/>
  <c r="BJ8" i="13"/>
  <c r="CQ14" i="13"/>
  <c r="BN26" i="13"/>
  <c r="AN28" i="13"/>
  <c r="BI8" i="13"/>
  <c r="CM21" i="13"/>
  <c r="AW27" i="13"/>
  <c r="CB15" i="13"/>
  <c r="CJ20" i="13"/>
  <c r="BN29" i="13"/>
  <c r="CI8" i="13"/>
  <c r="BU14" i="13"/>
  <c r="CY24" i="13"/>
  <c r="CR24" i="13"/>
  <c r="BR8" i="13"/>
  <c r="BP11" i="13"/>
  <c r="AR26" i="13"/>
  <c r="P20" i="13"/>
  <c r="DK15" i="13"/>
  <c r="AF24" i="13"/>
  <c r="DA10" i="13"/>
  <c r="BO34" i="13"/>
  <c r="CL11" i="13"/>
  <c r="DJ28" i="13"/>
  <c r="BO22" i="13"/>
  <c r="N11" i="13"/>
  <c r="BT7" i="13"/>
  <c r="M21" i="13"/>
  <c r="CH25" i="13"/>
  <c r="BF9" i="13"/>
  <c r="AE28" i="13"/>
  <c r="BA18" i="13"/>
  <c r="BT32" i="13"/>
  <c r="CC31" i="13"/>
  <c r="BB31" i="13"/>
  <c r="CR8" i="13"/>
  <c r="AZ11" i="13"/>
  <c r="O33" i="13"/>
  <c r="CZ18" i="13"/>
  <c r="CY29" i="13"/>
  <c r="CN26" i="13"/>
  <c r="AG25" i="13"/>
  <c r="BW8" i="13"/>
  <c r="BU21" i="13"/>
  <c r="CL12" i="13"/>
  <c r="AJ12" i="13"/>
  <c r="AA15" i="13"/>
  <c r="AU20" i="13"/>
  <c r="CV23" i="13"/>
  <c r="BF12" i="13"/>
  <c r="P24" i="13"/>
  <c r="AO16" i="13"/>
  <c r="BT27" i="13"/>
  <c r="BS18" i="13"/>
  <c r="DE33" i="13"/>
  <c r="O8" i="13"/>
  <c r="H11" i="1"/>
  <c r="DE27" i="13"/>
  <c r="AX8" i="13"/>
  <c r="CZ33" i="13"/>
  <c r="AT14" i="13"/>
  <c r="BY33" i="13"/>
  <c r="BH16" i="13"/>
  <c r="BE27" i="13"/>
  <c r="O7" i="13"/>
  <c r="AC20" i="13"/>
  <c r="CX34" i="13"/>
  <c r="AC8" i="13"/>
  <c r="CV24" i="13"/>
  <c r="CR34" i="13"/>
  <c r="AD22" i="13"/>
  <c r="BH5" i="13"/>
  <c r="CO24" i="13"/>
  <c r="DE28" i="13"/>
  <c r="BT17" i="13"/>
  <c r="CY5" i="13"/>
  <c r="BU33" i="13"/>
  <c r="BB16" i="13"/>
  <c r="BJ11" i="13"/>
  <c r="BJ25" i="13"/>
  <c r="BG12" i="13"/>
  <c r="AK12" i="13"/>
  <c r="BN19" i="13"/>
  <c r="CA31" i="13"/>
  <c r="CJ23" i="13"/>
  <c r="BV13" i="13"/>
  <c r="BG32" i="13"/>
  <c r="CS20" i="13"/>
  <c r="AF9" i="13"/>
  <c r="AP23" i="13"/>
  <c r="BR25" i="13"/>
  <c r="DF20" i="13"/>
  <c r="BJ5" i="13"/>
  <c r="AB23" i="13"/>
  <c r="BU32" i="13"/>
  <c r="BZ25" i="13"/>
  <c r="DG25" i="13"/>
  <c r="CK5" i="13"/>
  <c r="BM25" i="13"/>
  <c r="CT34" i="13"/>
  <c r="CN29" i="13"/>
  <c r="DD17" i="13"/>
  <c r="BB5" i="13"/>
  <c r="BY34" i="13"/>
  <c r="CZ26" i="13"/>
  <c r="BW33" i="13"/>
  <c r="BS8" i="13"/>
  <c r="CL24" i="13"/>
  <c r="AC21" i="13"/>
  <c r="AV24" i="13"/>
  <c r="H27" i="1"/>
  <c r="AE5" i="13"/>
  <c r="BQ12" i="13"/>
  <c r="CB25" i="13"/>
  <c r="AL33" i="13"/>
  <c r="BM10" i="13"/>
  <c r="AB18" i="13"/>
  <c r="DD16" i="13"/>
  <c r="AR17" i="13"/>
  <c r="N16" i="13"/>
  <c r="AJ9" i="13"/>
  <c r="BQ14" i="13"/>
  <c r="CF16" i="13"/>
  <c r="DC16" i="13"/>
  <c r="AU24" i="13"/>
  <c r="CS25" i="13"/>
  <c r="CJ34" i="13"/>
  <c r="DI30" i="13"/>
  <c r="DE10" i="13"/>
  <c r="BF19" i="13"/>
  <c r="BB21" i="13"/>
  <c r="AK16" i="13"/>
  <c r="Y9" i="13"/>
  <c r="CI14" i="13"/>
  <c r="CO9" i="13"/>
  <c r="AX32" i="13"/>
  <c r="DF22" i="13"/>
  <c r="BZ26" i="13"/>
  <c r="BS13" i="13"/>
  <c r="BM30" i="13"/>
  <c r="DC17" i="13"/>
  <c r="AE11" i="13"/>
  <c r="CM23" i="13"/>
  <c r="BT12" i="13"/>
  <c r="CO12" i="13"/>
  <c r="BH22" i="13"/>
  <c r="CC16" i="13"/>
  <c r="CW28" i="13"/>
  <c r="CT10" i="13"/>
  <c r="DK12" i="13"/>
  <c r="CI5" i="13"/>
  <c r="AV6" i="13"/>
  <c r="CM14" i="13"/>
  <c r="BL7" i="13"/>
  <c r="BH10" i="13"/>
  <c r="CC22" i="13"/>
  <c r="CT31" i="13"/>
  <c r="AI20" i="13"/>
  <c r="DJ31" i="13"/>
  <c r="DK32" i="13"/>
  <c r="AA9" i="13"/>
  <c r="AI29" i="13"/>
  <c r="CY23" i="13"/>
  <c r="CE9" i="13"/>
  <c r="CU19" i="13"/>
  <c r="DC34" i="13"/>
  <c r="CR22" i="13"/>
  <c r="CX23" i="13"/>
  <c r="AZ9" i="13"/>
  <c r="Y11" i="13"/>
  <c r="BL5" i="13"/>
  <c r="BF32" i="13"/>
  <c r="AR31" i="13"/>
  <c r="BR22" i="13"/>
  <c r="AH11" i="13"/>
  <c r="BC10" i="13"/>
  <c r="CJ17" i="13"/>
  <c r="AJ32" i="13"/>
  <c r="AG8" i="13"/>
  <c r="CT12" i="13"/>
  <c r="AH9" i="13"/>
  <c r="BG26" i="13"/>
  <c r="BF30" i="13"/>
  <c r="DJ29" i="13"/>
  <c r="AU13" i="13"/>
  <c r="DA18" i="13"/>
  <c r="DC28" i="13"/>
  <c r="CR12" i="13"/>
  <c r="AO13" i="13"/>
  <c r="AN8" i="13"/>
  <c r="BW22" i="13"/>
  <c r="AB15" i="13"/>
  <c r="CT23" i="13"/>
  <c r="BN7" i="13"/>
  <c r="AU12" i="13"/>
  <c r="BO20" i="13"/>
  <c r="CI18" i="13"/>
  <c r="P27" i="13"/>
  <c r="BO29" i="13"/>
  <c r="BH29" i="13"/>
  <c r="O17" i="13"/>
  <c r="Y31" i="13"/>
  <c r="AL7" i="13"/>
  <c r="AB32" i="13"/>
  <c r="CA22" i="13"/>
  <c r="AA22" i="13"/>
  <c r="CS22" i="13"/>
  <c r="CX18" i="13"/>
  <c r="DC21" i="13"/>
  <c r="CX11" i="13"/>
  <c r="CV10" i="13"/>
  <c r="N17" i="13"/>
  <c r="CW6" i="13"/>
  <c r="BM7" i="13"/>
  <c r="AB20" i="13"/>
  <c r="BX31" i="13"/>
  <c r="CL25" i="13"/>
  <c r="CC14" i="13"/>
  <c r="CD33" i="13"/>
  <c r="H8" i="1"/>
  <c r="AK31" i="13"/>
  <c r="BD28" i="13"/>
  <c r="CV9" i="13"/>
  <c r="BH9" i="13"/>
  <c r="BH33" i="13"/>
  <c r="AN25" i="13"/>
  <c r="Y7" i="13"/>
  <c r="AG12" i="13"/>
  <c r="DC10" i="13"/>
  <c r="BU13" i="13"/>
  <c r="CX30" i="13"/>
  <c r="CO22" i="13"/>
  <c r="AL26" i="13"/>
  <c r="CC25" i="13"/>
  <c r="CR10" i="13"/>
  <c r="Y25" i="13"/>
  <c r="BO15" i="13"/>
  <c r="BB14" i="13"/>
  <c r="AI19" i="13"/>
  <c r="AP22" i="13"/>
  <c r="CM25" i="13"/>
  <c r="CA9" i="13"/>
  <c r="CV18" i="13"/>
  <c r="DF19" i="13"/>
  <c r="BF15" i="13"/>
  <c r="AZ20" i="13"/>
  <c r="DE19" i="13"/>
  <c r="AO21" i="13"/>
  <c r="AC19" i="13"/>
  <c r="BS33" i="13"/>
  <c r="DF13" i="13"/>
  <c r="AK19" i="13"/>
  <c r="BH24" i="13"/>
  <c r="CD16" i="13"/>
  <c r="CE15" i="13"/>
  <c r="AN19" i="13"/>
  <c r="AJ18" i="13"/>
  <c r="AA30" i="13"/>
  <c r="BY10" i="13"/>
  <c r="BT15" i="13"/>
  <c r="AD16" i="13"/>
  <c r="BE32" i="13"/>
  <c r="BB18" i="13"/>
  <c r="P8" i="13"/>
  <c r="AR23" i="13"/>
  <c r="CW24" i="13"/>
  <c r="BX20" i="13"/>
  <c r="AH22" i="13"/>
  <c r="AV13" i="13"/>
  <c r="CX8" i="13"/>
  <c r="AC24" i="13"/>
  <c r="DC19" i="13"/>
  <c r="N13" i="13"/>
  <c r="CB23" i="13"/>
  <c r="AV8" i="13"/>
  <c r="CX14" i="13"/>
  <c r="AQ23" i="13"/>
  <c r="BU9" i="13"/>
  <c r="AQ16" i="13"/>
  <c r="CT28" i="13"/>
  <c r="BF31" i="13"/>
  <c r="DH27" i="13"/>
  <c r="O20" i="13"/>
  <c r="AS6" i="13"/>
  <c r="CH14" i="13"/>
  <c r="AP24" i="13"/>
  <c r="AL24" i="13"/>
  <c r="CX26" i="13"/>
  <c r="CF22" i="13"/>
  <c r="BT22" i="13"/>
  <c r="AK14" i="13"/>
  <c r="CR7" i="13"/>
  <c r="CZ5" i="13"/>
  <c r="CJ19" i="13"/>
  <c r="CS5" i="13"/>
  <c r="BI28" i="13"/>
  <c r="CB11" i="13"/>
  <c r="CQ30" i="13"/>
  <c r="DF9" i="13"/>
  <c r="CH29" i="13"/>
  <c r="AC34" i="13"/>
  <c r="AT27" i="13"/>
  <c r="BV20" i="13"/>
  <c r="CS26" i="13"/>
  <c r="CD12" i="13"/>
  <c r="AN5" i="13"/>
  <c r="CM7" i="13"/>
  <c r="BY28" i="13"/>
  <c r="CC10" i="13"/>
  <c r="CD30" i="13"/>
  <c r="CO21" i="13"/>
  <c r="AP8" i="13"/>
  <c r="AK5" i="13"/>
  <c r="AN7" i="13"/>
  <c r="BR5" i="13"/>
  <c r="DF30" i="13"/>
  <c r="AA25" i="13"/>
  <c r="AL32" i="13"/>
  <c r="CY28" i="13"/>
  <c r="BX33" i="13"/>
  <c r="AK11" i="13"/>
  <c r="CK10" i="13"/>
  <c r="CW27" i="13"/>
  <c r="DH33" i="13"/>
  <c r="AL17" i="13"/>
  <c r="BP6" i="13"/>
  <c r="CU6" i="13"/>
  <c r="BP20" i="13"/>
  <c r="CR21" i="13"/>
  <c r="AI18" i="13"/>
  <c r="BM23" i="13"/>
  <c r="AN15" i="13"/>
  <c r="BJ21" i="13"/>
  <c r="CK26" i="13"/>
  <c r="CN31" i="13"/>
  <c r="BT31" i="13"/>
  <c r="AI12" i="13"/>
  <c r="AQ10" i="13"/>
  <c r="AZ29" i="13"/>
  <c r="BC28" i="13"/>
  <c r="BJ16" i="13"/>
  <c r="Y30" i="13"/>
  <c r="BK18" i="13"/>
  <c r="CL17" i="13"/>
  <c r="AB26" i="13"/>
  <c r="BC7" i="13"/>
  <c r="CJ14" i="13"/>
  <c r="CZ13" i="13"/>
  <c r="BE26" i="13"/>
  <c r="CL19" i="13"/>
  <c r="DF32" i="13"/>
  <c r="AF11" i="13"/>
  <c r="BB11" i="13"/>
  <c r="BZ19" i="13"/>
  <c r="DD18" i="13"/>
  <c r="BP12" i="13"/>
  <c r="AO33" i="13"/>
  <c r="CQ21" i="13"/>
  <c r="BL14" i="13"/>
  <c r="CQ23" i="13"/>
  <c r="N8" i="13"/>
  <c r="N6" i="13"/>
  <c r="BB7" i="13"/>
  <c r="H17" i="1"/>
  <c r="DG7" i="13"/>
  <c r="BC20" i="13"/>
  <c r="AT29" i="13"/>
  <c r="AF32" i="13"/>
  <c r="DA12" i="13"/>
  <c r="CB17" i="13"/>
  <c r="BY17" i="13"/>
  <c r="DA24" i="13"/>
  <c r="DG13" i="13"/>
  <c r="DG15" i="13"/>
  <c r="BM14" i="13"/>
  <c r="BT13" i="13"/>
  <c r="BM29" i="13"/>
  <c r="CZ17" i="13"/>
  <c r="CN6" i="13"/>
  <c r="AI8" i="13"/>
  <c r="DB33" i="13"/>
  <c r="CQ31" i="13"/>
  <c r="AA33" i="13"/>
  <c r="DD34" i="13"/>
  <c r="B21" i="13"/>
  <c r="AA28" i="13"/>
  <c r="CH21" i="13"/>
  <c r="AO28" i="13"/>
  <c r="AP28" i="13"/>
  <c r="BW9" i="13"/>
  <c r="AW33" i="13"/>
  <c r="CM13" i="13"/>
  <c r="AZ24" i="13"/>
  <c r="BD23" i="13"/>
  <c r="AE20" i="13"/>
  <c r="AB6" i="13"/>
  <c r="BF26" i="13"/>
  <c r="BP32" i="13"/>
  <c r="AK24" i="13"/>
  <c r="AJ31" i="13"/>
  <c r="H29" i="1"/>
  <c r="AL27" i="13"/>
  <c r="BP8" i="13"/>
  <c r="AK32" i="13"/>
  <c r="AT18" i="13"/>
  <c r="AQ9" i="13"/>
  <c r="CI31" i="13"/>
  <c r="BW15" i="13"/>
  <c r="N19" i="13"/>
  <c r="AL15" i="13"/>
  <c r="CY20" i="13"/>
  <c r="AE23" i="13"/>
  <c r="B16" i="13"/>
  <c r="AA5" i="13"/>
  <c r="N32" i="13"/>
  <c r="DH23" i="13"/>
  <c r="BU20" i="13"/>
  <c r="H18" i="1"/>
  <c r="CG20" i="13"/>
  <c r="AZ26" i="13"/>
  <c r="BI7" i="13"/>
  <c r="CA11" i="13"/>
  <c r="AE31" i="13"/>
  <c r="CW7" i="13"/>
  <c r="BZ18" i="13"/>
  <c r="CT15" i="13"/>
  <c r="CJ31" i="13"/>
  <c r="DD7" i="13"/>
  <c r="DC33" i="13"/>
  <c r="AB24" i="13"/>
  <c r="AQ11" i="13"/>
  <c r="CC5" i="13"/>
  <c r="AR14" i="13"/>
  <c r="B20" i="13"/>
  <c r="DA9" i="13"/>
  <c r="BH28" i="13"/>
  <c r="AJ6" i="13"/>
  <c r="BI33" i="13"/>
  <c r="BJ6" i="13"/>
  <c r="DG16" i="13"/>
  <c r="DI16" i="13"/>
  <c r="CB8" i="13"/>
  <c r="B11" i="13"/>
  <c r="AP30" i="13"/>
  <c r="CK21" i="13"/>
  <c r="BO30" i="13"/>
  <c r="AR33" i="13"/>
  <c r="DJ20" i="13"/>
  <c r="DC30" i="13"/>
  <c r="BU26" i="13"/>
  <c r="AC22" i="13"/>
  <c r="AV32" i="13"/>
  <c r="AW13" i="13"/>
  <c r="CM6" i="13"/>
  <c r="CV32" i="13"/>
  <c r="AU15" i="13"/>
  <c r="CZ6" i="13"/>
  <c r="CO30" i="13"/>
  <c r="AD25" i="13"/>
  <c r="CP26" i="13"/>
  <c r="Y33" i="13"/>
  <c r="CO20" i="13"/>
  <c r="AB9" i="13"/>
  <c r="CU16" i="13"/>
  <c r="DH7" i="13"/>
  <c r="AI6" i="13"/>
  <c r="BA32" i="13"/>
  <c r="AY18" i="13"/>
  <c r="CG7" i="13"/>
  <c r="AY5" i="13"/>
  <c r="P22" i="13"/>
  <c r="CW29" i="13"/>
  <c r="BA30" i="13"/>
  <c r="DA15" i="13"/>
  <c r="DB7" i="13"/>
  <c r="AZ28" i="13"/>
  <c r="DC26" i="13"/>
  <c r="DE16" i="13"/>
  <c r="DH20" i="13"/>
  <c r="AA12" i="13"/>
  <c r="CK30" i="13"/>
  <c r="BH17" i="13"/>
  <c r="AM21" i="13"/>
  <c r="AX16" i="13"/>
  <c r="BA22" i="13"/>
  <c r="CR13" i="13"/>
  <c r="BV8" i="13"/>
  <c r="CP16" i="13"/>
  <c r="AN11" i="13"/>
  <c r="BB6" i="13"/>
  <c r="CM17" i="13"/>
  <c r="BQ19" i="13"/>
  <c r="CY18" i="13"/>
  <c r="AD20" i="13"/>
  <c r="AY34" i="13"/>
  <c r="N28" i="13"/>
  <c r="Z10" i="13"/>
  <c r="BW30" i="13"/>
  <c r="DF21" i="13"/>
  <c r="BS34" i="13"/>
  <c r="BZ8" i="13"/>
  <c r="Y22" i="13"/>
  <c r="BJ13" i="13"/>
  <c r="CL28" i="13"/>
  <c r="AV27" i="13"/>
  <c r="CI12" i="13"/>
  <c r="AP27" i="13"/>
  <c r="CU30" i="13"/>
  <c r="BP18" i="13"/>
  <c r="CB31" i="13"/>
  <c r="BQ8" i="13"/>
  <c r="BG6" i="13"/>
  <c r="AG6" i="13"/>
  <c r="BK28" i="13"/>
  <c r="AZ34" i="13"/>
  <c r="DK24" i="13"/>
  <c r="DJ26" i="13"/>
  <c r="DH6" i="13"/>
  <c r="CZ24" i="13"/>
  <c r="BN13" i="13"/>
  <c r="DA27" i="13"/>
  <c r="CL18" i="13"/>
  <c r="CX5" i="13"/>
  <c r="AB12" i="13"/>
  <c r="BB17" i="13"/>
  <c r="B14" i="13"/>
  <c r="BA33" i="13"/>
  <c r="DF17" i="13"/>
  <c r="BL21" i="13"/>
  <c r="AI13" i="13"/>
  <c r="AC33" i="13"/>
  <c r="CU11" i="13"/>
  <c r="DB17" i="13"/>
  <c r="B28" i="13"/>
  <c r="AP21" i="13"/>
  <c r="P30" i="13"/>
  <c r="AR7" i="13"/>
  <c r="AS7" i="13"/>
  <c r="CS23" i="13"/>
  <c r="BY24" i="13"/>
  <c r="CW14" i="13"/>
  <c r="DI29" i="13"/>
  <c r="CD19" i="13"/>
  <c r="CS30" i="13"/>
  <c r="BG10" i="13"/>
  <c r="BW7" i="13"/>
  <c r="AY10" i="13"/>
  <c r="P33" i="13"/>
  <c r="CH8" i="13"/>
  <c r="CQ10" i="13"/>
  <c r="AL25" i="13"/>
  <c r="BY13" i="13"/>
  <c r="CN27" i="13"/>
  <c r="AQ21" i="13"/>
  <c r="N24" i="13"/>
  <c r="P31" i="13"/>
  <c r="DD14" i="13"/>
  <c r="CY12" i="13"/>
  <c r="CF34" i="13"/>
  <c r="BS15" i="13"/>
  <c r="DJ8" i="13"/>
  <c r="N15" i="13"/>
  <c r="CD34" i="13"/>
  <c r="Z13" i="13"/>
  <c r="BE22" i="13"/>
  <c r="BD16" i="13"/>
  <c r="AK27" i="13"/>
  <c r="CV21" i="13"/>
  <c r="AG27" i="13"/>
  <c r="CM34" i="13"/>
  <c r="BG13" i="13"/>
  <c r="BE33" i="13"/>
  <c r="AO32" i="13"/>
  <c r="BJ26" i="13"/>
  <c r="AJ21" i="13"/>
  <c r="CJ29" i="13"/>
  <c r="AI27" i="13"/>
  <c r="CQ34" i="13"/>
  <c r="CY30" i="13"/>
  <c r="CN23" i="13"/>
  <c r="DK20" i="13"/>
  <c r="AA16" i="13"/>
  <c r="CI24" i="13"/>
  <c r="AX29" i="13"/>
  <c r="CZ32" i="13"/>
  <c r="AR6" i="13"/>
  <c r="AQ8" i="13"/>
  <c r="DC14" i="13"/>
  <c r="AZ5" i="13"/>
  <c r="AB10" i="13"/>
  <c r="CL14" i="13"/>
  <c r="CJ5" i="13"/>
  <c r="CB26" i="13"/>
  <c r="CQ16" i="13"/>
  <c r="BO26" i="13"/>
  <c r="AF34" i="13"/>
  <c r="AT33" i="13"/>
  <c r="BS24" i="13"/>
  <c r="N33" i="13"/>
  <c r="AC27" i="13"/>
  <c r="AF5" i="13"/>
  <c r="AV26" i="13"/>
  <c r="BD34" i="13"/>
  <c r="BQ21" i="13"/>
  <c r="DA25" i="13"/>
  <c r="AV11" i="13"/>
  <c r="BE34" i="13"/>
  <c r="BI17" i="13"/>
  <c r="CU12" i="13"/>
  <c r="B5" i="13"/>
  <c r="AN26" i="13"/>
  <c r="AS8" i="13"/>
  <c r="CH15" i="13"/>
  <c r="DF26" i="13"/>
  <c r="BG31" i="13"/>
  <c r="CY16" i="13"/>
  <c r="AP10" i="13"/>
  <c r="CA10" i="13"/>
  <c r="BZ14" i="13"/>
  <c r="BL10" i="13"/>
  <c r="AG31" i="13"/>
  <c r="CA26" i="13"/>
  <c r="AY20" i="13"/>
  <c r="AQ18" i="13"/>
  <c r="BS31" i="13"/>
  <c r="BC33" i="13"/>
  <c r="AL20" i="13"/>
  <c r="CU29" i="13"/>
  <c r="DD5" i="13"/>
  <c r="BR19" i="13"/>
  <c r="AN34" i="13"/>
  <c r="AP19" i="13"/>
  <c r="AV18" i="13"/>
  <c r="DJ10" i="13"/>
  <c r="CT24" i="13"/>
  <c r="AP17" i="13"/>
  <c r="BD26" i="13"/>
  <c r="BL17" i="13"/>
  <c r="AG33" i="13"/>
  <c r="BH23" i="13"/>
  <c r="BN18" i="13"/>
  <c r="CQ29" i="13"/>
  <c r="AD30" i="13"/>
  <c r="DG20" i="13"/>
  <c r="AF16" i="13"/>
  <c r="CH17" i="13"/>
  <c r="CJ25" i="13"/>
  <c r="AR21" i="13"/>
  <c r="H12" i="1"/>
  <c r="CI16" i="13"/>
  <c r="BJ18" i="13"/>
  <c r="BY21" i="13"/>
  <c r="BI26" i="13"/>
  <c r="CS24" i="13"/>
  <c r="B30" i="13"/>
  <c r="CI32" i="13"/>
  <c r="P34" i="13"/>
  <c r="AH18" i="13"/>
  <c r="AX20" i="13"/>
  <c r="DI20" i="13"/>
  <c r="BL12" i="13"/>
  <c r="Q15" i="13"/>
  <c r="AI25" i="13"/>
  <c r="Y28" i="13"/>
  <c r="DH30" i="13"/>
  <c r="BO13" i="13"/>
  <c r="BC30" i="13"/>
  <c r="AE16" i="13"/>
  <c r="CF31" i="13"/>
  <c r="CT17" i="13"/>
  <c r="AB28" i="13"/>
  <c r="AJ20" i="13"/>
  <c r="B27" i="13"/>
  <c r="AD24" i="13"/>
  <c r="Q22" i="13"/>
  <c r="AN22" i="13"/>
  <c r="CN13" i="13"/>
  <c r="AT15" i="13"/>
  <c r="AW8" i="13"/>
  <c r="CT9" i="13"/>
  <c r="DI19" i="13"/>
  <c r="AQ7" i="13"/>
  <c r="AZ31" i="13"/>
  <c r="BN16" i="13"/>
  <c r="AA8" i="13"/>
  <c r="Z19" i="13"/>
  <c r="CJ8" i="13"/>
  <c r="BY23" i="13"/>
  <c r="AL30" i="13"/>
  <c r="CM32" i="13"/>
  <c r="BJ9" i="13"/>
  <c r="CT5" i="13"/>
  <c r="Q30" i="13"/>
  <c r="CK16" i="13"/>
  <c r="CQ12" i="13"/>
  <c r="AM32" i="13"/>
  <c r="AH19" i="13"/>
  <c r="CR31" i="13"/>
  <c r="AK33" i="13"/>
  <c r="CM20" i="13"/>
  <c r="BP25" i="13"/>
  <c r="BC29" i="13"/>
  <c r="M27" i="13"/>
  <c r="DH17" i="13"/>
  <c r="CQ18" i="13"/>
  <c r="CW30" i="13"/>
  <c r="CD6" i="13"/>
  <c r="DF29" i="13"/>
  <c r="CG17" i="13"/>
  <c r="DI26" i="13"/>
  <c r="BT10" i="13"/>
  <c r="AY21" i="13"/>
  <c r="BI29" i="13"/>
  <c r="BU10" i="13"/>
  <c r="AP13" i="13"/>
  <c r="CY32" i="13"/>
  <c r="BN14" i="13"/>
  <c r="AU18" i="13"/>
  <c r="BA14" i="13"/>
  <c r="BC25" i="13"/>
  <c r="AB34" i="13"/>
  <c r="BX34" i="13"/>
  <c r="DI13" i="13"/>
  <c r="AM14" i="13"/>
  <c r="CD27" i="13"/>
  <c r="BF29" i="13"/>
  <c r="DA32" i="13"/>
  <c r="CM29" i="13"/>
  <c r="CS19" i="13"/>
  <c r="Y15" i="13"/>
  <c r="AY26" i="13"/>
  <c r="AX22" i="13"/>
  <c r="AK25" i="13"/>
  <c r="DD21" i="13"/>
  <c r="BY11" i="13"/>
  <c r="CP21" i="13"/>
  <c r="BL15" i="13"/>
  <c r="CX7" i="13"/>
  <c r="AW15" i="13"/>
  <c r="AT26" i="13"/>
  <c r="BP34" i="13"/>
  <c r="BZ17" i="13"/>
  <c r="BA26" i="13"/>
  <c r="BH14" i="13"/>
  <c r="CC17" i="13"/>
  <c r="AL18" i="13"/>
  <c r="AA18" i="13"/>
  <c r="BZ13" i="13"/>
  <c r="AT6" i="13"/>
  <c r="BO7" i="13"/>
  <c r="CW15" i="13"/>
  <c r="AP34" i="13"/>
  <c r="CV34" i="13"/>
  <c r="AS10" i="13"/>
  <c r="BV14" i="13"/>
  <c r="BZ6" i="13"/>
  <c r="AN29" i="13"/>
  <c r="M6" i="13"/>
  <c r="BE9" i="13"/>
  <c r="AW24" i="13"/>
  <c r="BC14" i="13"/>
  <c r="DA13" i="13"/>
  <c r="BR31" i="13"/>
  <c r="BK21" i="13"/>
  <c r="BO32" i="13"/>
  <c r="BK20" i="13"/>
  <c r="AX9" i="13"/>
  <c r="AB7" i="13"/>
  <c r="DK29" i="13"/>
  <c r="B32" i="13"/>
  <c r="CQ32" i="13"/>
  <c r="AX15" i="13"/>
  <c r="CP27" i="13"/>
  <c r="AY17" i="13"/>
  <c r="Y21" i="13"/>
  <c r="AU14" i="13"/>
  <c r="DF27" i="13"/>
  <c r="AH34" i="13"/>
  <c r="BM17" i="13"/>
  <c r="AD26" i="13"/>
  <c r="AL5" i="13"/>
  <c r="BF10" i="13"/>
  <c r="BL28" i="13"/>
  <c r="AL34" i="13"/>
  <c r="BT23" i="13"/>
  <c r="BB29" i="13"/>
  <c r="AU26" i="13"/>
  <c r="CU15" i="13"/>
  <c r="DJ6" i="13"/>
  <c r="CP17" i="13"/>
  <c r="AD8" i="13"/>
  <c r="CK11" i="13"/>
  <c r="DJ23" i="13"/>
  <c r="DJ7" i="13"/>
  <c r="AD34" i="13"/>
  <c r="BW12" i="13"/>
  <c r="BF8" i="13"/>
  <c r="AE30" i="13"/>
  <c r="BM34" i="13"/>
  <c r="CV22" i="13"/>
  <c r="AT28" i="13"/>
  <c r="Q7" i="13"/>
  <c r="Q34" i="13"/>
  <c r="DJ24" i="13"/>
  <c r="CS27" i="13"/>
  <c r="BT29" i="13"/>
  <c r="CU13" i="13"/>
  <c r="CO18" i="13"/>
  <c r="CW13" i="13"/>
  <c r="Z27" i="13"/>
  <c r="BF24" i="13"/>
  <c r="AO34" i="13"/>
  <c r="DD19" i="13"/>
  <c r="BJ14" i="13"/>
  <c r="CI19" i="13"/>
  <c r="AM26" i="13"/>
  <c r="Q12" i="13"/>
  <c r="CH32" i="13"/>
  <c r="BD25" i="13"/>
  <c r="CM24" i="13"/>
  <c r="CZ23" i="13"/>
  <c r="CX10" i="13"/>
  <c r="P29" i="13"/>
  <c r="N27" i="13"/>
  <c r="AD28" i="13"/>
  <c r="DD10" i="13"/>
  <c r="CS9" i="13"/>
  <c r="AM29" i="13"/>
  <c r="AG23" i="13"/>
  <c r="AT11" i="13"/>
  <c r="DI33" i="13"/>
  <c r="AF12" i="13"/>
  <c r="AF21" i="13"/>
  <c r="BV33" i="13"/>
  <c r="Z24" i="13"/>
  <c r="M9" i="13"/>
  <c r="BX18" i="13"/>
  <c r="BT26" i="13"/>
  <c r="BH13" i="13"/>
  <c r="CG25" i="13"/>
  <c r="Y17" i="13"/>
  <c r="AO6" i="13"/>
  <c r="M10" i="13"/>
  <c r="AJ34" i="13"/>
  <c r="CL13" i="13"/>
  <c r="N26" i="13"/>
  <c r="AW32" i="13"/>
  <c r="BL20" i="13"/>
  <c r="CY21" i="13"/>
  <c r="AL16" i="13"/>
  <c r="BR33" i="13"/>
  <c r="AU21" i="13"/>
  <c r="AQ22" i="13"/>
  <c r="CR27" i="13"/>
  <c r="BY9" i="13"/>
  <c r="DB16" i="13"/>
  <c r="CS32" i="13"/>
  <c r="BR6" i="13"/>
  <c r="M17" i="13"/>
  <c r="CA6" i="13"/>
  <c r="AP26" i="13"/>
  <c r="AE10" i="13"/>
  <c r="AB21" i="13"/>
  <c r="AX7" i="13"/>
  <c r="BE30" i="13"/>
  <c r="AF8" i="13"/>
  <c r="CW17" i="13"/>
  <c r="DG11" i="13"/>
  <c r="CD20" i="13"/>
  <c r="AM16" i="13"/>
  <c r="BR30" i="13"/>
  <c r="Q28" i="13"/>
  <c r="BK9" i="13"/>
  <c r="BR23" i="13"/>
  <c r="AW10" i="13"/>
  <c r="BE13" i="13"/>
  <c r="AT8" i="13"/>
  <c r="BN28" i="13"/>
  <c r="BY12" i="13"/>
  <c r="AK34" i="13"/>
  <c r="BQ30" i="13"/>
  <c r="AD11" i="13"/>
  <c r="BD27" i="13"/>
  <c r="CI17" i="13"/>
  <c r="CV20" i="13"/>
  <c r="CI10" i="13"/>
  <c r="M5" i="13"/>
  <c r="CW16" i="13"/>
  <c r="CH31" i="13"/>
  <c r="AS33" i="13"/>
  <c r="BP10" i="13"/>
  <c r="M19" i="13"/>
  <c r="DE17" i="13"/>
  <c r="AA14" i="13"/>
  <c r="AK30" i="13"/>
  <c r="DA5" i="13"/>
  <c r="DF24" i="13"/>
  <c r="DG34" i="13"/>
  <c r="AO30" i="13"/>
  <c r="CH6" i="13"/>
  <c r="BK32" i="13"/>
  <c r="DC9" i="13"/>
  <c r="AF6" i="13"/>
  <c r="BC8" i="13"/>
  <c r="BX10" i="13"/>
  <c r="CN30" i="13"/>
  <c r="AU17" i="13"/>
  <c r="BV16" i="13"/>
  <c r="BO8" i="13"/>
  <c r="DA31" i="13"/>
  <c r="AP6" i="13"/>
  <c r="AX24" i="13"/>
  <c r="AR9" i="13"/>
  <c r="CJ18" i="13"/>
  <c r="N29" i="13"/>
  <c r="CG14" i="13"/>
  <c r="O5" i="13"/>
  <c r="CZ21" i="13"/>
  <c r="N31" i="13"/>
  <c r="BK22" i="13"/>
  <c r="CM16" i="13"/>
  <c r="AB5" i="13"/>
  <c r="CH12" i="13"/>
  <c r="B8" i="13"/>
  <c r="BV34" i="13"/>
  <c r="CP25" i="13"/>
  <c r="BB20" i="13"/>
  <c r="DG24" i="13"/>
  <c r="AI28" i="13"/>
  <c r="BW14" i="13"/>
  <c r="Z6" i="13"/>
  <c r="BF11" i="13"/>
  <c r="BD24" i="13"/>
  <c r="BI30" i="13"/>
  <c r="CB22" i="13"/>
  <c r="CN21" i="13"/>
  <c r="AB30" i="13"/>
  <c r="BS32" i="13"/>
  <c r="DI34" i="13"/>
  <c r="DG14" i="13"/>
  <c r="AE34" i="13"/>
  <c r="BJ12" i="13"/>
  <c r="DF10" i="13"/>
  <c r="BU16" i="13"/>
  <c r="BG15" i="13"/>
  <c r="BX9" i="13"/>
  <c r="BU18" i="13"/>
  <c r="BT21" i="13"/>
  <c r="CM11" i="13"/>
  <c r="CD25" i="13"/>
  <c r="DE12" i="13"/>
  <c r="BY19" i="13"/>
  <c r="BD11" i="13"/>
  <c r="BG22" i="13"/>
  <c r="CB30" i="13"/>
  <c r="CO14" i="13"/>
  <c r="BE17" i="13"/>
  <c r="Z5" i="13"/>
  <c r="O13" i="13"/>
  <c r="CX16" i="13"/>
  <c r="DK9" i="13"/>
  <c r="Y5" i="13"/>
  <c r="CZ27" i="13"/>
  <c r="CA20" i="13"/>
  <c r="AD27" i="13"/>
  <c r="BO33" i="13"/>
  <c r="BM28" i="13"/>
  <c r="BZ31" i="13"/>
  <c r="BG29" i="13"/>
  <c r="AC13" i="13"/>
  <c r="CO8" i="13"/>
  <c r="BN34" i="13"/>
  <c r="CP23" i="13"/>
  <c r="DA28" i="13"/>
  <c r="CJ32" i="13"/>
  <c r="CI9" i="13"/>
  <c r="AA20" i="13"/>
  <c r="BB13" i="13"/>
  <c r="Q16" i="13"/>
  <c r="CB32" i="13"/>
  <c r="CO32" i="13"/>
  <c r="AJ29" i="13"/>
  <c r="DE26" i="13"/>
  <c r="DK34" i="13"/>
  <c r="BK27" i="13"/>
  <c r="AO10" i="13"/>
  <c r="BW18" i="13"/>
  <c r="AU32" i="13"/>
  <c r="BR13" i="13"/>
  <c r="AN31" i="13"/>
  <c r="P25" i="13"/>
  <c r="AV21" i="13"/>
  <c r="DC6" i="13"/>
  <c r="O10" i="13"/>
  <c r="AU10" i="13"/>
  <c r="CY15" i="13"/>
  <c r="BA13" i="13"/>
  <c r="CH19" i="13"/>
  <c r="DB10" i="13"/>
  <c r="DB18" i="13"/>
  <c r="BD29" i="13"/>
  <c r="BU17" i="13"/>
  <c r="AY25" i="13"/>
  <c r="AY24" i="13"/>
  <c r="CI25" i="13"/>
  <c r="CJ24" i="13"/>
  <c r="N18" i="13"/>
  <c r="B22" i="13"/>
  <c r="BB19" i="13"/>
  <c r="AR16" i="13"/>
  <c r="BJ15" i="13"/>
  <c r="CZ29" i="13"/>
  <c r="BZ7" i="13"/>
  <c r="CD23" i="13"/>
  <c r="BI25" i="13"/>
  <c r="AE27" i="13"/>
  <c r="CQ26" i="13"/>
  <c r="CA5" i="13"/>
  <c r="CO23" i="13"/>
  <c r="BZ10" i="13"/>
  <c r="DA34" i="13"/>
  <c r="BS29" i="13"/>
  <c r="BX15" i="13"/>
  <c r="BO27" i="13"/>
  <c r="AS34" i="13"/>
  <c r="CX21" i="13"/>
  <c r="CR25" i="13"/>
  <c r="AT7" i="13"/>
  <c r="AM17" i="13"/>
  <c r="BX12" i="13"/>
  <c r="O12" i="13"/>
  <c r="AD15" i="13"/>
  <c r="AC12" i="13"/>
  <c r="CR5" i="13"/>
  <c r="CQ13" i="13"/>
  <c r="AT12" i="13"/>
  <c r="DF14" i="13"/>
  <c r="AR25" i="13"/>
  <c r="DK8" i="13"/>
  <c r="CB13" i="13"/>
  <c r="BB27" i="13"/>
  <c r="CR23" i="13"/>
  <c r="CA14" i="13"/>
  <c r="CP28" i="13"/>
  <c r="BF18" i="13"/>
  <c r="DJ18" i="13"/>
  <c r="AW31" i="13"/>
  <c r="BC26" i="13"/>
  <c r="BI19" i="13"/>
  <c r="CG24" i="13"/>
  <c r="CF30" i="13"/>
  <c r="BB15" i="13"/>
  <c r="BM24" i="13"/>
  <c r="O34" i="13"/>
  <c r="CE14" i="13"/>
  <c r="BN6" i="13"/>
  <c r="CG8" i="13"/>
  <c r="AK13" i="13"/>
  <c r="BE24" i="13"/>
  <c r="BQ25" i="13"/>
  <c r="CX6" i="13"/>
  <c r="BM19" i="13"/>
  <c r="BA25" i="13"/>
  <c r="AO29" i="13"/>
  <c r="DH32" i="13"/>
  <c r="AZ25" i="13"/>
  <c r="DF7" i="13"/>
  <c r="CN24" i="13"/>
  <c r="BM6" i="13"/>
  <c r="CK7" i="13"/>
  <c r="BS10" i="13"/>
  <c r="AX10" i="13"/>
  <c r="AR11" i="13"/>
  <c r="AI7" i="13"/>
  <c r="BW34" i="13"/>
  <c r="CB5" i="13"/>
  <c r="BN17" i="13"/>
  <c r="BA17" i="13"/>
  <c r="DJ13" i="13"/>
  <c r="CK33" i="13"/>
  <c r="BR7" i="13"/>
  <c r="CW19" i="13"/>
  <c r="Q31" i="13"/>
  <c r="CK6" i="13"/>
  <c r="CM8" i="13"/>
  <c r="DI17" i="13"/>
  <c r="CE28" i="13"/>
  <c r="CC20" i="13"/>
  <c r="DI32" i="13"/>
  <c r="AZ32" i="13"/>
  <c r="CW25" i="13"/>
  <c r="BO11" i="13"/>
  <c r="BT20" i="13"/>
  <c r="AX5" i="13"/>
  <c r="BS11" i="13"/>
  <c r="O26" i="13"/>
  <c r="AS11" i="13"/>
  <c r="BY22" i="13"/>
  <c r="CQ5" i="13"/>
  <c r="AM10" i="13"/>
  <c r="M28" i="13"/>
  <c r="BN27" i="13"/>
  <c r="CN14" i="13"/>
  <c r="BT11" i="13"/>
  <c r="CG26" i="13"/>
  <c r="BW29" i="13"/>
  <c r="CJ22" i="13"/>
  <c r="CC12" i="13"/>
  <c r="BZ32" i="13"/>
  <c r="AV14" i="13"/>
  <c r="BF23" i="13"/>
  <c r="DB31" i="13"/>
  <c r="CC18" i="13"/>
  <c r="BA7" i="13"/>
  <c r="DH12" i="13"/>
  <c r="BO10" i="13"/>
  <c r="AZ12" i="13"/>
  <c r="CI7" i="13"/>
  <c r="CU5" i="13"/>
  <c r="DE13" i="13"/>
  <c r="BT24" i="13"/>
  <c r="AI15" i="13"/>
  <c r="BT16" i="13"/>
  <c r="AH10" i="13"/>
  <c r="DK33" i="13"/>
  <c r="BN22" i="13"/>
  <c r="AO11" i="13"/>
  <c r="BX26" i="13"/>
  <c r="CZ34" i="13"/>
  <c r="AA26" i="13"/>
  <c r="DD15" i="13"/>
  <c r="AJ10" i="13"/>
  <c r="AJ24" i="13"/>
  <c r="CT6" i="13"/>
  <c r="Y19" i="13"/>
  <c r="CO17" i="13"/>
  <c r="CN12" i="13"/>
  <c r="CE8" i="13"/>
  <c r="CN17" i="13"/>
  <c r="CN18" i="13"/>
  <c r="B6" i="13"/>
  <c r="DF16" i="13"/>
  <c r="O15" i="13"/>
  <c r="CN15" i="13"/>
  <c r="BA10" i="13"/>
  <c r="AI26" i="13"/>
  <c r="AT9" i="13"/>
  <c r="CX20" i="13"/>
  <c r="BZ27" i="13"/>
  <c r="DH34" i="13"/>
  <c r="AG30" i="13"/>
  <c r="DE21" i="13"/>
  <c r="BB24" i="13"/>
  <c r="DE23" i="13"/>
  <c r="CT8" i="13"/>
  <c r="BS12" i="13"/>
  <c r="BC23" i="13"/>
  <c r="CV19" i="13"/>
  <c r="CP8" i="13"/>
  <c r="CB10" i="13"/>
  <c r="DK5" i="13"/>
  <c r="BU8" i="13"/>
  <c r="DB6" i="13"/>
  <c r="AD18" i="13"/>
  <c r="AG9" i="13"/>
  <c r="AO5" i="13"/>
  <c r="CI34" i="13"/>
  <c r="AE32" i="13"/>
  <c r="AL12" i="13"/>
  <c r="AN32" i="13"/>
  <c r="CV16" i="13"/>
  <c r="DJ5" i="13"/>
  <c r="BM9" i="13"/>
  <c r="AH21" i="13"/>
  <c r="CC29" i="13"/>
  <c r="AU11" i="13"/>
  <c r="AX30" i="13"/>
  <c r="AV19" i="13"/>
  <c r="AU34" i="13"/>
  <c r="BC13" i="13"/>
  <c r="AJ19" i="13"/>
  <c r="CJ27" i="13"/>
  <c r="CF7" i="13"/>
  <c r="AR29" i="13"/>
  <c r="AD12" i="13"/>
  <c r="BX14" i="13"/>
  <c r="CM19" i="13"/>
  <c r="Z16" i="13"/>
  <c r="BA12" i="13"/>
  <c r="AM20" i="13"/>
  <c r="CF8" i="13"/>
  <c r="CU17" i="13"/>
  <c r="AH14" i="13"/>
  <c r="DA19" i="13"/>
  <c r="CK27" i="13"/>
  <c r="AY22" i="13"/>
  <c r="AE22" i="13"/>
  <c r="AS13" i="13"/>
  <c r="BZ24" i="13"/>
  <c r="DB25" i="13"/>
  <c r="AJ16" i="13"/>
  <c r="BD9" i="13"/>
  <c r="DH16" i="13"/>
  <c r="CB14" i="13"/>
  <c r="BN25" i="13"/>
  <c r="AA34" i="13"/>
  <c r="AH33" i="13"/>
  <c r="CN33" i="13"/>
  <c r="BX32" i="13"/>
  <c r="BD20" i="13"/>
  <c r="AF30" i="13"/>
  <c r="AI17" i="13"/>
  <c r="CZ8" i="13"/>
  <c r="AM27" i="13"/>
  <c r="M16" i="13"/>
  <c r="BF28" i="13"/>
  <c r="BG30" i="13"/>
  <c r="AU5" i="13"/>
  <c r="AZ14" i="13"/>
  <c r="CQ8" i="13"/>
  <c r="AK17" i="13"/>
  <c r="CU18" i="13"/>
  <c r="AP20" i="13"/>
  <c r="BE23" i="13"/>
  <c r="AR15" i="13"/>
  <c r="AE8" i="13"/>
  <c r="BU6" i="13"/>
  <c r="CN25" i="13"/>
  <c r="BG11" i="13"/>
  <c r="BT18" i="13"/>
  <c r="BU34" i="13"/>
  <c r="BQ22" i="13"/>
  <c r="CA28" i="13"/>
  <c r="AA19" i="13"/>
  <c r="AX21" i="13"/>
  <c r="AI30" i="13"/>
  <c r="DI18" i="13"/>
  <c r="Y13" i="13"/>
  <c r="CL33" i="13"/>
  <c r="CV15" i="13"/>
  <c r="BZ11" i="13"/>
  <c r="BZ12" i="13"/>
  <c r="DC11" i="13"/>
  <c r="BK19" i="13"/>
  <c r="AQ31" i="13"/>
  <c r="Z18" i="13"/>
  <c r="CE23" i="13"/>
  <c r="CP33" i="13"/>
  <c r="BT30" i="13"/>
  <c r="AF31" i="13"/>
  <c r="CV13" i="13"/>
  <c r="B10" i="13"/>
  <c r="AM6" i="13"/>
  <c r="AH16" i="13"/>
  <c r="O32" i="13"/>
  <c r="DD20" i="13"/>
  <c r="CP20" i="13"/>
  <c r="AT30" i="13"/>
  <c r="AF19" i="13"/>
  <c r="BA29" i="13"/>
  <c r="CD22" i="13"/>
  <c r="AV17" i="13"/>
  <c r="BK26" i="13"/>
  <c r="DB26" i="13"/>
  <c r="BW23" i="13"/>
  <c r="DA30" i="13"/>
  <c r="AG29" i="13"/>
  <c r="BP28" i="13"/>
  <c r="AJ23" i="13"/>
  <c r="CZ25" i="13"/>
  <c r="BK5" i="13"/>
  <c r="AS25" i="13"/>
  <c r="M31" i="13"/>
  <c r="CO27" i="13"/>
  <c r="AX23" i="13"/>
  <c r="BA20" i="13"/>
  <c r="BJ10" i="13"/>
  <c r="BV22" i="13"/>
  <c r="CK25" i="13"/>
  <c r="AP14" i="13"/>
  <c r="CL29" i="13"/>
  <c r="CH33" i="13"/>
  <c r="AB33" i="13"/>
  <c r="CQ25" i="13"/>
  <c r="DB12" i="13"/>
  <c r="CA16" i="13"/>
  <c r="CC9" i="13"/>
  <c r="CY14" i="13"/>
  <c r="AI34" i="13"/>
  <c r="Y6" i="13"/>
  <c r="CD21" i="13"/>
  <c r="CK14" i="13"/>
  <c r="DB22" i="13"/>
  <c r="DF18" i="13"/>
  <c r="CD10" i="13"/>
  <c r="AK8" i="13"/>
  <c r="DF12" i="13"/>
  <c r="BN11" i="13"/>
  <c r="BA5" i="13"/>
  <c r="AU28" i="13"/>
  <c r="CO6" i="13"/>
  <c r="CG27" i="13"/>
  <c r="CI15" i="13"/>
  <c r="AS23" i="13"/>
  <c r="AT5" i="13"/>
  <c r="BX21" i="13"/>
  <c r="DK27" i="13"/>
  <c r="DF5" i="13"/>
  <c r="BI21" i="13"/>
  <c r="DK31" i="13"/>
  <c r="CD28" i="13"/>
  <c r="BZ33" i="13"/>
  <c r="O23" i="13"/>
  <c r="O16" i="13"/>
  <c r="BJ22" i="13"/>
  <c r="AD10" i="13"/>
  <c r="BG16" i="13"/>
  <c r="B31" i="13"/>
  <c r="DG30" i="13"/>
  <c r="AY32" i="13"/>
  <c r="DG27" i="13"/>
  <c r="AK26" i="13"/>
  <c r="DA33" i="13"/>
  <c r="BJ34" i="13"/>
  <c r="BC18" i="13"/>
  <c r="M15" i="13"/>
  <c r="BY20" i="13"/>
  <c r="AR13" i="13"/>
  <c r="CE21" i="13"/>
  <c r="CS8" i="13"/>
  <c r="BF13" i="13"/>
  <c r="CB27" i="13"/>
  <c r="BV26" i="13"/>
  <c r="BT5" i="13"/>
  <c r="AV28" i="13"/>
  <c r="DD26" i="13"/>
  <c r="AD14" i="13"/>
  <c r="AG19" i="13"/>
  <c r="BE8" i="13"/>
  <c r="BH34" i="13"/>
  <c r="AK15" i="13"/>
  <c r="CT19" i="13"/>
  <c r="BN33" i="13"/>
  <c r="BH27" i="13"/>
  <c r="CY19" i="13"/>
  <c r="CG5" i="13"/>
  <c r="AV15" i="13"/>
  <c r="AD23" i="13"/>
  <c r="AJ27" i="13"/>
  <c r="BV24" i="13"/>
  <c r="CY11" i="13"/>
  <c r="CC30" i="13"/>
  <c r="AO19" i="13"/>
  <c r="CG30" i="13"/>
  <c r="CD11" i="13"/>
  <c r="DC18" i="13"/>
  <c r="BY29" i="13"/>
  <c r="BI15" i="13"/>
  <c r="DF34" i="13"/>
  <c r="DB8" i="13"/>
  <c r="BE28" i="13"/>
  <c r="BN10" i="13"/>
  <c r="B34" i="13"/>
  <c r="CO15" i="13"/>
  <c r="DI12" i="13"/>
  <c r="AH6" i="13"/>
  <c r="AA31" i="13"/>
  <c r="Q23" i="13"/>
  <c r="DA20" i="13"/>
  <c r="AS17" i="13"/>
  <c r="CJ26" i="13"/>
  <c r="BS25" i="13"/>
  <c r="BV11" i="13"/>
  <c r="BD30" i="13"/>
  <c r="Q29" i="13"/>
  <c r="N22" i="13"/>
  <c r="CJ11" i="13"/>
  <c r="P32" i="13"/>
  <c r="CG18" i="13"/>
  <c r="CZ19" i="13"/>
  <c r="BN5" i="13"/>
  <c r="BE25" i="13"/>
  <c r="BQ5" i="13"/>
  <c r="DJ17" i="13"/>
  <c r="AE14" i="13"/>
  <c r="CI22" i="13"/>
  <c r="CY33" i="13"/>
  <c r="AJ33" i="13"/>
  <c r="BV19" i="13"/>
  <c r="AE13" i="13"/>
  <c r="BB30" i="13"/>
  <c r="AW19" i="13"/>
  <c r="CL21" i="13"/>
  <c r="CC15" i="13"/>
  <c r="AJ26" i="13"/>
  <c r="DG8" i="13"/>
  <c r="CX28" i="13"/>
  <c r="CN16" i="13"/>
  <c r="AX28" i="13"/>
  <c r="CK15" i="13"/>
  <c r="DE34" i="13"/>
  <c r="AG5" i="13"/>
  <c r="BO23" i="13"/>
  <c r="BU11" i="13"/>
  <c r="BH12" i="13"/>
  <c r="CS6" i="13"/>
  <c r="BC21" i="13"/>
  <c r="CP32" i="13"/>
  <c r="BI11" i="13"/>
  <c r="BO17" i="13"/>
  <c r="CJ9" i="13"/>
  <c r="BU12" i="13"/>
  <c r="BO25" i="13"/>
  <c r="CK19" i="13"/>
  <c r="Q24" i="13"/>
  <c r="BI27" i="13"/>
  <c r="AL31" i="13"/>
  <c r="AX26" i="13"/>
  <c r="N23" i="13"/>
  <c r="CN28" i="13"/>
  <c r="BU28" i="13"/>
  <c r="CJ15" i="13"/>
  <c r="CF10" i="13"/>
  <c r="AE19" i="13"/>
  <c r="CR15" i="13"/>
  <c r="AQ25" i="13"/>
  <c r="AA32" i="13"/>
  <c r="CA8" i="13"/>
  <c r="CT21" i="13"/>
  <c r="B25" i="13"/>
  <c r="CC27" i="13"/>
  <c r="AP18" i="13"/>
  <c r="AZ23" i="13"/>
  <c r="AY27" i="13"/>
  <c r="BE5" i="13"/>
  <c r="BW27" i="13"/>
  <c r="BG33" i="13"/>
  <c r="DK28" i="13"/>
  <c r="CL15" i="13"/>
  <c r="BD15" i="13"/>
  <c r="DG17" i="13"/>
  <c r="AA27" i="13"/>
  <c r="DB15" i="13"/>
  <c r="BQ33" i="13"/>
  <c r="BJ32" i="13"/>
  <c r="BV31" i="13"/>
  <c r="DG32" i="13"/>
  <c r="CZ14" i="13"/>
  <c r="AJ11" i="13"/>
  <c r="CU32" i="13"/>
  <c r="CF27" i="13"/>
  <c r="CC11" i="13"/>
  <c r="BQ9" i="13"/>
  <c r="H23" i="1"/>
  <c r="CF32" i="13"/>
  <c r="AV10" i="13"/>
  <c r="AF13" i="13"/>
  <c r="BO14" i="13"/>
  <c r="CK20" i="13"/>
  <c r="CZ28" i="13"/>
  <c r="AB31" i="13"/>
  <c r="AW29" i="13"/>
  <c r="CS10" i="13"/>
  <c r="AS26" i="13"/>
  <c r="CH11" i="13"/>
  <c r="CV14" i="13"/>
  <c r="CY25" i="13"/>
  <c r="BS16" i="13"/>
  <c r="CA34" i="13"/>
  <c r="AH13" i="13"/>
  <c r="BG9" i="13"/>
  <c r="BY25" i="13"/>
  <c r="CW10" i="13"/>
  <c r="DH22" i="13"/>
  <c r="AG18" i="13"/>
  <c r="DB5" i="13"/>
  <c r="BS28" i="13"/>
  <c r="DJ9" i="13"/>
  <c r="BM27" i="13"/>
  <c r="AZ30" i="13"/>
  <c r="AJ14" i="13"/>
  <c r="CR19" i="13"/>
  <c r="DJ19" i="13"/>
  <c r="BM31" i="13"/>
  <c r="CT29" i="13"/>
  <c r="CO5" i="13"/>
  <c r="CE12" i="13"/>
  <c r="O9" i="13"/>
  <c r="DI14" i="13"/>
  <c r="CS28" i="13"/>
  <c r="BF25" i="13"/>
  <c r="CL9" i="13"/>
  <c r="BQ32" i="13"/>
  <c r="BS5" i="13"/>
  <c r="DJ33" i="13"/>
  <c r="CK22" i="13"/>
  <c r="AI16" i="13"/>
  <c r="DC8" i="13"/>
  <c r="BW25" i="13"/>
  <c r="AE25" i="13"/>
  <c r="O19" i="13"/>
  <c r="AN17" i="13"/>
  <c r="Z17" i="13"/>
  <c r="N30" i="13"/>
  <c r="CO13" i="13"/>
  <c r="CH24" i="13"/>
  <c r="AZ21" i="13"/>
  <c r="DC27" i="13"/>
  <c r="AC9" i="13"/>
  <c r="DH5" i="13"/>
  <c r="CI27" i="13"/>
  <c r="CN10" i="13"/>
  <c r="CF26" i="13"/>
  <c r="AI32" i="13"/>
  <c r="BO12" i="13"/>
  <c r="BH6" i="13"/>
  <c r="BY5" i="13"/>
  <c r="BX29" i="13"/>
  <c r="BI23" i="13"/>
  <c r="CP15" i="13"/>
  <c r="BF22" i="13"/>
  <c r="CG19" i="13"/>
  <c r="AA7" i="13"/>
  <c r="BY6" i="13"/>
  <c r="BS9" i="13"/>
  <c r="BB32" i="13"/>
  <c r="Z30" i="13"/>
  <c r="CJ28" i="13"/>
  <c r="CN7" i="13"/>
  <c r="BF5" i="13"/>
  <c r="AR32" i="13"/>
  <c r="BJ7" i="13"/>
  <c r="CU33" i="13"/>
  <c r="M30" i="13"/>
  <c r="CR20" i="13"/>
  <c r="DH26" i="13"/>
  <c r="Q13" i="13"/>
  <c r="AT20" i="13"/>
  <c r="CK28" i="13"/>
  <c r="AN20" i="13"/>
  <c r="DF15" i="13"/>
  <c r="BA27" i="13"/>
  <c r="DC15" i="13"/>
  <c r="AG7" i="13"/>
  <c r="BL9" i="13"/>
  <c r="CJ33" i="13"/>
  <c r="BT8" i="13"/>
  <c r="BJ19" i="13"/>
  <c r="CU10" i="13"/>
  <c r="P23" i="13"/>
  <c r="BR18" i="13"/>
  <c r="CQ20" i="13"/>
  <c r="BT9" i="13"/>
  <c r="AY13" i="13"/>
  <c r="BY16" i="13"/>
  <c r="CQ28" i="13"/>
  <c r="Z21" i="13"/>
  <c r="DA14" i="13"/>
  <c r="BI6" i="13"/>
  <c r="AJ17" i="13"/>
  <c r="O27" i="13"/>
  <c r="AL14" i="13"/>
  <c r="CM22" i="13"/>
  <c r="AN30" i="13"/>
  <c r="BN15" i="13"/>
  <c r="BS26" i="13"/>
  <c r="BR32" i="13"/>
  <c r="CG33" i="13"/>
  <c r="DF33" i="13"/>
  <c r="AM18" i="13"/>
  <c r="CX31" i="13"/>
  <c r="BA31" i="13"/>
  <c r="DA17" i="13"/>
  <c r="BR20" i="13"/>
  <c r="CC24" i="13"/>
  <c r="BN12" i="13"/>
  <c r="DH15" i="13"/>
  <c r="AB25" i="13"/>
  <c r="BQ7" i="13"/>
  <c r="BH20" i="13"/>
  <c r="BR27" i="13"/>
  <c r="DK10" i="13"/>
  <c r="DD11" i="13"/>
  <c r="CG12" i="13"/>
  <c r="CP12" i="13"/>
  <c r="CF24" i="13"/>
  <c r="BD12" i="13"/>
  <c r="CV26" i="13"/>
  <c r="AL10" i="13"/>
  <c r="CP31" i="13"/>
  <c r="AA21" i="13"/>
  <c r="DG26" i="13"/>
  <c r="DA26" i="13"/>
  <c r="AW22" i="13"/>
  <c r="H15" i="1"/>
  <c r="AH27" i="13"/>
  <c r="AP25" i="13"/>
  <c r="AE7" i="13"/>
  <c r="P13" i="13"/>
  <c r="BZ5" i="13"/>
  <c r="AE26" i="13"/>
  <c r="AF20" i="13"/>
  <c r="AV34" i="13"/>
  <c r="AM23" i="13"/>
  <c r="AO31" i="13"/>
  <c r="CB24" i="13"/>
  <c r="BG34" i="13"/>
  <c r="CP19" i="13"/>
  <c r="DC13" i="13"/>
  <c r="AY29" i="13"/>
  <c r="BV25" i="13"/>
  <c r="CB9" i="13"/>
  <c r="BZ30" i="13"/>
  <c r="O24" i="13"/>
  <c r="CQ6" i="13"/>
  <c r="AX17" i="13"/>
  <c r="AM30" i="13"/>
  <c r="CL5" i="13"/>
  <c r="AW14" i="13"/>
  <c r="AD9" i="13"/>
  <c r="AO24" i="13"/>
  <c r="BC19" i="13"/>
  <c r="BU27" i="13"/>
  <c r="CM27" i="13"/>
  <c r="BT14" i="13"/>
  <c r="AA17" i="13"/>
  <c r="AB11" i="13"/>
  <c r="AK28" i="13"/>
  <c r="AB22" i="13"/>
  <c r="DG21" i="13"/>
  <c r="BV29" i="13"/>
  <c r="CX22" i="13"/>
  <c r="Q10" i="13"/>
  <c r="DJ14" i="13"/>
  <c r="DK22" i="13"/>
  <c r="BN23" i="13"/>
  <c r="BN32" i="13"/>
  <c r="BY31" i="13"/>
  <c r="CW31" i="13"/>
  <c r="AO20" i="13"/>
  <c r="CW20" i="13"/>
  <c r="AE9" i="13"/>
  <c r="AD19" i="13"/>
  <c r="BV10" i="13"/>
  <c r="AR27" i="13"/>
  <c r="BK10" i="13"/>
  <c r="BE20" i="13"/>
  <c r="CY10" i="13"/>
  <c r="DA16" i="13"/>
  <c r="CH20" i="13"/>
  <c r="AF25" i="13"/>
  <c r="CT25" i="13"/>
  <c r="AF7" i="13"/>
  <c r="Q5" i="13"/>
  <c r="BO5" i="13"/>
  <c r="DI10" i="13"/>
  <c r="BF7" i="13"/>
  <c r="BK33" i="13"/>
  <c r="BQ10" i="13"/>
  <c r="AJ5" i="13"/>
  <c r="CP10" i="13"/>
  <c r="AY30" i="13"/>
  <c r="AZ18" i="13"/>
  <c r="CJ6" i="13"/>
  <c r="BP5" i="13"/>
  <c r="BJ27" i="13"/>
  <c r="BA19" i="13"/>
  <c r="CE25" i="13"/>
  <c r="AQ5" i="13"/>
  <c r="DA21" i="13"/>
  <c r="DH25" i="13"/>
  <c r="DD27" i="13"/>
  <c r="BL33" i="13"/>
  <c r="DK13" i="13"/>
  <c r="CS13" i="13"/>
  <c r="AW18" i="13"/>
  <c r="CK9" i="13"/>
  <c r="CU22" i="13"/>
  <c r="BC31" i="13"/>
  <c r="BE14" i="13"/>
  <c r="CR9" i="13"/>
  <c r="AR18" i="13"/>
  <c r="BC32" i="13"/>
  <c r="DB34" i="13"/>
  <c r="AT19" i="13"/>
  <c r="AW7" i="13"/>
  <c r="DH18" i="13"/>
  <c r="AE6" i="13"/>
  <c r="CH22" i="13"/>
  <c r="B17" i="13"/>
  <c r="CN34" i="13"/>
  <c r="AG16" i="13"/>
  <c r="BL22" i="13"/>
  <c r="BY18" i="13"/>
  <c r="DK14" i="13"/>
  <c r="AW25" i="13"/>
  <c r="CF33" i="13"/>
  <c r="AQ13" i="13"/>
  <c r="BN9" i="13"/>
  <c r="BW16" i="13"/>
  <c r="BI14" i="13"/>
  <c r="BT28" i="13"/>
  <c r="CU27" i="13"/>
  <c r="DB14" i="13"/>
  <c r="DA11" i="13"/>
  <c r="B24" i="13"/>
  <c r="AU25" i="13"/>
  <c r="BB22" i="13"/>
  <c r="O28" i="13"/>
  <c r="BC34" i="13"/>
  <c r="BD19" i="13"/>
  <c r="AP9" i="13"/>
  <c r="N21" i="13"/>
  <c r="CA12" i="13"/>
  <c r="CK29" i="13"/>
  <c r="CE17" i="13"/>
  <c r="M8" i="13"/>
  <c r="BY32" i="13"/>
  <c r="BX30" i="13"/>
  <c r="CS29" i="13"/>
  <c r="DB11" i="13"/>
  <c r="BP33" i="13"/>
  <c r="CA23" i="13"/>
  <c r="DG33" i="13"/>
  <c r="AY33" i="13"/>
  <c r="CF28" i="13"/>
  <c r="BB23" i="13"/>
  <c r="CI29" i="13"/>
  <c r="AT31" i="13"/>
  <c r="CM30" i="13"/>
  <c r="Z20" i="13"/>
  <c r="AC30" i="13"/>
  <c r="CB33" i="13"/>
  <c r="BG14" i="13"/>
  <c r="BU23" i="13"/>
  <c r="CD17" i="13"/>
  <c r="CK34" i="13"/>
  <c r="P16" i="13"/>
  <c r="CM31" i="13"/>
  <c r="AH20" i="13"/>
  <c r="CP24" i="13"/>
  <c r="CM28" i="13"/>
  <c r="BK11" i="13"/>
  <c r="DG23" i="13"/>
  <c r="AQ19" i="13"/>
  <c r="BX16" i="13"/>
  <c r="Z23" i="13"/>
  <c r="CH34" i="13"/>
  <c r="O22" i="13"/>
  <c r="BU7" i="13"/>
  <c r="P15" i="13"/>
  <c r="BV17" i="13"/>
  <c r="CN8" i="13"/>
  <c r="O29" i="13"/>
  <c r="CE6" i="13"/>
  <c r="DD31" i="13"/>
  <c r="CO29" i="13"/>
  <c r="CS15" i="13"/>
  <c r="BM26" i="13"/>
  <c r="BL16" i="13"/>
  <c r="AO18" i="13"/>
  <c r="BX13" i="13"/>
  <c r="AI21" i="13"/>
  <c r="AZ17" i="13"/>
  <c r="BG7" i="13"/>
  <c r="BF21" i="13"/>
  <c r="CY9" i="13"/>
  <c r="BK34" i="13"/>
  <c r="CZ10" i="13"/>
  <c r="BA9" i="13"/>
  <c r="AI10" i="13"/>
  <c r="CT14" i="13"/>
  <c r="DB21" i="13"/>
  <c r="H22" i="1"/>
  <c r="AX19" i="13"/>
  <c r="AT10" i="13"/>
  <c r="BL34" i="13"/>
  <c r="AA24" i="13"/>
  <c r="BA28" i="13"/>
  <c r="BZ23" i="13"/>
  <c r="CW12" i="13"/>
  <c r="BW10" i="13"/>
  <c r="AS31" i="13"/>
  <c r="B15" i="13"/>
  <c r="CT13" i="13"/>
  <c r="CE30" i="13"/>
  <c r="AS20" i="13"/>
  <c r="AW9" i="13"/>
  <c r="BB8" i="13"/>
  <c r="AO8" i="13"/>
  <c r="DB28" i="13"/>
  <c r="CK24" i="13"/>
  <c r="P10" i="13"/>
  <c r="CV29" i="13"/>
  <c r="BM32" i="13"/>
  <c r="Q33" i="13"/>
  <c r="AN10" i="13"/>
  <c r="CK12" i="13"/>
  <c r="BX11" i="13"/>
  <c r="CA27" i="13"/>
  <c r="CT16" i="13"/>
  <c r="BG19" i="13"/>
  <c r="BH18" i="13"/>
  <c r="BQ20" i="13"/>
  <c r="CC23" i="13"/>
  <c r="BZ22" i="13"/>
  <c r="AW21" i="13"/>
  <c r="CT33" i="13"/>
  <c r="BW24" i="13"/>
  <c r="CM15" i="13"/>
  <c r="BK30" i="13"/>
  <c r="DB23" i="13"/>
  <c r="AR28" i="13"/>
  <c r="CR26" i="13"/>
  <c r="CJ13" i="13"/>
  <c r="DI25" i="13"/>
  <c r="BP16" i="13"/>
  <c r="M14" i="13"/>
  <c r="AJ25" i="13"/>
  <c r="DB32" i="13"/>
  <c r="CA24" i="13"/>
  <c r="AI31" i="13"/>
  <c r="CV6" i="13"/>
  <c r="AV5" i="13"/>
  <c r="Z25" i="13"/>
  <c r="DE9" i="13"/>
  <c r="BG18" i="13"/>
  <c r="BQ23" i="13"/>
  <c r="AF26" i="13"/>
  <c r="DB13" i="13"/>
  <c r="AD5" i="13"/>
  <c r="AV9" i="13"/>
  <c r="BC12" i="13"/>
  <c r="DG22" i="13"/>
  <c r="CU26" i="13"/>
  <c r="AN21" i="13"/>
  <c r="CL23" i="13"/>
  <c r="BN20" i="13"/>
  <c r="AU33" i="13"/>
  <c r="CH27" i="13"/>
  <c r="BH31" i="13"/>
  <c r="BQ26" i="13"/>
  <c r="CR33" i="13"/>
  <c r="CI33" i="13"/>
  <c r="BZ34" i="13"/>
  <c r="BX6" i="13"/>
  <c r="BK12" i="13"/>
  <c r="DA8" i="13"/>
  <c r="CD29" i="13"/>
  <c r="CP6" i="13"/>
  <c r="BM22" i="13"/>
  <c r="AN33" i="13"/>
  <c r="CH23" i="13"/>
  <c r="BN24" i="13"/>
  <c r="AT22" i="13"/>
  <c r="CG34" i="13"/>
  <c r="BX23" i="13"/>
  <c r="AY28" i="13"/>
  <c r="AZ15" i="13"/>
  <c r="CD32" i="13"/>
  <c r="DK25" i="13"/>
  <c r="AH15" i="13"/>
  <c r="AK21" i="13"/>
  <c r="CG28" i="13"/>
  <c r="BP31" i="13"/>
  <c r="P18" i="13"/>
  <c r="AL28" i="13"/>
  <c r="DF11" i="13"/>
  <c r="AG13" i="13"/>
  <c r="BT25" i="13"/>
  <c r="AH12" i="13"/>
  <c r="BK16" i="13"/>
  <c r="CP7" i="13"/>
  <c r="BI13" i="13"/>
  <c r="AC29" i="13"/>
  <c r="BL6" i="13"/>
  <c r="N9" i="13"/>
  <c r="BE16" i="13"/>
  <c r="CH10" i="13"/>
  <c r="BG20" i="13"/>
  <c r="AK23" i="13"/>
  <c r="Z7" i="13"/>
  <c r="AN9" i="13"/>
  <c r="DI28" i="13"/>
  <c r="BQ13" i="13"/>
  <c r="BE19" i="13"/>
  <c r="DH9" i="13"/>
  <c r="AX33" i="13"/>
  <c r="BK24" i="13"/>
  <c r="CZ7" i="13"/>
  <c r="BQ27" i="13"/>
  <c r="AM31" i="13"/>
  <c r="AO12" i="13"/>
  <c r="AE15" i="13"/>
  <c r="AC31" i="13"/>
  <c r="AZ22" i="13"/>
  <c r="CP30" i="13"/>
  <c r="AF33" i="13"/>
  <c r="CX9" i="13"/>
  <c r="CQ19" i="13"/>
  <c r="DK11" i="13"/>
  <c r="AG11" i="13"/>
  <c r="AK10" i="13"/>
  <c r="M33" i="13"/>
  <c r="AE17" i="13"/>
  <c r="BA23" i="13"/>
  <c r="M25" i="13"/>
  <c r="AH24" i="13"/>
  <c r="CO28" i="13"/>
  <c r="Z15" i="13"/>
  <c r="CC28" i="13"/>
  <c r="Z28" i="13"/>
  <c r="AQ6" i="13"/>
  <c r="DC25" i="13"/>
  <c r="CU7" i="13"/>
  <c r="CU23" i="13"/>
  <c r="CQ17" i="13"/>
  <c r="AD17" i="13"/>
  <c r="BL8" i="13"/>
  <c r="BX25" i="13"/>
  <c r="CQ7" i="13"/>
  <c r="CP29" i="13"/>
  <c r="P26" i="13"/>
  <c r="BK13" i="13"/>
  <c r="AL19" i="13"/>
  <c r="CI26" i="13"/>
  <c r="BU19" i="13"/>
  <c r="CW9" i="13"/>
  <c r="DC31" i="13"/>
  <c r="AC5" i="13"/>
  <c r="CZ22" i="13"/>
  <c r="AF15" i="13"/>
  <c r="BR24" i="13"/>
  <c r="AH5" i="13"/>
  <c r="AQ33" i="13"/>
  <c r="CT11" i="13"/>
  <c r="BX27" i="13"/>
  <c r="DJ25" i="13"/>
  <c r="CX13" i="13"/>
  <c r="CQ24" i="13"/>
  <c r="CW21" i="13"/>
  <c r="BR15" i="13"/>
  <c r="CU25" i="13"/>
  <c r="BH15" i="13"/>
  <c r="BD8" i="13"/>
  <c r="BR17" i="13"/>
  <c r="DD23" i="13"/>
  <c r="BP19" i="13"/>
  <c r="AC14" i="13"/>
  <c r="AZ8" i="13"/>
  <c r="CH28" i="13"/>
  <c r="CU14" i="13"/>
  <c r="DF23" i="13"/>
  <c r="H5" i="1"/>
  <c r="DG9" i="13"/>
  <c r="BG17" i="13"/>
  <c r="CB20" i="13"/>
  <c r="CA30" i="13"/>
  <c r="Q25" i="13"/>
  <c r="AF23" i="13"/>
  <c r="M20" i="13"/>
  <c r="CF5" i="13"/>
  <c r="BS23" i="13"/>
  <c r="Z33" i="13"/>
  <c r="BR34" i="13"/>
  <c r="AB8" i="13"/>
  <c r="BP27" i="13"/>
  <c r="CE7" i="13"/>
  <c r="Q14" i="13"/>
  <c r="BM11" i="13"/>
  <c r="CE22" i="13"/>
  <c r="BE21" i="13"/>
  <c r="CQ22" i="13"/>
  <c r="DD28" i="13"/>
  <c r="BO18" i="13"/>
  <c r="CR14" i="13"/>
  <c r="DB20" i="13"/>
  <c r="DJ30" i="13"/>
  <c r="AC18" i="13"/>
  <c r="AX27" i="13"/>
  <c r="DG18" i="13"/>
  <c r="CV28" i="13"/>
  <c r="DI31" i="13"/>
  <c r="AY23" i="13"/>
  <c r="BN8" i="13"/>
  <c r="H28" i="1"/>
  <c r="CE16" i="13"/>
  <c r="BA6" i="13"/>
  <c r="AY12" i="13"/>
  <c r="AM11" i="13"/>
  <c r="DG28" i="13"/>
  <c r="AU31" i="13"/>
  <c r="AF14" i="13"/>
  <c r="BI20" i="13"/>
  <c r="CR16" i="13"/>
  <c r="BO31" i="13"/>
  <c r="AA29" i="13"/>
  <c r="BR11" i="13"/>
  <c r="DE15" i="13"/>
  <c r="BR10" i="13"/>
  <c r="BQ18" i="13"/>
  <c r="AD21" i="13"/>
  <c r="BS30" i="13"/>
  <c r="DG5" i="13"/>
  <c r="AG20" i="13"/>
  <c r="BF6" i="13"/>
  <c r="BD18" i="13"/>
  <c r="AQ28" i="13"/>
  <c r="AW17" i="13"/>
  <c r="AC23" i="13"/>
  <c r="AR10" i="13"/>
  <c r="DA29" i="13"/>
  <c r="AO25" i="13"/>
  <c r="BW13" i="13"/>
  <c r="AY31" i="13"/>
  <c r="DE11" i="13"/>
  <c r="AL29" i="13"/>
  <c r="AY16" i="13"/>
  <c r="DE7" i="13"/>
  <c r="AU6" i="13"/>
  <c r="CM18" i="13"/>
  <c r="DD9" i="13"/>
  <c r="DI21" i="13"/>
  <c r="CK31" i="13"/>
  <c r="AZ33" i="13"/>
  <c r="CC13" i="13"/>
  <c r="H30" i="1"/>
  <c r="AC28" i="13"/>
  <c r="B19" i="13"/>
  <c r="CT26" i="13"/>
  <c r="Q20" i="13"/>
  <c r="BC17" i="13"/>
  <c r="CS12" i="13"/>
  <c r="DK30" i="13"/>
  <c r="BK23" i="13"/>
  <c r="CX15" i="13"/>
  <c r="CQ9" i="13"/>
  <c r="BL31" i="13"/>
  <c r="BG5" i="13"/>
  <c r="DJ16" i="13"/>
  <c r="BP14" i="13"/>
  <c r="CH30" i="13"/>
  <c r="CH7" i="13"/>
  <c r="AX34" i="13"/>
  <c r="BB28" i="13"/>
  <c r="BW32" i="13"/>
  <c r="DA23" i="13"/>
  <c r="CF9" i="13"/>
  <c r="Y26" i="13"/>
  <c r="H24" i="1"/>
  <c r="AK20" i="13"/>
  <c r="H20" i="1"/>
  <c r="CE20" i="13"/>
  <c r="CU34" i="13"/>
  <c r="CQ27" i="13"/>
  <c r="AC17" i="13"/>
  <c r="BX22" i="13"/>
  <c r="DH29" i="13"/>
  <c r="BV15" i="13"/>
  <c r="AD32" i="13"/>
  <c r="DK17" i="13"/>
  <c r="CS14" i="13"/>
  <c r="CL22" i="13"/>
  <c r="AT32" i="13"/>
  <c r="AO7" i="13"/>
  <c r="AG26" i="13"/>
  <c r="DE6" i="13"/>
  <c r="N5" i="13"/>
  <c r="BD13" i="13"/>
  <c r="BQ16" i="13"/>
  <c r="CO10" i="13"/>
  <c r="BH21" i="13"/>
  <c r="B23" i="13"/>
  <c r="BA8" i="13"/>
  <c r="Q27" i="13"/>
  <c r="AQ24" i="13"/>
  <c r="BP17" i="13"/>
  <c r="B33" i="13"/>
  <c r="DI7" i="13"/>
  <c r="BC11" i="13"/>
  <c r="DH13" i="13"/>
  <c r="DC5" i="13"/>
  <c r="AU7" i="13"/>
  <c r="CR32" i="13"/>
  <c r="AW5" i="13"/>
  <c r="CJ12" i="13"/>
  <c r="CD26" i="13"/>
  <c r="BG21" i="13"/>
  <c r="BZ15" i="13"/>
  <c r="DB29" i="13"/>
  <c r="DK19" i="13"/>
  <c r="BS14" i="13"/>
  <c r="CG32" i="13"/>
  <c r="CO31" i="13"/>
  <c r="CE33" i="13"/>
  <c r="AH17" i="13"/>
  <c r="Z12" i="13"/>
  <c r="BJ24" i="13"/>
  <c r="BI24" i="13"/>
  <c r="CY6" i="13"/>
  <c r="AV20" i="13"/>
  <c r="AU16" i="13"/>
  <c r="AL22" i="13"/>
  <c r="DG6" i="13"/>
  <c r="AD31" i="13"/>
  <c r="AF10" i="13"/>
  <c r="AV29" i="13"/>
  <c r="CW18" i="13"/>
  <c r="Y20" i="13"/>
  <c r="AW30" i="13"/>
  <c r="BX19" i="13"/>
  <c r="AM7" i="13"/>
  <c r="AW28" i="13"/>
  <c r="CX33" i="13"/>
  <c r="CO26" i="13"/>
  <c r="DK26" i="13"/>
  <c r="BR29" i="13"/>
  <c r="DI22" i="13"/>
  <c r="BO28" i="13"/>
  <c r="H14" i="1"/>
  <c r="AV22" i="13"/>
  <c r="AW16" i="13"/>
  <c r="BL24" i="13"/>
  <c r="CV31" i="13"/>
  <c r="AT34" i="13"/>
  <c r="CF15" i="13"/>
  <c r="AN13" i="13"/>
  <c r="CA18" i="13"/>
  <c r="AT16" i="13"/>
  <c r="BW19" i="13"/>
  <c r="CW11" i="13"/>
  <c r="BM13" i="13"/>
  <c r="CD13" i="13"/>
  <c r="BV32" i="13"/>
  <c r="CA29" i="13"/>
  <c r="DJ22" i="13"/>
  <c r="CV25" i="13"/>
  <c r="CI13" i="13"/>
  <c r="AQ20" i="13"/>
  <c r="CV11" i="13"/>
  <c r="CY31" i="13"/>
  <c r="BD7" i="13"/>
  <c r="AV7" i="13"/>
  <c r="CT32" i="13"/>
  <c r="BU24" i="13"/>
  <c r="CW26" i="13"/>
  <c r="AH26" i="13"/>
  <c r="DH19" i="13"/>
  <c r="BO19" i="13"/>
  <c r="BJ23" i="13"/>
  <c r="CP18" i="13"/>
  <c r="AO17" i="13"/>
  <c r="BU31" i="13"/>
  <c r="BY7" i="13"/>
  <c r="CE19" i="13"/>
  <c r="CK13" i="13"/>
  <c r="BI12" i="13"/>
  <c r="AS24" i="13"/>
  <c r="CG13" i="13"/>
  <c r="AX11" i="13"/>
  <c r="AX6" i="13"/>
  <c r="CD18" i="13"/>
  <c r="AP33" i="13"/>
  <c r="BX28" i="13"/>
  <c r="AV30" i="13"/>
  <c r="CG15" i="13"/>
  <c r="CA33" i="13"/>
  <c r="CF21" i="13"/>
  <c r="AS27" i="13"/>
  <c r="DF31" i="13"/>
  <c r="CF14" i="13"/>
  <c r="B26" i="13"/>
  <c r="DB19" i="13"/>
  <c r="AL23" i="13"/>
  <c r="AR22" i="13"/>
  <c r="AU27" i="13"/>
  <c r="DK16" i="13"/>
  <c r="BK7" i="13"/>
  <c r="M32" i="13"/>
  <c r="AS14" i="13"/>
  <c r="CA21" i="13"/>
  <c r="BQ29" i="13"/>
  <c r="BN21" i="13"/>
  <c r="DE8" i="13"/>
  <c r="BJ33" i="13"/>
  <c r="CI6" i="13"/>
  <c r="AS9" i="13"/>
  <c r="AN12" i="13"/>
  <c r="AK7" i="13"/>
  <c r="AC15" i="13"/>
  <c r="CW32" i="13"/>
  <c r="B18" i="13"/>
  <c r="DC7" i="13"/>
  <c r="BL19" i="13"/>
  <c r="BV9" i="13"/>
  <c r="CU20" i="13"/>
  <c r="BS20" i="13"/>
  <c r="AP15" i="13"/>
  <c r="CK32" i="13"/>
  <c r="CI20" i="13"/>
  <c r="M18" i="13"/>
  <c r="BM8" i="13"/>
  <c r="AS19" i="13"/>
  <c r="CS33" i="13"/>
  <c r="CE27" i="13"/>
  <c r="Q17" i="13"/>
  <c r="CE10" i="13"/>
  <c r="CM9" i="13"/>
  <c r="AS21" i="13"/>
  <c r="CQ15" i="13"/>
  <c r="CU21" i="13"/>
  <c r="CK8" i="13"/>
  <c r="CX32" i="13"/>
  <c r="CZ9" i="13"/>
  <c r="AF27" i="13"/>
  <c r="AM13" i="13"/>
  <c r="CS21" i="13"/>
  <c r="AM19" i="13"/>
  <c r="BU29" i="13"/>
  <c r="DD33" i="13"/>
  <c r="AK18" i="13"/>
  <c r="CL7" i="13"/>
  <c r="BP7" i="13"/>
  <c r="BG24" i="13"/>
  <c r="BU30" i="13"/>
  <c r="BC16" i="13"/>
  <c r="AP31" i="13"/>
  <c r="CW33" i="13"/>
  <c r="AZ6" i="13"/>
  <c r="AU23" i="13"/>
  <c r="BN31" i="13"/>
  <c r="BM16" i="13"/>
  <c r="CF18" i="13"/>
  <c r="AY15" i="13"/>
  <c r="AC10" i="13"/>
  <c r="CE24" i="13"/>
  <c r="BY15" i="13"/>
  <c r="DE31" i="13"/>
  <c r="BB25" i="13"/>
  <c r="CX25" i="13"/>
  <c r="AI23" i="13"/>
  <c r="AW6" i="13"/>
  <c r="AB17" i="13"/>
  <c r="BB9" i="13"/>
  <c r="AE12" i="13"/>
  <c r="CF17" i="13"/>
  <c r="BB33" i="13"/>
  <c r="AS18" i="13"/>
  <c r="BL23" i="13"/>
  <c r="CD7" i="13"/>
  <c r="AI22" i="13"/>
  <c r="CM10" i="13"/>
  <c r="CO16" i="13"/>
  <c r="AO9" i="13"/>
  <c r="BT6" i="13"/>
  <c r="BL27" i="13"/>
  <c r="CH5" i="13"/>
  <c r="BW5" i="13"/>
  <c r="DK21" i="13"/>
  <c r="P21" i="13"/>
  <c r="DI9" i="13"/>
  <c r="AX13" i="13"/>
  <c r="BX5" i="13"/>
  <c r="B13" i="13"/>
  <c r="DJ21" i="13"/>
  <c r="AJ7" i="13"/>
  <c r="H10" i="1"/>
  <c r="AV23" i="13"/>
  <c r="AX25" i="13"/>
  <c r="BP13" i="13"/>
  <c r="BQ24" i="13"/>
  <c r="BH7" i="13"/>
  <c r="AG21" i="13"/>
  <c r="CP34" i="13"/>
  <c r="Y29" i="13"/>
  <c r="CT20" i="13"/>
  <c r="AF18" i="13"/>
  <c r="CL6" i="13"/>
  <c r="BD31" i="13"/>
  <c r="Z32" i="13"/>
  <c r="DK6" i="13"/>
  <c r="DH10" i="13"/>
  <c r="DE30" i="13"/>
  <c r="AB14" i="13"/>
  <c r="CN19" i="13"/>
  <c r="AR5" i="13"/>
  <c r="AV16" i="13"/>
  <c r="DJ12" i="13"/>
  <c r="CS7" i="13"/>
  <c r="Y8" i="13"/>
  <c r="J6" i="13"/>
  <c r="AY19" i="13"/>
  <c r="CG10" i="13"/>
  <c r="N34" i="13"/>
  <c r="AR12" i="13"/>
  <c r="Y18" i="13"/>
  <c r="DC29" i="13"/>
  <c r="DD12" i="13"/>
  <c r="BV28" i="13"/>
  <c r="BM15" i="13"/>
  <c r="CE11" i="13"/>
  <c r="CL34" i="13"/>
  <c r="DF8" i="13"/>
  <c r="CG16" i="13"/>
  <c r="BO6" i="13"/>
  <c r="P17" i="13"/>
  <c r="AX14" i="13"/>
  <c r="CV5" i="13"/>
  <c r="CE32" i="13"/>
  <c r="CW23" i="13"/>
  <c r="BY14" i="13"/>
  <c r="AP16" i="13"/>
  <c r="CJ7" i="13"/>
  <c r="M11" i="13"/>
  <c r="DA6" i="13"/>
  <c r="CF25" i="13"/>
  <c r="CC8" i="13"/>
  <c r="DE24" i="13"/>
  <c r="CX24" i="13"/>
  <c r="DC24" i="13"/>
  <c r="CK17" i="13"/>
  <c r="BB12" i="13"/>
  <c r="CS17" i="13"/>
  <c r="CN20" i="13"/>
  <c r="AQ14" i="13"/>
  <c r="CJ10" i="13"/>
  <c r="CX17" i="13"/>
  <c r="Y24" i="13"/>
  <c r="Z22" i="13"/>
  <c r="CH9" i="13"/>
  <c r="AU29" i="13"/>
  <c r="Q9" i="13"/>
  <c r="AC11" i="13"/>
  <c r="CY8" i="13"/>
  <c r="H13" i="1"/>
  <c r="BJ31" i="13"/>
  <c r="CL8" i="13"/>
  <c r="DG31" i="13"/>
  <c r="M22" i="13"/>
  <c r="O14" i="13"/>
  <c r="BC15" i="13"/>
  <c r="AQ26" i="13"/>
  <c r="Z26" i="13"/>
  <c r="AU9" i="13"/>
  <c r="BW26" i="13"/>
  <c r="BX17" i="13"/>
  <c r="DD8" i="13"/>
  <c r="BC27" i="13"/>
  <c r="BS27" i="13"/>
  <c r="Q21" i="13"/>
  <c r="BH32" i="13"/>
  <c r="CH26" i="13"/>
  <c r="AG15" i="13"/>
  <c r="BL26" i="13"/>
  <c r="Z14" i="13"/>
  <c r="BP9" i="13"/>
  <c r="AG34" i="13"/>
  <c r="O18" i="13"/>
  <c r="AB29" i="13"/>
  <c r="CD31" i="13"/>
  <c r="AH31" i="13"/>
  <c r="AT24" i="13"/>
  <c r="AW34" i="13"/>
  <c r="Z31" i="13"/>
  <c r="AE24" i="13"/>
  <c r="AI11" i="13"/>
  <c r="AK6" i="13"/>
  <c r="CB18" i="13"/>
  <c r="AL21" i="13"/>
  <c r="BI16" i="13"/>
  <c r="BD32" i="13"/>
  <c r="CC34" i="13"/>
  <c r="AY9" i="13"/>
  <c r="CO25" i="13"/>
  <c r="AB27" i="13"/>
  <c r="DD13" i="13"/>
  <c r="Y32" i="13"/>
  <c r="DJ11" i="13"/>
  <c r="BC6" i="13"/>
  <c r="CZ16" i="13"/>
  <c r="DD6" i="13"/>
  <c r="AS22" i="13"/>
  <c r="CM33" i="13"/>
  <c r="H6" i="1"/>
  <c r="Q11" i="13"/>
  <c r="BQ15" i="13"/>
  <c r="AG14" i="13"/>
  <c r="AP7" i="13"/>
  <c r="AG17" i="13"/>
  <c r="AD33" i="13"/>
  <c r="BF34" i="13"/>
  <c r="CP5" i="13"/>
  <c r="AZ16" i="13"/>
  <c r="DH24" i="13"/>
  <c r="N14" i="13"/>
  <c r="CC21" i="13"/>
  <c r="P9" i="13"/>
  <c r="CX29" i="13"/>
  <c r="CY22" i="13"/>
  <c r="AF28" i="13"/>
  <c r="CX12" i="13"/>
  <c r="AX31" i="13"/>
  <c r="CG23" i="13"/>
  <c r="P11" i="13"/>
  <c r="BL29" i="13"/>
  <c r="N7" i="13"/>
  <c r="AN24" i="13"/>
  <c r="BQ34" i="13"/>
  <c r="AQ29" i="13"/>
  <c r="Y12" i="13"/>
  <c r="BL32" i="13"/>
  <c r="CZ12" i="13"/>
  <c r="AH30" i="13"/>
  <c r="B29" i="13"/>
  <c r="BW20" i="13"/>
  <c r="CY7" i="13"/>
  <c r="CE5" i="13"/>
  <c r="BI31" i="13"/>
  <c r="BE7" i="13"/>
  <c r="DE20" i="13"/>
  <c r="DK23" i="13"/>
  <c r="BD10" i="13"/>
  <c r="CY17" i="13"/>
  <c r="BV30" i="13"/>
  <c r="AG32" i="13"/>
  <c r="BA24" i="13"/>
  <c r="AT17" i="13"/>
  <c r="BX8" i="13"/>
  <c r="AQ27" i="13"/>
  <c r="CZ15" i="13"/>
  <c r="AR20" i="13"/>
  <c r="AM28" i="13"/>
  <c r="CM12" i="13"/>
  <c r="DB9" i="13"/>
  <c r="BO9" i="13"/>
  <c r="AM24" i="13"/>
  <c r="CR17" i="13"/>
  <c r="CP13" i="13"/>
  <c r="AO14" i="13"/>
  <c r="AS30" i="13"/>
  <c r="BR9" i="13"/>
  <c r="Y14" i="13"/>
  <c r="CN5" i="13"/>
  <c r="AR24" i="13"/>
  <c r="AI33" i="13"/>
  <c r="B7" i="13"/>
  <c r="BZ28" i="13"/>
  <c r="Q26" i="13"/>
  <c r="DC22" i="13"/>
  <c r="BX24" i="13"/>
  <c r="AH23" i="13"/>
  <c r="H7" i="1"/>
  <c r="H19" i="1"/>
  <c r="DJ34" i="13"/>
  <c r="BE11" i="13"/>
  <c r="CP11" i="13"/>
  <c r="CX27" i="13"/>
  <c r="AP12" i="13"/>
  <c r="AE33" i="13"/>
  <c r="BV7" i="13"/>
  <c r="AL11" i="13"/>
  <c r="BK25" i="13"/>
  <c r="BS21" i="13"/>
  <c r="AT13" i="13"/>
  <c r="AH7" i="13"/>
  <c r="DJ27" i="13"/>
  <c r="AO22" i="13"/>
  <c r="Z8" i="13"/>
  <c r="CD8" i="13"/>
  <c r="AK29" i="13"/>
  <c r="B12" i="13"/>
  <c r="BK29" i="13"/>
  <c r="AC32" i="13"/>
  <c r="AP5" i="13"/>
  <c r="BE10" i="13"/>
  <c r="CY34" i="13"/>
  <c r="AL13" i="13"/>
  <c r="CA15" i="13"/>
  <c r="Y34" i="13"/>
  <c r="BH11" i="13"/>
  <c r="CA32" i="13"/>
  <c r="CC19" i="13"/>
  <c r="DD24" i="13"/>
  <c r="BP21" i="13"/>
  <c r="CG9" i="13"/>
  <c r="AB19" i="13"/>
  <c r="M23" i="13"/>
  <c r="BY30" i="13"/>
  <c r="AM33" i="13"/>
  <c r="AP29" i="13"/>
  <c r="AB13" i="13"/>
  <c r="P19" i="13"/>
  <c r="BW11" i="13"/>
  <c r="CD5" i="13"/>
  <c r="Q8" i="13"/>
  <c r="DF25" i="13"/>
  <c r="DE5" i="13"/>
  <c r="DF28" i="13"/>
  <c r="AJ13" i="13"/>
  <c r="DK7" i="13"/>
  <c r="CI28" i="13"/>
  <c r="CU24" i="13"/>
  <c r="BM33" i="13"/>
  <c r="CC32" i="13"/>
  <c r="AV25" i="13"/>
  <c r="BM12" i="13"/>
  <c r="BE18" i="13"/>
  <c r="DH28" i="13"/>
  <c r="BP24" i="13"/>
  <c r="CE34" i="13"/>
  <c r="BH30" i="13"/>
  <c r="AP32" i="13"/>
  <c r="H16" i="1"/>
  <c r="BS7" i="13"/>
  <c r="BE29" i="13"/>
  <c r="DD30" i="13"/>
  <c r="BJ20" i="13"/>
  <c r="CY13" i="13"/>
  <c r="CJ16" i="13"/>
  <c r="BU15" i="13"/>
  <c r="CO19" i="13"/>
  <c r="O30" i="13"/>
  <c r="BD17" i="13"/>
  <c r="DH21" i="13"/>
  <c r="BF16" i="13"/>
  <c r="DC12" i="13"/>
  <c r="DE25" i="13"/>
  <c r="BP26" i="13"/>
  <c r="CZ11" i="13"/>
  <c r="BL18" i="13"/>
  <c r="AC26" i="13"/>
  <c r="Y16" i="13"/>
  <c r="Y27" i="13"/>
  <c r="DI23" i="13"/>
  <c r="CG21" i="13"/>
  <c r="AA10" i="13"/>
  <c r="BJ30" i="13"/>
  <c r="AJ15" i="13"/>
  <c r="CC33" i="13"/>
  <c r="AW23" i="13"/>
  <c r="BZ16" i="13"/>
  <c r="BS6" i="13"/>
  <c r="AS16" i="13"/>
  <c r="CQ33" i="13"/>
  <c r="AL6" i="13"/>
  <c r="CM5" i="13"/>
  <c r="CC7" i="13"/>
  <c r="DH8" i="13"/>
  <c r="BA21" i="13"/>
  <c r="BD21" i="13"/>
  <c r="AQ34" i="13"/>
  <c r="AJ22" i="13"/>
  <c r="AO26" i="13"/>
  <c r="BK6" i="13"/>
  <c r="Q19" i="13"/>
  <c r="CO34" i="13"/>
  <c r="DI27" i="13"/>
  <c r="CE18" i="13"/>
  <c r="Z9" i="13"/>
  <c r="CP14" i="13"/>
  <c r="AL9" i="13"/>
  <c r="AY14" i="13"/>
  <c r="CT30" i="13"/>
  <c r="AT23" i="13"/>
  <c r="CP9" i="13"/>
  <c r="CV7" i="13"/>
  <c r="BN30" i="13"/>
  <c r="CE13" i="13"/>
  <c r="AM15" i="13"/>
  <c r="BD6" i="13"/>
  <c r="CW5" i="13"/>
  <c r="AR30" i="13"/>
  <c r="BG23" i="13"/>
  <c r="BR16" i="13"/>
  <c r="BG28" i="13"/>
  <c r="CD9" i="13"/>
  <c r="AZ13" i="13"/>
  <c r="AF29" i="13"/>
  <c r="CL26" i="13"/>
  <c r="BL13" i="13"/>
  <c r="CF23" i="13"/>
  <c r="AA13" i="13"/>
  <c r="CU9" i="13"/>
  <c r="Z11" i="13"/>
  <c r="CT7" i="13"/>
  <c r="CS16" i="13"/>
  <c r="AU19" i="13"/>
  <c r="CR11" i="13"/>
  <c r="CV8" i="13"/>
  <c r="CR30" i="13"/>
  <c r="CZ30" i="13"/>
  <c r="DJ15" i="13"/>
  <c r="DI8" i="13"/>
  <c r="BD22" i="13"/>
  <c r="BP15" i="13"/>
  <c r="AQ17" i="13"/>
  <c r="BP29" i="13"/>
  <c r="CL32" i="13"/>
  <c r="CI30" i="13"/>
  <c r="BT19" i="13"/>
  <c r="AG22" i="13"/>
  <c r="AI5" i="13"/>
  <c r="AV12" i="13"/>
  <c r="AK9" i="13"/>
  <c r="AZ19" i="13"/>
  <c r="BL25" i="13"/>
  <c r="CB7" i="13"/>
  <c r="DA22" i="13"/>
  <c r="BH26" i="13"/>
  <c r="AN23" i="13"/>
  <c r="CM26" i="13"/>
  <c r="CD15" i="13"/>
  <c r="BB34" i="13"/>
  <c r="BO16" i="13"/>
  <c r="BE6" i="13"/>
  <c r="DB24" i="13"/>
  <c r="BD5" i="13"/>
  <c r="CI21" i="13"/>
  <c r="AD6" i="13"/>
  <c r="BL11" i="13"/>
  <c r="BE15" i="13"/>
  <c r="AR19" i="13"/>
  <c r="Y23" i="13"/>
  <c r="CF11" i="13"/>
  <c r="CH16" i="13"/>
  <c r="BH19" i="13"/>
  <c r="DB30" i="13"/>
  <c r="DD29" i="13"/>
  <c r="Q6" i="13"/>
  <c r="AM9" i="13"/>
  <c r="BE31" i="13"/>
  <c r="AW12" i="13"/>
  <c r="BI22" i="13"/>
  <c r="CL31" i="13"/>
  <c r="AN27" i="13"/>
  <c r="AT21" i="13"/>
  <c r="CX19" i="13"/>
  <c r="DF6" i="13"/>
  <c r="BK14" i="13"/>
  <c r="CO33" i="13"/>
  <c r="B9" i="13"/>
  <c r="DE22" i="13"/>
  <c r="BG25" i="13"/>
  <c r="H26" i="1"/>
  <c r="BJ17" i="13"/>
  <c r="AZ10" i="13"/>
  <c r="AY6" i="13"/>
  <c r="AM8" i="13"/>
  <c r="AD13" i="13"/>
  <c r="DC20" i="13"/>
  <c r="AG24" i="13"/>
  <c r="AC6" i="13"/>
  <c r="BI5" i="13"/>
  <c r="O11" i="13"/>
  <c r="CY27" i="13"/>
  <c r="BV23" i="13"/>
  <c r="BT34" i="13"/>
  <c r="AD29" i="13"/>
  <c r="BU22" i="13"/>
  <c r="AX18" i="13"/>
  <c r="CU28" i="13"/>
  <c r="BX7" i="13"/>
  <c r="AZ7" i="13"/>
  <c r="BV18" i="13"/>
  <c r="BS19" i="13"/>
  <c r="AY11" i="13"/>
  <c r="AI9" i="13"/>
  <c r="CF19" i="13"/>
  <c r="BV5" i="13"/>
  <c r="BW17" i="13"/>
  <c r="CR29" i="13"/>
  <c r="CJ30" i="13"/>
  <c r="BB10" i="13"/>
  <c r="BJ28" i="13"/>
  <c r="BF17" i="13"/>
  <c r="AH28" i="13"/>
  <c r="BF27" i="13"/>
  <c r="BK31" i="13"/>
  <c r="AR8" i="13"/>
  <c r="BQ6" i="13"/>
  <c r="CN32" i="13"/>
  <c r="BP22" i="13"/>
  <c r="AQ15" i="13"/>
  <c r="AS12" i="13"/>
  <c r="H9" i="1"/>
  <c r="BR26" i="13"/>
  <c r="AJ8" i="13"/>
  <c r="CL27" i="13"/>
  <c r="BS22" i="13"/>
  <c r="AD7" i="13"/>
  <c r="BD14" i="13"/>
  <c r="CZ20" i="13"/>
  <c r="CD24" i="13"/>
  <c r="CS31" i="13"/>
  <c r="DJ32" i="13"/>
  <c r="BK15" i="13"/>
  <c r="CD14" i="13"/>
  <c r="AH25" i="13"/>
  <c r="AS5" i="13"/>
  <c r="BI18" i="13"/>
  <c r="AC7" i="13"/>
  <c r="BZ21" i="13"/>
  <c r="BO21" i="13"/>
  <c r="BC24" i="13"/>
  <c r="AO23" i="13"/>
  <c r="DG19" i="13"/>
  <c r="BQ17" i="13"/>
  <c r="DC32" i="13"/>
  <c r="CG6" i="13"/>
  <c r="CV33" i="13"/>
  <c r="CR6" i="13"/>
  <c r="BV12" i="13"/>
  <c r="CB21" i="13"/>
  <c r="CT22" i="13"/>
  <c r="AA23" i="13"/>
  <c r="AH29" i="13"/>
  <c r="AT25" i="13"/>
  <c r="CL30" i="13"/>
  <c r="BK8" i="13"/>
  <c r="BZ29" i="13"/>
  <c r="AM5" i="13"/>
  <c r="CF13" i="13"/>
  <c r="BM20" i="13"/>
  <c r="AC25" i="13"/>
  <c r="CG22" i="13"/>
  <c r="BM18" i="13"/>
  <c r="AQ32" i="13"/>
  <c r="AH32" i="13"/>
  <c r="CV17" i="13"/>
  <c r="AM34" i="13"/>
  <c r="CY26" i="13"/>
  <c r="M12" i="13"/>
  <c r="CN9" i="13"/>
  <c r="AW20" i="13"/>
  <c r="DE18" i="13"/>
  <c r="H21" i="1"/>
  <c r="DE32" i="13"/>
  <c r="DE29" i="13"/>
  <c r="CQ11" i="13"/>
  <c r="BH25" i="13"/>
  <c r="BP23" i="13"/>
  <c r="AE29" i="13"/>
  <c r="AA11" i="13"/>
  <c r="DH14" i="13"/>
  <c r="Z34" i="13"/>
  <c r="CR18" i="13"/>
  <c r="CG31" i="13"/>
  <c r="CL10" i="13"/>
  <c r="CS34" i="13"/>
  <c r="DC23" i="13"/>
  <c r="BH8" i="13"/>
  <c r="DI24" i="13"/>
  <c r="Q32" i="13"/>
  <c r="BQ31" i="13"/>
  <c r="AI24" i="13"/>
  <c r="AN6" i="13"/>
  <c r="AG28" i="13"/>
  <c r="Q18" i="13"/>
  <c r="BA11" i="13"/>
  <c r="BY27" i="13"/>
  <c r="BL30" i="13"/>
  <c r="M34" i="13"/>
  <c r="CF6" i="13"/>
  <c r="CK23" i="13"/>
  <c r="BY26" i="13"/>
  <c r="DI15" i="13"/>
  <c r="BM5" i="13"/>
  <c r="CF12" i="13"/>
  <c r="BV21" i="13"/>
  <c r="CT18" i="13"/>
  <c r="CV30" i="13"/>
  <c r="AV31" i="13"/>
  <c r="BV27" i="13"/>
  <c r="DA7" i="13"/>
  <c r="DE14" i="13"/>
  <c r="DI6" i="13"/>
  <c r="CT27" i="13"/>
  <c r="BJ29" i="13"/>
  <c r="AV33" i="13"/>
  <c r="BC5" i="13"/>
  <c r="AS28" i="13"/>
  <c r="N12" i="13"/>
  <c r="CE29" i="13"/>
  <c r="CE31" i="13"/>
  <c r="N10" i="13"/>
  <c r="CA19" i="13"/>
  <c r="Y10" i="13"/>
  <c r="AS32" i="13"/>
  <c r="AP11" i="13"/>
  <c r="AW11" i="13"/>
  <c r="AU30" i="13"/>
  <c r="BD33" i="13"/>
  <c r="AS29" i="13"/>
  <c r="M26" i="13"/>
  <c r="CG11" i="13"/>
  <c r="BW21" i="13"/>
  <c r="DI5" i="13"/>
  <c r="CU31" i="13"/>
  <c r="AH8" i="13"/>
  <c r="BR28" i="13"/>
  <c r="DG12" i="13"/>
  <c r="AM25" i="13"/>
  <c r="AO27" i="13"/>
  <c r="CI11" i="13"/>
  <c r="BC22" i="13"/>
  <c r="CB34" i="13"/>
  <c r="O21" i="13"/>
  <c r="BW6" i="13"/>
  <c r="BF33" i="13"/>
  <c r="CL20" i="13"/>
  <c r="H25" i="1"/>
  <c r="CC6" i="13"/>
  <c r="CB29" i="13"/>
  <c r="AI14" i="13"/>
  <c r="DH31" i="13"/>
  <c r="BK17" i="13"/>
  <c r="CB6" i="13"/>
  <c r="AO15" i="13"/>
  <c r="BT33" i="13"/>
  <c r="DH11" i="13"/>
  <c r="BR21" i="13"/>
  <c r="BB26" i="13"/>
  <c r="BU25" i="13"/>
  <c r="AW26" i="13"/>
  <c r="CR28" i="13"/>
  <c r="BZ20" i="13"/>
  <c r="DI11" i="13"/>
  <c r="CO11" i="13"/>
  <c r="BW28" i="13"/>
  <c r="AQ30" i="13"/>
  <c r="CF20" i="13"/>
  <c r="CI23" i="13"/>
  <c r="DB27" i="13"/>
  <c r="AX12" i="13"/>
  <c r="CS11" i="13"/>
  <c r="DK18" i="13"/>
  <c r="CA13" i="13"/>
  <c r="CZ31" i="13"/>
  <c r="CA17" i="13"/>
  <c r="M29" i="13"/>
  <c r="BQ28" i="13"/>
  <c r="CL16" i="13"/>
  <c r="DD25" i="13"/>
  <c r="CC26" i="13"/>
  <c r="DG29" i="13"/>
  <c r="BI34" i="13"/>
  <c r="CE26" i="13"/>
  <c r="CV27" i="13"/>
  <c r="CJ21" i="13"/>
  <c r="BY8" i="13"/>
  <c r="CS18" i="13"/>
  <c r="DL26" i="13"/>
  <c r="T29" i="13"/>
  <c r="I25" i="1"/>
  <c r="E81" i="52"/>
  <c r="I81" i="52"/>
  <c r="T26" i="13"/>
  <c r="U10" i="13"/>
  <c r="DL31" i="13"/>
  <c r="U12" i="13"/>
  <c r="T34" i="13"/>
  <c r="I21" i="1"/>
  <c r="E81" i="44"/>
  <c r="I81" i="44"/>
  <c r="T12" i="13"/>
  <c r="I9" i="1"/>
  <c r="E81" i="17"/>
  <c r="I26" i="1"/>
  <c r="E81" i="54"/>
  <c r="I81" i="54"/>
  <c r="DL13" i="13"/>
  <c r="DL18" i="13"/>
  <c r="I16" i="1"/>
  <c r="E81" i="34"/>
  <c r="I81" i="34"/>
  <c r="DL34" i="13"/>
  <c r="T23" i="13"/>
  <c r="I19" i="1"/>
  <c r="E81" i="40"/>
  <c r="I81" i="40"/>
  <c r="I7" i="1"/>
  <c r="E81" i="15"/>
  <c r="DL5" i="13"/>
  <c r="U7" i="13"/>
  <c r="U14" i="13"/>
  <c r="I6" i="1"/>
  <c r="E81" i="14"/>
  <c r="T22" i="13"/>
  <c r="I13" i="1"/>
  <c r="E81" i="28"/>
  <c r="T11" i="13"/>
  <c r="DL32" i="13"/>
  <c r="DL11" i="13"/>
  <c r="U34" i="13"/>
  <c r="J46" i="13"/>
  <c r="I10" i="1"/>
  <c r="E81" i="18"/>
  <c r="DL24" i="13"/>
  <c r="DL10" i="13"/>
  <c r="DL27" i="13"/>
  <c r="T18" i="13"/>
  <c r="T32" i="13"/>
  <c r="DL19" i="13"/>
  <c r="I14" i="1"/>
  <c r="E81" i="30"/>
  <c r="DL33" i="13"/>
  <c r="N46" i="13"/>
  <c r="U5" i="13"/>
  <c r="DL20" i="13"/>
  <c r="I20" i="1"/>
  <c r="E81" i="42"/>
  <c r="I81" i="42"/>
  <c r="I24" i="1"/>
  <c r="E81" i="50"/>
  <c r="I81" i="50"/>
  <c r="I30" i="1"/>
  <c r="E81" i="62"/>
  <c r="I81" i="62"/>
  <c r="DL16" i="13"/>
  <c r="I28" i="1"/>
  <c r="E81" i="58"/>
  <c r="I81" i="58"/>
  <c r="DL22" i="13"/>
  <c r="DL7" i="13"/>
  <c r="T20" i="13"/>
  <c r="I5" i="1"/>
  <c r="E81" i="4"/>
  <c r="T25" i="13"/>
  <c r="T33" i="13"/>
  <c r="U9" i="13"/>
  <c r="T14" i="13"/>
  <c r="DL30" i="13"/>
  <c r="I22" i="1"/>
  <c r="E81" i="46"/>
  <c r="I81" i="46"/>
  <c r="DL6" i="13"/>
  <c r="T8" i="13"/>
  <c r="DL17" i="13"/>
  <c r="U21" i="13"/>
  <c r="DL25" i="13"/>
  <c r="Q46" i="13"/>
  <c r="I15" i="1"/>
  <c r="E81" i="32"/>
  <c r="I81" i="32"/>
  <c r="T30" i="13"/>
  <c r="U30" i="13"/>
  <c r="DL12" i="13"/>
  <c r="I23" i="1"/>
  <c r="E81" i="48"/>
  <c r="I81" i="48"/>
  <c r="U23" i="13"/>
  <c r="U22" i="13"/>
  <c r="DL21" i="13"/>
  <c r="T15" i="13"/>
  <c r="T31" i="13"/>
  <c r="DL23" i="13"/>
  <c r="T16" i="13"/>
  <c r="DL8" i="13"/>
  <c r="T28" i="13"/>
  <c r="DL28" i="13"/>
  <c r="DL14" i="13"/>
  <c r="U18" i="13"/>
  <c r="U31" i="13"/>
  <c r="O46" i="13"/>
  <c r="U29" i="13"/>
  <c r="T19" i="13"/>
  <c r="T5" i="13"/>
  <c r="M46" i="13"/>
  <c r="T17" i="13"/>
  <c r="U26" i="13"/>
  <c r="T10" i="13"/>
  <c r="T9" i="13"/>
  <c r="U27" i="13"/>
  <c r="T6" i="13"/>
  <c r="T27" i="13"/>
  <c r="I12" i="1"/>
  <c r="E81" i="26"/>
  <c r="U33" i="13"/>
  <c r="U15" i="13"/>
  <c r="U24" i="13"/>
  <c r="U28" i="13"/>
  <c r="I18" i="1"/>
  <c r="E81" i="38"/>
  <c r="I81" i="38"/>
  <c r="U32" i="13"/>
  <c r="U19" i="13"/>
  <c r="I29" i="1"/>
  <c r="E81" i="60"/>
  <c r="I81" i="60"/>
  <c r="I17" i="1"/>
  <c r="E81" i="36"/>
  <c r="I81" i="36"/>
  <c r="U6" i="13"/>
  <c r="U8" i="13"/>
  <c r="U13" i="13"/>
  <c r="DL15" i="13"/>
  <c r="I8" i="1"/>
  <c r="E81" i="16"/>
  <c r="U17" i="13"/>
  <c r="DL9" i="13"/>
  <c r="U16" i="13"/>
  <c r="I27" i="1"/>
  <c r="E81" i="56"/>
  <c r="I81" i="56"/>
  <c r="I11" i="1"/>
  <c r="E81" i="19"/>
  <c r="T21" i="13"/>
  <c r="U11" i="13"/>
  <c r="P46" i="13"/>
  <c r="T24" i="13"/>
  <c r="U20" i="13"/>
  <c r="U25" i="13"/>
  <c r="T13" i="13"/>
  <c r="T7" i="13"/>
  <c r="M500" i="61"/>
  <c r="M515" i="61"/>
  <c r="D85" i="60"/>
  <c r="D86" i="60"/>
  <c r="D87" i="60"/>
  <c r="D88" i="60"/>
  <c r="D89" i="60"/>
  <c r="D90" i="60"/>
  <c r="D91" i="60"/>
  <c r="D92" i="60"/>
  <c r="D93" i="60"/>
  <c r="D94" i="60"/>
  <c r="D95" i="60"/>
  <c r="D96" i="60"/>
  <c r="D97" i="60"/>
  <c r="D98" i="60"/>
  <c r="D99" i="60"/>
  <c r="D100" i="60"/>
  <c r="D19" i="60"/>
  <c r="I19" i="60"/>
  <c r="Z29" i="13"/>
  <c r="CG29" i="13"/>
  <c r="G19" i="60"/>
  <c r="CF29" i="13"/>
  <c r="DL29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Marco van Dijk</author>
  </authors>
  <commentList>
    <comment ref="AH4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 xml:space="preserve">Zie eind blad. Doorlussen m² dieptereiniging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 Burgler</author>
  </authors>
  <commentList>
    <comment ref="E9" authorId="0" shapeId="0" xr:uid="{00000000-0006-0000-0200-00000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9" authorId="0" shapeId="0" xr:uid="{00000000-0006-0000-0200-00000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9" authorId="0" shapeId="0" xr:uid="{00000000-0006-0000-0200-00000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9" authorId="0" shapeId="0" xr:uid="{00000000-0006-0000-0200-00000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9" authorId="0" shapeId="0" xr:uid="{00000000-0006-0000-0200-00000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0" authorId="0" shapeId="0" xr:uid="{00000000-0006-0000-0200-00000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0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0" authorId="0" shapeId="0" xr:uid="{00000000-0006-0000-0200-00000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0" authorId="0" shapeId="0" xr:uid="{00000000-0006-0000-0200-00000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0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0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1" authorId="0" shapeId="0" xr:uid="{00000000-0006-0000-0200-00000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1" authorId="0" shapeId="0" xr:uid="{00000000-0006-0000-0200-00000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1" authorId="0" shapeId="0" xr:uid="{00000000-0006-0000-0200-00000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1" authorId="0" shapeId="0" xr:uid="{00000000-0006-0000-0200-00001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1" authorId="0" shapeId="0" xr:uid="{00000000-0006-0000-0200-00001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1" authorId="0" shapeId="0" xr:uid="{00000000-0006-0000-0200-00001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2" authorId="0" shapeId="0" xr:uid="{00000000-0006-0000-0200-00001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2" authorId="0" shapeId="0" xr:uid="{00000000-0006-0000-0200-00001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2" authorId="0" shapeId="0" xr:uid="{00000000-0006-0000-0200-00001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2" authorId="0" shapeId="0" xr:uid="{00000000-0006-0000-0200-00001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2" authorId="0" shapeId="0" xr:uid="{00000000-0006-0000-0200-00001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2" authorId="0" shapeId="0" xr:uid="{00000000-0006-0000-0200-00001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4" authorId="0" shapeId="0" xr:uid="{00000000-0006-0000-0200-00001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4" authorId="0" shapeId="0" xr:uid="{00000000-0006-0000-0200-00001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0" shapeId="0" xr:uid="{00000000-0006-0000-0200-00001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4" authorId="0" shapeId="0" xr:uid="{00000000-0006-0000-0200-00001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4" authorId="0" shapeId="0" xr:uid="{00000000-0006-0000-0200-00001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4" authorId="0" shapeId="0" xr:uid="{00000000-0006-0000-0200-00001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5" authorId="0" shapeId="0" xr:uid="{00000000-0006-0000-0200-00001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5" authorId="0" shapeId="0" xr:uid="{00000000-0006-0000-0200-00002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0" shapeId="0" xr:uid="{00000000-0006-0000-0200-00002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5" authorId="0" shapeId="0" xr:uid="{00000000-0006-0000-0200-00002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5" authorId="0" shapeId="0" xr:uid="{00000000-0006-0000-0200-00002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5" authorId="0" shapeId="0" xr:uid="{00000000-0006-0000-0200-00002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7" authorId="0" shapeId="0" xr:uid="{00000000-0006-0000-0200-00002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7" authorId="0" shapeId="0" xr:uid="{00000000-0006-0000-0200-00002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7" authorId="0" shapeId="0" xr:uid="{00000000-0006-0000-0200-00002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7" authorId="0" shapeId="0" xr:uid="{00000000-0006-0000-0200-00002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7" authorId="0" shapeId="0" xr:uid="{00000000-0006-0000-0200-00002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7" authorId="0" shapeId="0" xr:uid="{00000000-0006-0000-0200-00002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8" authorId="0" shapeId="0" xr:uid="{00000000-0006-0000-0200-00002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8" authorId="0" shapeId="0" xr:uid="{00000000-0006-0000-0200-00002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8" authorId="0" shapeId="0" xr:uid="{00000000-0006-0000-0200-00002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8" authorId="0" shapeId="0" xr:uid="{00000000-0006-0000-0200-00002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8" authorId="0" shapeId="0" xr:uid="{00000000-0006-0000-0200-00002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8" authorId="0" shapeId="0" xr:uid="{00000000-0006-0000-0200-00003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19" authorId="0" shapeId="0" xr:uid="{00000000-0006-0000-0200-00003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19" authorId="0" shapeId="0" xr:uid="{00000000-0006-0000-0200-00003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9" authorId="0" shapeId="0" xr:uid="{00000000-0006-0000-0200-00003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19" authorId="0" shapeId="0" xr:uid="{00000000-0006-0000-0200-00003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19" authorId="0" shapeId="0" xr:uid="{00000000-0006-0000-0200-00003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19" authorId="0" shapeId="0" xr:uid="{00000000-0006-0000-0200-00003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1" authorId="0" shapeId="0" xr:uid="{00000000-0006-0000-0200-00003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1" authorId="0" shapeId="0" xr:uid="{00000000-0006-0000-0200-00003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1" authorId="0" shapeId="0" xr:uid="{00000000-0006-0000-0200-00003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1" authorId="0" shapeId="0" xr:uid="{00000000-0006-0000-0200-00003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1" authorId="0" shapeId="0" xr:uid="{00000000-0006-0000-0200-00003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1" authorId="0" shapeId="0" xr:uid="{00000000-0006-0000-0200-00003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2" authorId="0" shapeId="0" xr:uid="{00000000-0006-0000-0200-00003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2" authorId="0" shapeId="0" xr:uid="{00000000-0006-0000-0200-00003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2" authorId="0" shapeId="0" xr:uid="{00000000-0006-0000-0200-00003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2" authorId="0" shapeId="0" xr:uid="{00000000-0006-0000-0200-00004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2" authorId="0" shapeId="0" xr:uid="{00000000-0006-0000-0200-00004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2" authorId="0" shapeId="0" xr:uid="{00000000-0006-0000-0200-00004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3" authorId="0" shapeId="0" xr:uid="{00000000-0006-0000-0200-00004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3" authorId="0" shapeId="0" xr:uid="{00000000-0006-0000-0200-00004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3" authorId="0" shapeId="0" xr:uid="{00000000-0006-0000-0200-00004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3" authorId="0" shapeId="0" xr:uid="{00000000-0006-0000-0200-00004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3" authorId="0" shapeId="0" xr:uid="{00000000-0006-0000-0200-00004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3" authorId="0" shapeId="0" xr:uid="{00000000-0006-0000-0200-00004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4" authorId="0" shapeId="0" xr:uid="{00000000-0006-0000-0200-00004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4" authorId="0" shapeId="0" xr:uid="{00000000-0006-0000-0200-00004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4" authorId="0" shapeId="0" xr:uid="{00000000-0006-0000-0200-00004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4" authorId="0" shapeId="0" xr:uid="{00000000-0006-0000-0200-00004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4" authorId="0" shapeId="0" xr:uid="{00000000-0006-0000-0200-00004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4" authorId="0" shapeId="0" xr:uid="{00000000-0006-0000-0200-00004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5" authorId="0" shapeId="0" xr:uid="{00000000-0006-0000-0200-00004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5" authorId="0" shapeId="0" xr:uid="{00000000-0006-0000-0200-00005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5" authorId="0" shapeId="0" xr:uid="{00000000-0006-0000-0200-00005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5" authorId="0" shapeId="0" xr:uid="{00000000-0006-0000-0200-00005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5" authorId="0" shapeId="0" xr:uid="{00000000-0006-0000-0200-00005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5" authorId="0" shapeId="0" xr:uid="{00000000-0006-0000-0200-00005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6" authorId="0" shapeId="0" xr:uid="{00000000-0006-0000-0200-00005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6" authorId="0" shapeId="0" xr:uid="{00000000-0006-0000-0200-00005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6" authorId="0" shapeId="0" xr:uid="{00000000-0006-0000-0200-000057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6" authorId="0" shapeId="0" xr:uid="{00000000-0006-0000-0200-000058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6" authorId="0" shapeId="0" xr:uid="{00000000-0006-0000-0200-000059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6" authorId="0" shapeId="0" xr:uid="{00000000-0006-0000-0200-00005A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8" authorId="0" shapeId="0" xr:uid="{00000000-0006-0000-0200-00005B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8" authorId="0" shapeId="0" xr:uid="{00000000-0006-0000-0200-00005C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8" authorId="0" shapeId="0" xr:uid="{00000000-0006-0000-0200-00005D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8" authorId="0" shapeId="0" xr:uid="{00000000-0006-0000-0200-00005E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8" authorId="0" shapeId="0" xr:uid="{00000000-0006-0000-0200-00005F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8" authorId="0" shapeId="0" xr:uid="{00000000-0006-0000-0200-000060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29" authorId="0" shapeId="0" xr:uid="{00000000-0006-0000-0200-000061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29" authorId="0" shapeId="0" xr:uid="{00000000-0006-0000-0200-000062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29" authorId="0" shapeId="0" xr:uid="{00000000-0006-0000-0200-000063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29" authorId="0" shapeId="0" xr:uid="{00000000-0006-0000-0200-000064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29" authorId="0" shapeId="0" xr:uid="{00000000-0006-0000-0200-000065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29" authorId="0" shapeId="0" xr:uid="{00000000-0006-0000-0200-000066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0" authorId="0" shapeId="0" xr:uid="{00000000-0006-0000-0200-00006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1" authorId="0" shapeId="0" xr:uid="{00000000-0006-0000-0200-00006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1" authorId="0" shapeId="0" xr:uid="{00000000-0006-0000-0200-00006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1" authorId="0" shapeId="0" xr:uid="{00000000-0006-0000-0200-00006A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1" authorId="0" shapeId="0" xr:uid="{00000000-0006-0000-0200-00006B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1" authorId="0" shapeId="0" xr:uid="{00000000-0006-0000-0200-00006C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1" authorId="0" shapeId="0" xr:uid="{00000000-0006-0000-0200-00006D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3" authorId="0" shapeId="0" xr:uid="{00000000-0006-0000-0200-00006E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3" authorId="0" shapeId="0" xr:uid="{00000000-0006-0000-0200-00006F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3" authorId="0" shapeId="0" xr:uid="{00000000-0006-0000-0200-000070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3" authorId="0" shapeId="0" xr:uid="{00000000-0006-0000-0200-000071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3" authorId="0" shapeId="0" xr:uid="{00000000-0006-0000-0200-000072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3" authorId="0" shapeId="0" xr:uid="{00000000-0006-0000-0200-000073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E34" authorId="0" shapeId="0" xr:uid="{00000000-0006-0000-0200-000074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F34" authorId="0" shapeId="0" xr:uid="{00000000-0006-0000-0200-000075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34" authorId="0" shapeId="0" xr:uid="{00000000-0006-0000-0200-000076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H34" authorId="0" shapeId="0" xr:uid="{00000000-0006-0000-0200-000077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I34" authorId="0" shapeId="0" xr:uid="{00000000-0006-0000-0200-000078000000}">
      <text>
        <r>
          <rPr>
            <b/>
            <sz val="8"/>
            <color indexed="81"/>
            <rFont val="Tahoma"/>
            <family val="2"/>
          </rPr>
          <t>U dient hier een percentage in te voeren.</t>
        </r>
      </text>
    </comment>
    <comment ref="J34" authorId="0" shapeId="0" xr:uid="{00000000-0006-0000-0200-000079000000}">
      <text>
        <r>
          <rPr>
            <b/>
            <sz val="8"/>
            <color indexed="81"/>
            <rFont val="Tahoma"/>
            <family val="2"/>
          </rPr>
          <t>Als u in de vorige kolom een percentage heeft ingevulld hoeft u hier niets in te vullen anders vult u hier het bedrag in.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</author>
    <author>Jakob Burgler</author>
  </authors>
  <commentList>
    <comment ref="J24" authorId="0" shapeId="0" xr:uid="{BA00F981-2A3A-467D-8253-D130597D52B0}">
      <text>
        <r>
          <rPr>
            <b/>
            <sz val="8"/>
            <color indexed="81"/>
            <rFont val="Tahoma"/>
            <family val="2"/>
          </rPr>
          <t>Gietvloer</t>
        </r>
      </text>
    </comment>
    <comment ref="J27" authorId="0" shapeId="0" xr:uid="{D04EC976-416C-4DEE-886E-B1AD5E620191}">
      <text>
        <r>
          <rPr>
            <b/>
            <sz val="8"/>
            <color indexed="81"/>
            <rFont val="Tahoma"/>
            <family val="2"/>
          </rPr>
          <t>Gietvloer</t>
        </r>
      </text>
    </comment>
    <comment ref="J30" authorId="1" shapeId="0" xr:uid="{A30FA069-2CB3-4D98-A38D-E614CB08C618}">
      <text>
        <r>
          <rPr>
            <b/>
            <sz val="9"/>
            <color indexed="81"/>
            <rFont val="Tahoma"/>
            <family val="2"/>
          </rPr>
          <t>Gietvloer</t>
        </r>
      </text>
    </comment>
    <comment ref="J31" authorId="1" shapeId="0" xr:uid="{BEB5930E-D496-49FB-A786-1E827593B0BD}">
      <text>
        <r>
          <rPr>
            <b/>
            <sz val="9"/>
            <color indexed="81"/>
            <rFont val="Tahoma"/>
            <family val="2"/>
          </rPr>
          <t>Gietvloer</t>
        </r>
      </text>
    </comment>
    <comment ref="J33" authorId="1" shapeId="0" xr:uid="{F07BA122-FF59-4F12-AEA2-FB9FF48556B9}">
      <text>
        <r>
          <rPr>
            <b/>
            <sz val="9"/>
            <color indexed="81"/>
            <rFont val="Tahoma"/>
            <family val="2"/>
          </rPr>
          <t>Gietvloeren</t>
        </r>
      </text>
    </comment>
    <comment ref="E44" authorId="1" shapeId="0" xr:uid="{233AEC9D-38E3-4670-BDD6-D179A94BA8B2}">
      <text>
        <r>
          <rPr>
            <b/>
            <sz val="9"/>
            <color indexed="81"/>
            <rFont val="Tahoma"/>
            <family val="2"/>
          </rPr>
          <t>HACCP</t>
        </r>
      </text>
    </comment>
    <comment ref="J44" authorId="0" shapeId="0" xr:uid="{AC14CD92-BB9B-4E74-9075-0B80D17CDC32}">
      <text>
        <r>
          <rPr>
            <b/>
            <sz val="8"/>
            <color indexed="81"/>
            <rFont val="Tahoma"/>
            <family val="2"/>
          </rPr>
          <t>Gietvloer</t>
        </r>
      </text>
    </comment>
    <comment ref="E45" authorId="1" shapeId="0" xr:uid="{C5CC67F4-6E44-452D-8676-85077DBEFC91}">
      <text>
        <r>
          <rPr>
            <b/>
            <sz val="9"/>
            <color indexed="81"/>
            <rFont val="Tahoma"/>
            <family val="2"/>
          </rPr>
          <t>HACCP</t>
        </r>
      </text>
    </comment>
    <comment ref="J45" authorId="0" shapeId="0" xr:uid="{550DC40D-4B4A-496C-BE67-D041A7389EA7}">
      <text>
        <r>
          <rPr>
            <b/>
            <sz val="8"/>
            <color indexed="81"/>
            <rFont val="Tahoma"/>
            <family val="2"/>
          </rPr>
          <t>Gietvloer</t>
        </r>
      </text>
    </comment>
    <comment ref="J46" authorId="0" shapeId="0" xr:uid="{A6E9E7FF-0C17-4CC3-A799-5EBAC20A734C}">
      <text>
        <r>
          <rPr>
            <b/>
            <sz val="8"/>
            <color indexed="81"/>
            <rFont val="Tahoma"/>
            <family val="2"/>
          </rPr>
          <t>Gietvloer</t>
        </r>
      </text>
    </comment>
    <comment ref="J48" authorId="0" shapeId="0" xr:uid="{628C37CA-1A22-4DAB-A8CB-B54806F13C7E}">
      <text>
        <r>
          <rPr>
            <b/>
            <sz val="8"/>
            <color indexed="81"/>
            <rFont val="Tahoma"/>
            <family val="2"/>
          </rPr>
          <t>Gietvloeren</t>
        </r>
      </text>
    </comment>
    <comment ref="J58" authorId="1" shapeId="0" xr:uid="{ADA7DDF8-5040-4936-8942-736D0E156DF5}">
      <text>
        <r>
          <rPr>
            <b/>
            <sz val="9"/>
            <color indexed="81"/>
            <rFont val="Tahoma"/>
            <family val="2"/>
          </rPr>
          <t>Gietvloeren</t>
        </r>
      </text>
    </comment>
    <comment ref="I93" authorId="1" shapeId="0" xr:uid="{6C9576BA-090B-4E8B-A9DB-4FAC75F9580A}">
      <text>
        <r>
          <rPr>
            <b/>
            <sz val="9"/>
            <color indexed="81"/>
            <rFont val="Tahoma"/>
            <family val="2"/>
          </rPr>
          <t>Staal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 Burgler</author>
  </authors>
  <commentList>
    <comment ref="J13" authorId="0" shapeId="0" xr:uid="{ECA0DB74-26F2-4AFA-9D27-F490DEC958D0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16" authorId="0" shapeId="0" xr:uid="{B85D3ACC-72DF-411E-BC57-4D610460E7CD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20" authorId="0" shapeId="0" xr:uid="{E807D607-93E3-4530-BF38-6A7444F61910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22" authorId="0" shapeId="0" xr:uid="{1A793D02-A779-41A0-A0E1-52F72BD0EBC8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25" authorId="0" shapeId="0" xr:uid="{86C74CA8-06D6-410D-AFBD-5A7137373002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28" authorId="0" shapeId="0" xr:uid="{5E5F58E5-9F43-4400-BED4-924690AE4A3E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32" authorId="0" shapeId="0" xr:uid="{DD705803-8AA9-46D3-9986-3446E5B0ACEC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34" authorId="0" shapeId="0" xr:uid="{DE75DA99-A34F-4C20-9E99-C1B6AA68800F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38" authorId="0" shapeId="0" xr:uid="{4733D711-21DE-412D-8805-3718B64FED61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41" authorId="0" shapeId="0" xr:uid="{CD524CC4-924E-4B90-B613-0124983DF352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43" authorId="0" shapeId="0" xr:uid="{B9CB52D8-80CA-42DC-9675-A7E4C4C75277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47" authorId="0" shapeId="0" xr:uid="{ABB72F66-69C9-40A5-9991-F530CB184594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49" authorId="0" shapeId="0" xr:uid="{70BB4962-9827-4971-B155-E5AAE3B66C4A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52" authorId="0" shapeId="0" xr:uid="{392F2B57-A3F7-4FF3-B0EE-048804F5CACF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56" authorId="0" shapeId="0" xr:uid="{B80C7DE0-F52C-4BED-9DF6-B1EEF5783101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59" authorId="0" shapeId="0" xr:uid="{5C012068-744A-4B6D-908E-64D4D0B44E2E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61" authorId="0" shapeId="0" xr:uid="{69747CB6-90A7-4082-ACDF-632A73EDF8C0}">
      <text>
        <r>
          <rPr>
            <b/>
            <sz val="9"/>
            <color indexed="81"/>
            <rFont val="Tahoma"/>
            <family val="2"/>
          </rPr>
          <t>Ruwe gietvloer</t>
        </r>
      </text>
    </comment>
    <comment ref="J65" authorId="0" shapeId="0" xr:uid="{5F4832A0-1824-4776-A58C-29A1D0DD2782}">
      <text>
        <r>
          <rPr>
            <b/>
            <sz val="9"/>
            <color indexed="81"/>
            <rFont val="Tahoma"/>
            <family val="2"/>
          </rPr>
          <t>Ruwe gietvloer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kirsten de Jong</author>
  </authors>
  <commentList>
    <comment ref="J6" authorId="0" shapeId="0" xr:uid="{8FD01B5B-ADE4-466E-8AC0-97BFF073B969}">
      <text>
        <r>
          <rPr>
            <b/>
            <sz val="8"/>
            <color indexed="81"/>
            <rFont val="Tahoma"/>
            <family val="2"/>
          </rPr>
          <t>poreuze betontegels</t>
        </r>
      </text>
    </comment>
    <comment ref="J10" authorId="0" shapeId="0" xr:uid="{9DE066D8-58C6-40CF-850D-EE35D3D0B078}">
      <text>
        <r>
          <rPr>
            <b/>
            <sz val="8"/>
            <color indexed="81"/>
            <rFont val="Tahoma"/>
            <family val="2"/>
          </rPr>
          <t>poreuze betontegels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Marieke Camron</author>
  </authors>
  <commentList>
    <comment ref="H19" authorId="0" shapeId="0" xr:uid="{56A5E446-C637-4DB2-8B85-90FDCC58E57F}">
      <text>
        <r>
          <rPr>
            <b/>
            <sz val="9"/>
            <color indexed="81"/>
            <rFont val="Tahoma"/>
            <family val="2"/>
          </rPr>
          <t>Sportvloer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jakob</author>
  </authors>
  <commentList>
    <comment ref="H15" authorId="0" shapeId="0" xr:uid="{93E9CB83-8D08-43B1-B875-BB9C6CB6F7BB}">
      <text>
        <r>
          <rPr>
            <b/>
            <sz val="8"/>
            <color indexed="81"/>
            <rFont val="Tahoma"/>
            <family val="2"/>
          </rPr>
          <t>Matten</t>
        </r>
      </text>
    </comment>
  </commentList>
</comments>
</file>

<file path=xl/sharedStrings.xml><?xml version="1.0" encoding="utf-8"?>
<sst xmlns="http://schemas.openxmlformats.org/spreadsheetml/2006/main" count="6715" uniqueCount="713">
  <si>
    <t>inv</t>
  </si>
  <si>
    <t>sprayen</t>
  </si>
  <si>
    <t>conserveren</t>
  </si>
  <si>
    <t>tapijtreinigen</t>
  </si>
  <si>
    <t>m2</t>
  </si>
  <si>
    <t>Straat:</t>
  </si>
  <si>
    <t>Object:</t>
  </si>
  <si>
    <t>Plaats:</t>
  </si>
  <si>
    <t>Gewenste aanvangstijd schoonmaak:</t>
  </si>
  <si>
    <t xml:space="preserve">Aantal dagen schoonmaak per jaar: </t>
  </si>
  <si>
    <t>Uitvoeringsbepaling:</t>
  </si>
  <si>
    <t>Inventarisatie:</t>
  </si>
  <si>
    <t>Totale jaarprijs / jaaruren</t>
  </si>
  <si>
    <t>Uren direct toezicht</t>
  </si>
  <si>
    <t>Extra werkzaamheden</t>
  </si>
  <si>
    <t>prijs per eenheid</t>
  </si>
  <si>
    <t>Totaal</t>
  </si>
  <si>
    <t>Werkzaamheden met een frequentie tot 1/20</t>
  </si>
  <si>
    <t>Schoonmaakwerkzaamheden 3x per jaar</t>
  </si>
  <si>
    <t>Schoonmaakwerkzaamheden 1x per jaar</t>
  </si>
  <si>
    <t>Totaalprijs per jaar</t>
  </si>
  <si>
    <t>cat</t>
  </si>
  <si>
    <t>Adres, plaats:</t>
  </si>
  <si>
    <t>nr</t>
  </si>
  <si>
    <t>Ruimte</t>
  </si>
  <si>
    <t>ED</t>
  </si>
  <si>
    <t>Cat.</t>
  </si>
  <si>
    <t>Tapijt</t>
  </si>
  <si>
    <t>Linoleum</t>
  </si>
  <si>
    <t>PVC</t>
  </si>
  <si>
    <t>Hout</t>
  </si>
  <si>
    <t>Freq</t>
  </si>
  <si>
    <t>m2 smk/jr</t>
  </si>
  <si>
    <t>Tot/jr</t>
  </si>
  <si>
    <t>Categorie:</t>
  </si>
  <si>
    <t>Categorie</t>
  </si>
  <si>
    <t>Frequentie</t>
  </si>
  <si>
    <t>Totaal uitbesteden:</t>
  </si>
  <si>
    <t>Categorie H (nio)</t>
  </si>
  <si>
    <t>Functie</t>
  </si>
  <si>
    <t>Telefoonnummer kantoor</t>
  </si>
  <si>
    <t>Tekenbevoegde schoonmaakbedrijf voor contract</t>
  </si>
  <si>
    <t>Tekenbevoegde schoonmaakbedrijf voor supplementen</t>
  </si>
  <si>
    <t>Contactpersoon offerte</t>
  </si>
  <si>
    <t>Postadres kantoor</t>
  </si>
  <si>
    <t>Opbouw uurtarieven</t>
  </si>
  <si>
    <t>%</t>
  </si>
  <si>
    <t>€</t>
  </si>
  <si>
    <t>Offerte tarief</t>
  </si>
  <si>
    <t>Specialistisch tarief</t>
  </si>
  <si>
    <t>Evt. toeslag</t>
  </si>
  <si>
    <t>Subtotaal basis</t>
  </si>
  <si>
    <t>Cao</t>
  </si>
  <si>
    <t>Vakantiedagen</t>
  </si>
  <si>
    <t>Kosten ziektedagen</t>
  </si>
  <si>
    <t>Subtotaal</t>
  </si>
  <si>
    <t>Vakantietoeslag</t>
  </si>
  <si>
    <t>Sociale lasten</t>
  </si>
  <si>
    <t>Middelen en materialen</t>
  </si>
  <si>
    <t>Werkkleding</t>
  </si>
  <si>
    <t>Machinekosten</t>
  </si>
  <si>
    <t>Direct toezicht</t>
  </si>
  <si>
    <t>Diversen</t>
  </si>
  <si>
    <t>Totaal directe kosten</t>
  </si>
  <si>
    <t>Indirect toezicht</t>
  </si>
  <si>
    <t>Overhead</t>
  </si>
  <si>
    <t>Risico en Winst</t>
  </si>
  <si>
    <t>Totaal tarief</t>
  </si>
  <si>
    <t>Basis Cao-uurloon</t>
  </si>
  <si>
    <t>MA</t>
  </si>
  <si>
    <t>DI</t>
  </si>
  <si>
    <t>WO</t>
  </si>
  <si>
    <t>DO</t>
  </si>
  <si>
    <t>VR</t>
  </si>
  <si>
    <t>ZA</t>
  </si>
  <si>
    <t>ZO</t>
  </si>
  <si>
    <t>FE</t>
  </si>
  <si>
    <t>00:00 tot 06:00</t>
  </si>
  <si>
    <t>06:00 tot 21:30</t>
  </si>
  <si>
    <t>21:30 tot 24:00</t>
  </si>
  <si>
    <t>Regietarief diverse werkzaamheden</t>
  </si>
  <si>
    <t>Regietarief specialistische werkzaamheden</t>
  </si>
  <si>
    <t>Sanitaire voorzieningen</t>
  </si>
  <si>
    <t>Uren direct toezicht per dag</t>
  </si>
  <si>
    <t>m2/jr</t>
  </si>
  <si>
    <t>prijs/jr</t>
  </si>
  <si>
    <t>Totaal:</t>
  </si>
  <si>
    <t>Kwaliteitsinspecties</t>
  </si>
  <si>
    <t>Gem. uren/dag</t>
  </si>
  <si>
    <t>Prestatie</t>
  </si>
  <si>
    <t>Regie tarief</t>
  </si>
  <si>
    <t>Gemiddelde m2 prestatie</t>
  </si>
  <si>
    <t>Totaal m2 uitbesteden/dag</t>
  </si>
  <si>
    <t>Totaal m2 uitbesteden jr</t>
  </si>
  <si>
    <t>categorie 1</t>
  </si>
  <si>
    <t>prestatie</t>
  </si>
  <si>
    <t>categorie 2</t>
  </si>
  <si>
    <t>categorie 3</t>
  </si>
  <si>
    <t>categorie 4</t>
  </si>
  <si>
    <t>categorie 5</t>
  </si>
  <si>
    <t>categorie 6</t>
  </si>
  <si>
    <t>categorie 7</t>
  </si>
  <si>
    <t>categorie 8</t>
  </si>
  <si>
    <t>categorie 9</t>
  </si>
  <si>
    <t>categorie 10</t>
  </si>
  <si>
    <t>categorie 11</t>
  </si>
  <si>
    <t>categorie 12</t>
  </si>
  <si>
    <t>categorie 13</t>
  </si>
  <si>
    <t>categorie 14</t>
  </si>
  <si>
    <t>categorie 15</t>
  </si>
  <si>
    <t>Totalen overzicht</t>
  </si>
  <si>
    <t>extra 1</t>
  </si>
  <si>
    <t>extra 2</t>
  </si>
  <si>
    <t>extra 3</t>
  </si>
  <si>
    <t>extra 4</t>
  </si>
  <si>
    <t>extra 5</t>
  </si>
  <si>
    <t>extra 6</t>
  </si>
  <si>
    <t>extra 7</t>
  </si>
  <si>
    <t>extra 8</t>
  </si>
  <si>
    <t>extra 9</t>
  </si>
  <si>
    <t>extra 10</t>
  </si>
  <si>
    <t>extra 11</t>
  </si>
  <si>
    <t>vloer 1</t>
  </si>
  <si>
    <t>vloer 2</t>
  </si>
  <si>
    <t>vloer 3</t>
  </si>
  <si>
    <t>vloer 4</t>
  </si>
  <si>
    <t>vloer 5</t>
  </si>
  <si>
    <t>vloer 6</t>
  </si>
  <si>
    <t>vloer 7</t>
  </si>
  <si>
    <t>glas 1</t>
  </si>
  <si>
    <t>glas 2</t>
  </si>
  <si>
    <t>glas 3</t>
  </si>
  <si>
    <t>glas 4</t>
  </si>
  <si>
    <t>glas 5</t>
  </si>
  <si>
    <t>glas 6</t>
  </si>
  <si>
    <t>glas 7</t>
  </si>
  <si>
    <t>glas 8</t>
  </si>
  <si>
    <t>glas 9</t>
  </si>
  <si>
    <t>glas 10</t>
  </si>
  <si>
    <t>Tot uren per jaar</t>
  </si>
  <si>
    <t>Totaal eigen dienst:</t>
  </si>
  <si>
    <t>Eigen dienst:</t>
  </si>
  <si>
    <t>Locatie</t>
  </si>
  <si>
    <t>Opdrachtgever:</t>
  </si>
  <si>
    <t>en</t>
  </si>
  <si>
    <t>Opdrachtnemer:</t>
  </si>
  <si>
    <t>Zijn het volgende overeengekomen:</t>
  </si>
  <si>
    <t>Wijzigingnummer:</t>
  </si>
  <si>
    <t xml:space="preserve">Deze wijziging betreft het object: </t>
  </si>
  <si>
    <t>Objectnummer:</t>
  </si>
  <si>
    <t>Ingangsdatum wijziging:</t>
  </si>
  <si>
    <t>Evt. einddatum wijziging:</t>
  </si>
  <si>
    <t>De wijziging houdt het volgende in:</t>
  </si>
  <si>
    <t>De nieuwe bedragen zijn vermeld op het prijzenblad dat als bijlage bij dit supplement is verstrekt.</t>
  </si>
  <si>
    <t>Opgemaakt:</t>
  </si>
  <si>
    <t>Nr.</t>
  </si>
  <si>
    <t>Ingangsdatum</t>
  </si>
  <si>
    <t>Object</t>
  </si>
  <si>
    <t>Wijziging</t>
  </si>
  <si>
    <t>Oud jaarbedrag</t>
  </si>
  <si>
    <t>Nieuw jaarbedrag</t>
  </si>
  <si>
    <t xml:space="preserve"> Totaalprijs per jaar </t>
  </si>
  <si>
    <t xml:space="preserve">Maanduren x12 </t>
  </si>
  <si>
    <t>Kwartaalbeurt uren x3</t>
  </si>
  <si>
    <t>Kosten adviesbureau</t>
  </si>
  <si>
    <t>totaalprijs</t>
  </si>
  <si>
    <t>prijs /m2</t>
  </si>
  <si>
    <t xml:space="preserve">netto meters </t>
  </si>
  <si>
    <t>Glasbewassing (incl. houtwerk en omlijsting)</t>
  </si>
  <si>
    <t>Vloeronderhoud</t>
  </si>
  <si>
    <t>Revisiedatum:</t>
  </si>
  <si>
    <t>Maandfactuur (werkzaamheden met een frequentie tot 1x per maand)</t>
  </si>
  <si>
    <t>bwdl</t>
  </si>
  <si>
    <t>Bijzonderheden</t>
  </si>
  <si>
    <t>Algemene gegevens</t>
  </si>
  <si>
    <t>Tekenbevoegde voor contract</t>
  </si>
  <si>
    <t>Tariefblad</t>
  </si>
  <si>
    <t>Totaalblad</t>
  </si>
  <si>
    <t>…</t>
  </si>
  <si>
    <t>Totale loonkosten</t>
  </si>
  <si>
    <t>Veendam</t>
  </si>
  <si>
    <t>Verschil</t>
  </si>
  <si>
    <t>Recoaten</t>
  </si>
  <si>
    <t>Topstrippen en topcoaten</t>
  </si>
  <si>
    <t>Volsprayen</t>
  </si>
  <si>
    <t>Tapijtreinigen</t>
  </si>
  <si>
    <t>Reinigen inloopzones</t>
  </si>
  <si>
    <t>Dieptereiniging sanitair</t>
  </si>
  <si>
    <t>m²</t>
  </si>
  <si>
    <t>Gevelglas buitenzijde enkelvoudig gemeten</t>
  </si>
  <si>
    <t>Gevelglas binnenzijde enkelvoudig gemeten</t>
  </si>
  <si>
    <t>Separatieglas dubbelvoudig gemeten</t>
  </si>
  <si>
    <t>Koepelglas enkelvoudig gemeten</t>
  </si>
  <si>
    <t>Boeidelen</t>
  </si>
  <si>
    <t>Gevelbeplating</t>
  </si>
  <si>
    <t>Volledige naam onderneming (handelsnaam KvK)</t>
  </si>
  <si>
    <t>Vestigingsplaats onderneming (KvK)</t>
  </si>
  <si>
    <t>KvK-nummer</t>
  </si>
  <si>
    <t>Tekenbevoegde supplementen</t>
  </si>
  <si>
    <t>Volledige naam schoonmaakbedrijf (Handelsnaam KvK)</t>
  </si>
  <si>
    <t>Vestigingsplaats schoonmaakbedrijf (KvK)</t>
  </si>
  <si>
    <t>Postcode en plaats kantoor</t>
  </si>
  <si>
    <t>Offertetarief</t>
  </si>
  <si>
    <t>Regietarief divers</t>
  </si>
  <si>
    <t>Extra werk-zaamheden</t>
  </si>
  <si>
    <t>Uren maand schoonmaak x12</t>
  </si>
  <si>
    <t>Uren kwartaal beurt x3</t>
  </si>
  <si>
    <t>Kwartaalbeurt x3</t>
  </si>
  <si>
    <t xml:space="preserve"> Maandprijs x12 </t>
  </si>
  <si>
    <t xml:space="preserve"> Kwartaalbeurt </t>
  </si>
  <si>
    <t>Jaarbeurt</t>
  </si>
  <si>
    <t>Vloer-onderhoud</t>
  </si>
  <si>
    <t>Glasbewassing</t>
  </si>
  <si>
    <t>Uren jaarbeurt</t>
  </si>
  <si>
    <t>Totalen:</t>
  </si>
  <si>
    <t xml:space="preserve">Prijs  </t>
  </si>
  <si>
    <t>Uren</t>
  </si>
  <si>
    <t>Jaarpijs</t>
  </si>
  <si>
    <t>Jaaruren</t>
  </si>
  <si>
    <t>Verhouding</t>
  </si>
  <si>
    <t>Per dag</t>
  </si>
  <si>
    <t>Per jaar</t>
  </si>
  <si>
    <t>M² uit te besteden per jaar</t>
  </si>
  <si>
    <t>M² uit te besteden per dag</t>
  </si>
  <si>
    <t>Gem. prestatie</t>
  </si>
  <si>
    <t>Prijs per</t>
  </si>
  <si>
    <t>Aantal</t>
  </si>
  <si>
    <t>Prijs per eenheid</t>
  </si>
  <si>
    <t>Beurtprijs</t>
  </si>
  <si>
    <t>Beurten per jaar</t>
  </si>
  <si>
    <t>Prijs per jaar</t>
  </si>
  <si>
    <t>M²</t>
  </si>
  <si>
    <t>Prijs per m²</t>
  </si>
  <si>
    <t>Artikel</t>
  </si>
  <si>
    <t>Omschrijving</t>
  </si>
  <si>
    <t>Prijs per maand</t>
  </si>
  <si>
    <t>Medewerkers</t>
  </si>
  <si>
    <t>Bezoekers</t>
  </si>
  <si>
    <t>Aantal gebruikers van deze locatie</t>
  </si>
  <si>
    <t>Programma categorie</t>
  </si>
  <si>
    <t>Gemiddelde productie per m²</t>
  </si>
  <si>
    <t>Prijs</t>
  </si>
  <si>
    <t>Maandprijs</t>
  </si>
  <si>
    <t>Bestek</t>
  </si>
  <si>
    <t>Soort inspectie</t>
  </si>
  <si>
    <t>Inspectie betaald door</t>
  </si>
  <si>
    <t>Naam object</t>
  </si>
  <si>
    <t>Adres</t>
  </si>
  <si>
    <t>Plaats</t>
  </si>
  <si>
    <t>Aantal dagen schoonmaak per jaar</t>
  </si>
  <si>
    <t>M² prijs inspectie</t>
  </si>
  <si>
    <t>Totaal m² schoonmaak per dag</t>
  </si>
  <si>
    <t>Inspectieprijs</t>
  </si>
  <si>
    <t>Aantal inspecties</t>
  </si>
  <si>
    <t>Minimale prijs</t>
  </si>
  <si>
    <t>Gewenste aanvangstijd</t>
  </si>
  <si>
    <t>Soort vloeronderhoud</t>
  </si>
  <si>
    <t>Glas-bewassing</t>
  </si>
  <si>
    <t>Levering sanitaire voorzieningen</t>
  </si>
  <si>
    <t>Aantal gebruikers per locatie</t>
  </si>
  <si>
    <t>Uitvoerings- bepaling</t>
  </si>
  <si>
    <t>Eventuele einddatum</t>
  </si>
  <si>
    <t>Eventuele bijlage</t>
  </si>
  <si>
    <t>M² dieptereiniging</t>
  </si>
  <si>
    <t>M² glasbewassing binnen</t>
  </si>
  <si>
    <t>M² glasbewassing buiten</t>
  </si>
  <si>
    <t>M² glasbewassing separatie</t>
  </si>
  <si>
    <t>M² glasbewassing koepel</t>
  </si>
  <si>
    <t>M² glasbewassing boeidelen</t>
  </si>
  <si>
    <t>M² glasbewassing Gevelbeplating</t>
  </si>
  <si>
    <t>M² recoaten</t>
  </si>
  <si>
    <t>M² topstrippen en topcoaten</t>
  </si>
  <si>
    <t>M² volsprayen</t>
  </si>
  <si>
    <t>M² tapijtreinigen</t>
  </si>
  <si>
    <t>M² inloopzones</t>
  </si>
  <si>
    <t>C</t>
  </si>
  <si>
    <t xml:space="preserve">Supplement op uitvoeringsbepaling, onderdeel van Bestek </t>
  </si>
  <si>
    <t>Soort glas</t>
  </si>
  <si>
    <t>Binnenzijde</t>
  </si>
  <si>
    <t>Buitenzijde</t>
  </si>
  <si>
    <t>Separatie</t>
  </si>
  <si>
    <t>Koepel</t>
  </si>
  <si>
    <t>Vrije categorie</t>
  </si>
  <si>
    <t>Steen/ Pulastic</t>
  </si>
  <si>
    <t>Stichting Scholen aan Zee</t>
  </si>
  <si>
    <t>Den Helder</t>
  </si>
  <si>
    <t>Jan Veenstra</t>
  </si>
  <si>
    <t>Inkoopadviseur Alpha Adviesbureau</t>
  </si>
  <si>
    <t xml:space="preserve">Mobiel nummer </t>
  </si>
  <si>
    <t>06-5143 3062</t>
  </si>
  <si>
    <t xml:space="preserve">E-mailadres </t>
  </si>
  <si>
    <t>jveenstra@alpha-adviesbureau.nl</t>
  </si>
  <si>
    <t>Mobiel nummer</t>
  </si>
  <si>
    <t>E-mailadres</t>
  </si>
  <si>
    <t>Beroepsonderwijs aan Zee</t>
  </si>
  <si>
    <t>Lyceum aan Zee</t>
  </si>
  <si>
    <t>Sport aan Zee  (2)</t>
  </si>
  <si>
    <t>Mavo aan Zee</t>
  </si>
  <si>
    <t>Junior College</t>
  </si>
  <si>
    <t>Sporthal de Slenk</t>
  </si>
  <si>
    <t>Drs. F. Bijlweg 10</t>
  </si>
  <si>
    <t>Drs. F. Bijlweg 6</t>
  </si>
  <si>
    <t>Drs. F. Bijlweg 21</t>
  </si>
  <si>
    <t>Akkerbouwstraat 1</t>
  </si>
  <si>
    <t>Julianadorp</t>
  </si>
  <si>
    <t>Akkerbouwstraat 3</t>
  </si>
  <si>
    <t>Drs. F. Bijlweg 25</t>
  </si>
  <si>
    <t>Begane Grond</t>
  </si>
  <si>
    <t>Entree</t>
  </si>
  <si>
    <t>A</t>
  </si>
  <si>
    <t>Hal</t>
  </si>
  <si>
    <t>B</t>
  </si>
  <si>
    <t>Trappenhuis</t>
  </si>
  <si>
    <t>x</t>
  </si>
  <si>
    <t>H</t>
  </si>
  <si>
    <t>Gang</t>
  </si>
  <si>
    <t>Lokaal</t>
  </si>
  <si>
    <t>Toiletgroep 2xtoilet</t>
  </si>
  <si>
    <t>Toiletgroep 2x toilet</t>
  </si>
  <si>
    <t>Kantoor</t>
  </si>
  <si>
    <t>in: vergaderruimte</t>
  </si>
  <si>
    <t>Docentenruimte</t>
  </si>
  <si>
    <t>in:Pantry</t>
  </si>
  <si>
    <t>Repro</t>
  </si>
  <si>
    <t>BW031</t>
  </si>
  <si>
    <t>0.07/0.09</t>
  </si>
  <si>
    <t>in:Berging</t>
  </si>
  <si>
    <t>Werkkast</t>
  </si>
  <si>
    <t>BW029</t>
  </si>
  <si>
    <t>in: Kapsalon</t>
  </si>
  <si>
    <t>in: Berging</t>
  </si>
  <si>
    <t>in: Keuken</t>
  </si>
  <si>
    <t>E3</t>
  </si>
  <si>
    <t>Restaurant</t>
  </si>
  <si>
    <t>Berging</t>
  </si>
  <si>
    <t>Toiletgroep (4x toilet)</t>
  </si>
  <si>
    <t>BW027</t>
  </si>
  <si>
    <t>Receptie</t>
  </si>
  <si>
    <t>in: entree</t>
  </si>
  <si>
    <t>Toilet</t>
  </si>
  <si>
    <t>Keuken</t>
  </si>
  <si>
    <t>Leskeuken</t>
  </si>
  <si>
    <t>Ovenruimte</t>
  </si>
  <si>
    <t>Berging/wasmachines</t>
  </si>
  <si>
    <t>D</t>
  </si>
  <si>
    <t>BW028</t>
  </si>
  <si>
    <t>Voorraadkamer</t>
  </si>
  <si>
    <t>Kleedruimte H</t>
  </si>
  <si>
    <t>Leslokaal in keuken</t>
  </si>
  <si>
    <t>Kleedruimte D</t>
  </si>
  <si>
    <t>Mv toilet</t>
  </si>
  <si>
    <t>in: Toilet</t>
  </si>
  <si>
    <t>Entree (achter)</t>
  </si>
  <si>
    <t>BW026</t>
  </si>
  <si>
    <t>Lokaal Kook</t>
  </si>
  <si>
    <t>Lesruimte</t>
  </si>
  <si>
    <t>Theorielokaal</t>
  </si>
  <si>
    <t>Magazijn</t>
  </si>
  <si>
    <t xml:space="preserve">Gang </t>
  </si>
  <si>
    <t>BW023</t>
  </si>
  <si>
    <t>Toiletgroep 4x toilet</t>
  </si>
  <si>
    <t>Magazijn conciërge</t>
  </si>
  <si>
    <t>Opslag conciërge</t>
  </si>
  <si>
    <t xml:space="preserve">Uitgifte balie </t>
  </si>
  <si>
    <t>Kantine</t>
  </si>
  <si>
    <t>Ruimte vleugel (muzieklokaal)</t>
  </si>
  <si>
    <t>Conciërge</t>
  </si>
  <si>
    <t>Lift</t>
  </si>
  <si>
    <t>Gang nieuw</t>
  </si>
  <si>
    <t>Totaal begane grond</t>
  </si>
  <si>
    <t>Nieuw techniek gedeelte</t>
  </si>
  <si>
    <t xml:space="preserve">Techniek lokaal </t>
  </si>
  <si>
    <t>Magazijn onder spuitkabine</t>
  </si>
  <si>
    <t>Spuitkabine</t>
  </si>
  <si>
    <t xml:space="preserve">Trap </t>
  </si>
  <si>
    <t>Trap</t>
  </si>
  <si>
    <t>Totaal nw techniek</t>
  </si>
  <si>
    <t>Dependance</t>
  </si>
  <si>
    <t>Gang naar bijgebouw</t>
  </si>
  <si>
    <t>Toilet personeel</t>
  </si>
  <si>
    <t>Toiletgroep 5x toilet</t>
  </si>
  <si>
    <t>Toiletgroep 2x toilet 3x urinoir</t>
  </si>
  <si>
    <t>Lokaal ?</t>
  </si>
  <si>
    <t xml:space="preserve">Lokaal </t>
  </si>
  <si>
    <t>in: ruimte</t>
  </si>
  <si>
    <t>Ruimte?</t>
  </si>
  <si>
    <t xml:space="preserve">Ruimte </t>
  </si>
  <si>
    <t>in:</t>
  </si>
  <si>
    <t xml:space="preserve">Berging </t>
  </si>
  <si>
    <t>1e etage nw techniek</t>
  </si>
  <si>
    <t>Lokaal theorie</t>
  </si>
  <si>
    <t xml:space="preserve">Lokaal theorie </t>
  </si>
  <si>
    <t>Totaal 1e etage nw</t>
  </si>
  <si>
    <t>1e etage hoofd</t>
  </si>
  <si>
    <t>Overloop</t>
  </si>
  <si>
    <t>1.09</t>
  </si>
  <si>
    <t>1.08</t>
  </si>
  <si>
    <t>1.07</t>
  </si>
  <si>
    <t>1.06</t>
  </si>
  <si>
    <t>3.5</t>
  </si>
  <si>
    <t>1.05</t>
  </si>
  <si>
    <t>Leerplein onderbouw</t>
  </si>
  <si>
    <t>1.04</t>
  </si>
  <si>
    <t>Stilte lokaal</t>
  </si>
  <si>
    <t>1.03</t>
  </si>
  <si>
    <t>1.02</t>
  </si>
  <si>
    <t>1.01</t>
  </si>
  <si>
    <t>Leerplein bovenbouw</t>
  </si>
  <si>
    <t>in: portaal toiletgroep</t>
  </si>
  <si>
    <t>Toiletgroep 3x urinoir 1x toilet</t>
  </si>
  <si>
    <t>Docentenwerkplek</t>
  </si>
  <si>
    <t>Totaal 1e etage hoofd</t>
  </si>
  <si>
    <t>2e etage hoofd</t>
  </si>
  <si>
    <t>Leerplein</t>
  </si>
  <si>
    <t>in:toiletgroep</t>
  </si>
  <si>
    <t>in:Toiletgroep</t>
  </si>
  <si>
    <t>Portaal toiletgroep</t>
  </si>
  <si>
    <t>trap</t>
  </si>
  <si>
    <t>Totaal 2e etage hoofd</t>
  </si>
  <si>
    <t>E</t>
  </si>
  <si>
    <t>A1</t>
  </si>
  <si>
    <t>A2</t>
  </si>
  <si>
    <t>A3</t>
  </si>
  <si>
    <t>B1</t>
  </si>
  <si>
    <t>D1</t>
  </si>
  <si>
    <t>F</t>
  </si>
  <si>
    <t>G</t>
  </si>
  <si>
    <t>X</t>
  </si>
  <si>
    <t>Personeelstoilet</t>
  </si>
  <si>
    <t>Portaal</t>
  </si>
  <si>
    <t>G01</t>
  </si>
  <si>
    <t>G01a</t>
  </si>
  <si>
    <t>G02</t>
  </si>
  <si>
    <t>G03</t>
  </si>
  <si>
    <t>G04</t>
  </si>
  <si>
    <t>Personeelskamer</t>
  </si>
  <si>
    <t>Kast</t>
  </si>
  <si>
    <t>G05</t>
  </si>
  <si>
    <t>G06</t>
  </si>
  <si>
    <t>G07</t>
  </si>
  <si>
    <t>G08</t>
  </si>
  <si>
    <t>Personeels toilet</t>
  </si>
  <si>
    <t>B01</t>
  </si>
  <si>
    <t>B02</t>
  </si>
  <si>
    <t>B03</t>
  </si>
  <si>
    <t>Scheikunde lokaal</t>
  </si>
  <si>
    <t>B05</t>
  </si>
  <si>
    <t>Technieklokaal</t>
  </si>
  <si>
    <t>B06</t>
  </si>
  <si>
    <t>NIO</t>
  </si>
  <si>
    <t>werkkast</t>
  </si>
  <si>
    <t>Toiletgroep + douche</t>
  </si>
  <si>
    <t>Toiletgroep</t>
  </si>
  <si>
    <t>Techniekruimte</t>
  </si>
  <si>
    <t>R01</t>
  </si>
  <si>
    <t>lokaal</t>
  </si>
  <si>
    <t>R02</t>
  </si>
  <si>
    <t>R03</t>
  </si>
  <si>
    <t>R04</t>
  </si>
  <si>
    <t>R05</t>
  </si>
  <si>
    <t>R06</t>
  </si>
  <si>
    <t>R07</t>
  </si>
  <si>
    <t>Receptie Centr.</t>
  </si>
  <si>
    <t>Sub Begane Grond</t>
  </si>
  <si>
    <t>Eerste Etage</t>
  </si>
  <si>
    <t>Atrium ( kantine )</t>
  </si>
  <si>
    <t>G11</t>
  </si>
  <si>
    <t>Lokaal ICT</t>
  </si>
  <si>
    <t>G12</t>
  </si>
  <si>
    <t>G13</t>
  </si>
  <si>
    <t>G14</t>
  </si>
  <si>
    <t>Nooduitgang</t>
  </si>
  <si>
    <t>G18</t>
  </si>
  <si>
    <t>G17</t>
  </si>
  <si>
    <t>G16</t>
  </si>
  <si>
    <t>G15</t>
  </si>
  <si>
    <t>G19</t>
  </si>
  <si>
    <t>Toiletgroep D</t>
  </si>
  <si>
    <t>B10</t>
  </si>
  <si>
    <t>Hoofd TD</t>
  </si>
  <si>
    <t>B12</t>
  </si>
  <si>
    <t>B11</t>
  </si>
  <si>
    <t>B14</t>
  </si>
  <si>
    <t>B13</t>
  </si>
  <si>
    <t>B15</t>
  </si>
  <si>
    <t>B16</t>
  </si>
  <si>
    <t>B17</t>
  </si>
  <si>
    <t>B18</t>
  </si>
  <si>
    <t>Toiletgroep H</t>
  </si>
  <si>
    <t>B19</t>
  </si>
  <si>
    <t>GE10</t>
  </si>
  <si>
    <t>R11</t>
  </si>
  <si>
    <t>R12</t>
  </si>
  <si>
    <t>R13</t>
  </si>
  <si>
    <t>R14</t>
  </si>
  <si>
    <t>R15</t>
  </si>
  <si>
    <t>R16</t>
  </si>
  <si>
    <t>R17</t>
  </si>
  <si>
    <t>R18</t>
  </si>
  <si>
    <t>R19</t>
  </si>
  <si>
    <t>Server ruimte</t>
  </si>
  <si>
    <t>Sub eerste etage</t>
  </si>
  <si>
    <t>Tweede Etage</t>
  </si>
  <si>
    <t>R20</t>
  </si>
  <si>
    <t>R21</t>
  </si>
  <si>
    <t>R22</t>
  </si>
  <si>
    <t>R23</t>
  </si>
  <si>
    <t>R24</t>
  </si>
  <si>
    <t>R25</t>
  </si>
  <si>
    <t>R26</t>
  </si>
  <si>
    <t>R27</t>
  </si>
  <si>
    <t>R28</t>
  </si>
  <si>
    <t>R29</t>
  </si>
  <si>
    <t>G20</t>
  </si>
  <si>
    <t>G21</t>
  </si>
  <si>
    <t>G22</t>
  </si>
  <si>
    <t>G23</t>
  </si>
  <si>
    <t>G24</t>
  </si>
  <si>
    <t>G25</t>
  </si>
  <si>
    <t>G26</t>
  </si>
  <si>
    <t>G27</t>
  </si>
  <si>
    <t>G28</t>
  </si>
  <si>
    <t>G29</t>
  </si>
  <si>
    <t>B20</t>
  </si>
  <si>
    <t>B20a</t>
  </si>
  <si>
    <t>Kabinet</t>
  </si>
  <si>
    <t>B21</t>
  </si>
  <si>
    <t>B22</t>
  </si>
  <si>
    <t>B23</t>
  </si>
  <si>
    <t>B24</t>
  </si>
  <si>
    <t>Praktijk lokaal</t>
  </si>
  <si>
    <t>B25</t>
  </si>
  <si>
    <t>B26</t>
  </si>
  <si>
    <t>Totaal tweede etage</t>
  </si>
  <si>
    <t xml:space="preserve">Totaal  </t>
  </si>
  <si>
    <t>Centrale hal</t>
  </si>
  <si>
    <t xml:space="preserve">Docentenverblijf </t>
  </si>
  <si>
    <t>Buiten techniek</t>
  </si>
  <si>
    <t>Werkkast/berging</t>
  </si>
  <si>
    <t>Mv Toilet</t>
  </si>
  <si>
    <t>Kleedruimte</t>
  </si>
  <si>
    <t>in: Wasruimte</t>
  </si>
  <si>
    <t xml:space="preserve">Toilet </t>
  </si>
  <si>
    <t>in: wasruimte</t>
  </si>
  <si>
    <t>in: toilet</t>
  </si>
  <si>
    <t>in: Mv toilet</t>
  </si>
  <si>
    <t>Docenten ruimte</t>
  </si>
  <si>
    <t>Toiletgroep 1x toilet 3x urinoir</t>
  </si>
  <si>
    <t>3x toilet</t>
  </si>
  <si>
    <t>Gymzaal</t>
  </si>
  <si>
    <t>Toestelberging</t>
  </si>
  <si>
    <t>Horeca + vergaderruimte</t>
  </si>
  <si>
    <t>Opslag</t>
  </si>
  <si>
    <t>EHBO</t>
  </si>
  <si>
    <t>Kantoor beheerder</t>
  </si>
  <si>
    <t>Totaal sporthal</t>
  </si>
  <si>
    <t>Opmerking(en)</t>
  </si>
  <si>
    <t>210 ipv 200</t>
  </si>
  <si>
    <t>01</t>
  </si>
  <si>
    <t>02</t>
  </si>
  <si>
    <t>03</t>
  </si>
  <si>
    <t>04</t>
  </si>
  <si>
    <t>05</t>
  </si>
  <si>
    <t>06</t>
  </si>
  <si>
    <t>Werkkamer</t>
  </si>
  <si>
    <t>Coordinator</t>
  </si>
  <si>
    <t>010</t>
  </si>
  <si>
    <t>in:keuken</t>
  </si>
  <si>
    <t>Garderobe</t>
  </si>
  <si>
    <t>012</t>
  </si>
  <si>
    <t>Directiekantoor</t>
  </si>
  <si>
    <t xml:space="preserve">Kantoor </t>
  </si>
  <si>
    <t>Examenzaken</t>
  </si>
  <si>
    <t>Administratie</t>
  </si>
  <si>
    <t xml:space="preserve">Keuken </t>
  </si>
  <si>
    <t>Totaal bg</t>
  </si>
  <si>
    <t>1e verdieping</t>
  </si>
  <si>
    <t>117</t>
  </si>
  <si>
    <t>118</t>
  </si>
  <si>
    <t>119</t>
  </si>
  <si>
    <t>Studiecentrum</t>
  </si>
  <si>
    <t xml:space="preserve"> </t>
  </si>
  <si>
    <t>123</t>
  </si>
  <si>
    <t>124</t>
  </si>
  <si>
    <t>Totaal 1e verdieping</t>
  </si>
  <si>
    <t>2e verdieping</t>
  </si>
  <si>
    <t>227</t>
  </si>
  <si>
    <t>Werkplekken</t>
  </si>
  <si>
    <t>228</t>
  </si>
  <si>
    <t>Decaan</t>
  </si>
  <si>
    <t>229</t>
  </si>
  <si>
    <t>230</t>
  </si>
  <si>
    <t>232</t>
  </si>
  <si>
    <t>234</t>
  </si>
  <si>
    <t>235</t>
  </si>
  <si>
    <t>236</t>
  </si>
  <si>
    <t>237</t>
  </si>
  <si>
    <t>238</t>
  </si>
  <si>
    <t>Totaal 2e verdieping</t>
  </si>
  <si>
    <t>Atrium plein (inpandig!)</t>
  </si>
  <si>
    <t xml:space="preserve">Hellingbaan </t>
  </si>
  <si>
    <t>Keuken (onderaan)</t>
  </si>
  <si>
    <t>Berging keuken</t>
  </si>
  <si>
    <t>Aula + podium</t>
  </si>
  <si>
    <t>Muzieklokaal</t>
  </si>
  <si>
    <t>in: berging muziek</t>
  </si>
  <si>
    <t>Onderhoud</t>
  </si>
  <si>
    <t>Berging Reinigingsmat.</t>
  </si>
  <si>
    <t>Lokaal Verzorging</t>
  </si>
  <si>
    <t>in: Berging verzorging</t>
  </si>
  <si>
    <t>Entree hallen leerl.</t>
  </si>
  <si>
    <t>Mediatheek informatica</t>
  </si>
  <si>
    <t>Entree hal docenten</t>
  </si>
  <si>
    <t xml:space="preserve">Meterkasten </t>
  </si>
  <si>
    <t xml:space="preserve">Garderobe docenten </t>
  </si>
  <si>
    <t>Toiletruimte</t>
  </si>
  <si>
    <t>Hydrofoor</t>
  </si>
  <si>
    <t>Administratie en repro</t>
  </si>
  <si>
    <t>Directiekamer</t>
  </si>
  <si>
    <t>in: Toiletgroep</t>
  </si>
  <si>
    <t>Toiletgroep Mv</t>
  </si>
  <si>
    <t>in: berging theorie</t>
  </si>
  <si>
    <t>in: kasten</t>
  </si>
  <si>
    <t>Werkplekken leerl.</t>
  </si>
  <si>
    <t>Werkplekken doc.</t>
  </si>
  <si>
    <t xml:space="preserve">Trappenhuis </t>
  </si>
  <si>
    <t>Decanaat</t>
  </si>
  <si>
    <t>in: Toiletruimte</t>
  </si>
  <si>
    <t>in: werkkast</t>
  </si>
  <si>
    <t>in: patchkast</t>
  </si>
  <si>
    <t>Berging decanaat</t>
  </si>
  <si>
    <t>Voorruimte directie</t>
  </si>
  <si>
    <t>Adj.directiekamer</t>
  </si>
  <si>
    <t>Spreekkamer</t>
  </si>
  <si>
    <t>Handvaardigheid</t>
  </si>
  <si>
    <t>in: berging hv</t>
  </si>
  <si>
    <t>Natuur-/scheikunde</t>
  </si>
  <si>
    <t>in:Berging nk sk</t>
  </si>
  <si>
    <t xml:space="preserve">Kabinet </t>
  </si>
  <si>
    <t>Prakticum biologie</t>
  </si>
  <si>
    <t>Natuur-Technieklokaal</t>
  </si>
  <si>
    <t>in: berging natuur tech.</t>
  </si>
  <si>
    <t>in:Berging gk ak th.</t>
  </si>
  <si>
    <t>Berging nk th.</t>
  </si>
  <si>
    <t>Practicum lokaal</t>
  </si>
  <si>
    <t>in: Kabinet</t>
  </si>
  <si>
    <t>in: Berging biologie</t>
  </si>
  <si>
    <t xml:space="preserve">Opvang </t>
  </si>
  <si>
    <t>in: berging ak/ th.</t>
  </si>
  <si>
    <t>Natuurkunde/ techniek</t>
  </si>
  <si>
    <t>in: Berging nk tchniek</t>
  </si>
  <si>
    <t>Beeldende vorming</t>
  </si>
  <si>
    <t>in: Berging bv</t>
  </si>
  <si>
    <t>Diverse ruimtes afwijkende frequentie: 210.</t>
  </si>
  <si>
    <t>001</t>
  </si>
  <si>
    <t>049</t>
  </si>
  <si>
    <t>Kantoor docenten</t>
  </si>
  <si>
    <t>Techniek (buiten)</t>
  </si>
  <si>
    <t>Kleedkamer</t>
  </si>
  <si>
    <t>Wasruimte</t>
  </si>
  <si>
    <t>Sportzaal</t>
  </si>
  <si>
    <t>Berging SMORCS</t>
  </si>
  <si>
    <t>Beheerder/ EHBO</t>
  </si>
  <si>
    <t>Foyer</t>
  </si>
  <si>
    <t>in: Magazijn</t>
  </si>
  <si>
    <t>Bestuurskamer</t>
  </si>
  <si>
    <t>Meterkast</t>
  </si>
  <si>
    <t>Docenten</t>
  </si>
  <si>
    <t>`</t>
  </si>
  <si>
    <t>Mindervalidentoilet</t>
  </si>
  <si>
    <t>De kleedruimten en wasruimten bevatten een extra stroeve, speciale, anti-slipvloer welke niet gemopt kan worden!</t>
  </si>
  <si>
    <r>
      <t xml:space="preserve">Kleed- / wasruimten v.v. extra stroeve antislipvloer welke </t>
    </r>
    <r>
      <rPr>
        <b/>
        <sz val="11"/>
        <color theme="1"/>
        <rFont val="Calibri"/>
        <family val="2"/>
        <scheme val="minor"/>
      </rPr>
      <t>niet</t>
    </r>
    <r>
      <rPr>
        <sz val="11"/>
        <color theme="1"/>
        <rFont val="Calibri"/>
        <family val="2"/>
        <scheme val="minor"/>
      </rPr>
      <t xml:space="preserve"> gemopt kan worden.</t>
    </r>
  </si>
  <si>
    <t>Entree/ hal</t>
  </si>
  <si>
    <t>Damestoilet</t>
  </si>
  <si>
    <t>Herentoilet</t>
  </si>
  <si>
    <t>Kleedkamer 1</t>
  </si>
  <si>
    <t>Douche</t>
  </si>
  <si>
    <t>Kleedkamer 2</t>
  </si>
  <si>
    <t>Dojo</t>
  </si>
  <si>
    <t>Kleedkamer 3</t>
  </si>
  <si>
    <t>Kleedkamer 4</t>
  </si>
  <si>
    <t>Sportlaan 54</t>
  </si>
  <si>
    <t>Bestuurskantoor</t>
  </si>
  <si>
    <t>Gang incl. trap</t>
  </si>
  <si>
    <t xml:space="preserve">Gang  </t>
  </si>
  <si>
    <t>Bestuurskantoor SaZ</t>
  </si>
  <si>
    <t>Resultaatgericht vloerenonderhoud</t>
  </si>
  <si>
    <t>M² resultaatgericht vloeronderhoud</t>
  </si>
  <si>
    <t>Werkzaamheden</t>
  </si>
  <si>
    <t>nvt</t>
  </si>
  <si>
    <t>Maandfactuur (werkzaamheden met een frequentie)</t>
  </si>
  <si>
    <t>VSR herinspectie, prijs per inspectie</t>
  </si>
  <si>
    <t>Opdrachtnemer (1e), Opdrachtnemer (her)</t>
  </si>
  <si>
    <t>2021-SMO2004</t>
  </si>
  <si>
    <t>resultaatgericht</t>
  </si>
  <si>
    <t>Maandfactuur</t>
  </si>
  <si>
    <t>Tapijtreinigen OP AFROEP</t>
  </si>
  <si>
    <t>Extra ronde sanitair OP AFROEP</t>
  </si>
  <si>
    <t>Operationele begeleiding ED</t>
  </si>
  <si>
    <t>maand</t>
  </si>
  <si>
    <t>Operationele begeleiding Eigen Dienst (ED); 2 medewerkers; aansturing, opleiding, materiaalgebruik en vervanging.</t>
  </si>
  <si>
    <t>Operationele begeleiding Eigen Dienst (ED); 1 medewerker; aansturing, opleiding, materiaalgebruik en vervanging.</t>
  </si>
  <si>
    <t>Sport aan Zee (1)</t>
  </si>
  <si>
    <t>Wordt op werkdagen buiten schooltijden verhuurd.</t>
  </si>
  <si>
    <t>Dieptereiniging (groot)keuken HACCP</t>
  </si>
  <si>
    <t xml:space="preserve">Afwijkende frequentie </t>
  </si>
  <si>
    <t xml:space="preserve">Leslokaal  </t>
  </si>
  <si>
    <t>Afwijkende frequentie 255</t>
  </si>
  <si>
    <t>Frequentie: 255.</t>
  </si>
  <si>
    <t>Naloopronde</t>
  </si>
  <si>
    <t>dag</t>
  </si>
  <si>
    <t>(nieuw)</t>
  </si>
  <si>
    <t>Wordt tijdens vakanties, weekenden en op werkdagen buiten schooltijden verhuurd; in weekenden geen extra schoonmaak vereist.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</si>
</sst>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 &quot;€&quot;\ * #,##0.00_ ;_ &quot;€&quot;\ * \-#,##0.00_ ;_ &quot;€&quot;\ * &quot;-&quot;??_ ;_ @_ "/>
    <numFmt numFmtId="164" formatCode="_(&quot;€&quot;* #,##0.00_);_(&quot;€&quot;* \(#,##0.00\);_(&quot;€&quot;* &quot;-&quot;??_);_(@_)"/>
    <numFmt numFmtId="165" formatCode="0.000%"/>
    <numFmt numFmtId="166" formatCode="[$-413]d\ mmmm\ yyyy;@"/>
    <numFmt numFmtId="167" formatCode="0.0%"/>
    <numFmt numFmtId="168" formatCode="#,##0_ ;\-#,##0\ "/>
    <numFmt numFmtId="169" formatCode="_ &quot;€&quot;\ * #,##0.00000_ ;_ &quot;€&quot;\ * \-#,##0.00000_ ;_ &quot;€&quot;\ * &quot;-&quot;??_ ;_ @_ "/>
    <numFmt numFmtId="170" formatCode="&quot;€&quot;\ #,##0.00"/>
    <numFmt numFmtId="171" formatCode="#,##0.00_ ;\-#,##0.00\ "/>
  </numFmts>
  <fonts count="36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1"/>
      <name val="Calibri"/>
      <family val="2"/>
      <scheme val="minor"/>
    </font>
    <font>
      <sz val="11"/>
      <color rgb="FF00B050"/>
      <name val="Calibri"/>
      <family val="2"/>
      <scheme val="minor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1F1770"/>
      <name val="Calibri"/>
      <family val="2"/>
      <scheme val="minor"/>
    </font>
    <font>
      <b/>
      <sz val="8"/>
      <color indexed="81"/>
      <name val="Tahoma"/>
      <family val="2"/>
    </font>
    <font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0"/>
      <name val="Cambria"/>
      <family val="2"/>
      <scheme val="major"/>
    </font>
    <font>
      <sz val="12"/>
      <color theme="0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0"/>
      <name val="Calibri Light"/>
      <family val="2"/>
    </font>
    <font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8"/>
      <name val="Arial"/>
      <family val="2"/>
    </font>
    <font>
      <sz val="10"/>
      <color indexed="12"/>
      <name val="Arial"/>
      <family val="2"/>
    </font>
    <font>
      <sz val="10"/>
      <color indexed="10"/>
      <name val="Arial"/>
      <family val="2"/>
    </font>
    <font>
      <sz val="10"/>
      <name val="Calibri"/>
      <family val="2"/>
      <scheme val="minor"/>
    </font>
    <font>
      <sz val="10"/>
      <color indexed="10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indexed="57"/>
      <name val="Calibri"/>
      <family val="2"/>
      <scheme val="minor"/>
    </font>
    <font>
      <sz val="11"/>
      <color indexed="56"/>
      <name val="Calibri"/>
      <family val="2"/>
      <scheme val="minor"/>
    </font>
    <font>
      <sz val="11"/>
      <color indexed="6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FF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07512"/>
        <bgColor indexed="64"/>
      </patternFill>
    </fill>
    <fill>
      <patternFill patternType="solid">
        <fgColor rgb="FF1F1770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rgb="FF9F928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2E76B"/>
        <bgColor indexed="64"/>
      </patternFill>
    </fill>
    <fill>
      <patternFill patternType="solid">
        <fgColor rgb="FF173583"/>
        <bgColor indexed="64"/>
      </patternFill>
    </fill>
    <fill>
      <patternFill patternType="solid">
        <fgColor theme="0" tint="-0.249977111117893"/>
        <bgColor indexed="64"/>
      </patternFill>
    </fill>
  </fills>
  <borders count="78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hair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hair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double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theme="0"/>
      </right>
      <top style="thin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hair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theme="0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theme="0"/>
      </left>
      <right/>
      <top style="thin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hair">
        <color indexed="64"/>
      </bottom>
      <diagonal/>
    </border>
    <border>
      <left style="hair">
        <color theme="0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5">
    <xf numFmtId="0" fontId="0" fillId="0" borderId="0"/>
    <xf numFmtId="0" fontId="1" fillId="0" borderId="0"/>
    <xf numFmtId="16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2" fillId="0" borderId="0" applyNumberFormat="0" applyFill="0" applyBorder="0" applyAlignment="0" applyProtection="0"/>
  </cellStyleXfs>
  <cellXfs count="654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1" fontId="0" fillId="0" borderId="0" xfId="0" applyNumberFormat="1"/>
    <xf numFmtId="1" fontId="0" fillId="0" borderId="0" xfId="0" applyNumberFormat="1" applyAlignment="1">
      <alignment horizontal="center"/>
    </xf>
    <xf numFmtId="2" fontId="0" fillId="0" borderId="0" xfId="0" applyNumberFormat="1"/>
    <xf numFmtId="2" fontId="0" fillId="0" borderId="0" xfId="0" applyNumberFormat="1" applyAlignment="1">
      <alignment horizontal="center"/>
    </xf>
    <xf numFmtId="4" fontId="3" fillId="0" borderId="0" xfId="0" applyNumberFormat="1" applyFont="1" applyAlignment="1">
      <alignment horizontal="center"/>
    </xf>
    <xf numFmtId="4" fontId="3" fillId="0" borderId="1" xfId="0" applyNumberFormat="1" applyFont="1" applyBorder="1" applyAlignment="1">
      <alignment horizontal="center"/>
    </xf>
    <xf numFmtId="0" fontId="0" fillId="0" borderId="14" xfId="0" applyBorder="1"/>
    <xf numFmtId="0" fontId="0" fillId="0" borderId="0" xfId="0" applyBorder="1"/>
    <xf numFmtId="0" fontId="0" fillId="0" borderId="3" xfId="0" applyBorder="1"/>
    <xf numFmtId="0" fontId="0" fillId="0" borderId="2" xfId="0" applyBorder="1"/>
    <xf numFmtId="0" fontId="0" fillId="0" borderId="15" xfId="0" applyBorder="1"/>
    <xf numFmtId="0" fontId="0" fillId="0" borderId="0" xfId="0" applyFill="1" applyBorder="1"/>
    <xf numFmtId="4" fontId="0" fillId="0" borderId="0" xfId="0" applyNumberFormat="1" applyAlignment="1">
      <alignment horizontal="center"/>
    </xf>
    <xf numFmtId="0" fontId="0" fillId="0" borderId="14" xfId="0" applyBorder="1" applyAlignment="1">
      <alignment horizontal="center"/>
    </xf>
    <xf numFmtId="0" fontId="0" fillId="0" borderId="0" xfId="0" applyFill="1"/>
    <xf numFmtId="4" fontId="0" fillId="0" borderId="2" xfId="0" applyNumberFormat="1" applyBorder="1"/>
    <xf numFmtId="0" fontId="0" fillId="2" borderId="14" xfId="0" applyFill="1" applyBorder="1"/>
    <xf numFmtId="0" fontId="2" fillId="0" borderId="13" xfId="0" applyFont="1" applyBorder="1"/>
    <xf numFmtId="0" fontId="0" fillId="0" borderId="0" xfId="0" applyBorder="1" applyAlignment="1">
      <alignment horizontal="right"/>
    </xf>
    <xf numFmtId="0" fontId="0" fillId="0" borderId="0" xfId="0" applyFill="1" applyBorder="1" applyAlignment="1">
      <alignment horizontal="right"/>
    </xf>
    <xf numFmtId="2" fontId="0" fillId="0" borderId="39" xfId="0" applyNumberFormat="1" applyFill="1" applyBorder="1"/>
    <xf numFmtId="2" fontId="0" fillId="0" borderId="26" xfId="0" applyNumberFormat="1" applyFill="1" applyBorder="1"/>
    <xf numFmtId="1" fontId="0" fillId="0" borderId="13" xfId="0" applyNumberFormat="1" applyBorder="1"/>
    <xf numFmtId="0" fontId="0" fillId="0" borderId="13" xfId="0" applyBorder="1" applyAlignment="1">
      <alignment horizontal="center"/>
    </xf>
    <xf numFmtId="1" fontId="0" fillId="0" borderId="0" xfId="0" applyNumberFormat="1" applyAlignment="1" applyProtection="1">
      <alignment horizontal="left"/>
      <protection hidden="1"/>
    </xf>
    <xf numFmtId="164" fontId="0" fillId="0" borderId="0" xfId="0" applyNumberFormat="1"/>
    <xf numFmtId="0" fontId="0" fillId="0" borderId="48" xfId="0" applyBorder="1"/>
    <xf numFmtId="2" fontId="0" fillId="0" borderId="0" xfId="0" applyNumberFormat="1" applyFill="1" applyBorder="1"/>
    <xf numFmtId="0" fontId="0" fillId="0" borderId="49" xfId="0" applyBorder="1"/>
    <xf numFmtId="0" fontId="0" fillId="2" borderId="14" xfId="0" applyFill="1" applyBorder="1" applyAlignment="1">
      <alignment horizontal="left"/>
    </xf>
    <xf numFmtId="0" fontId="0" fillId="2" borderId="14" xfId="0" applyFill="1" applyBorder="1" applyAlignment="1">
      <alignment horizontal="center"/>
    </xf>
    <xf numFmtId="2" fontId="0" fillId="2" borderId="15" xfId="0" applyNumberFormat="1" applyFill="1" applyBorder="1"/>
    <xf numFmtId="0" fontId="0" fillId="3" borderId="10" xfId="0" applyFill="1" applyBorder="1" applyProtection="1">
      <protection locked="0"/>
    </xf>
    <xf numFmtId="0" fontId="0" fillId="3" borderId="8" xfId="0" applyFill="1" applyBorder="1" applyProtection="1">
      <protection locked="0"/>
    </xf>
    <xf numFmtId="0" fontId="0" fillId="3" borderId="12" xfId="0" applyFill="1" applyBorder="1" applyProtection="1">
      <protection locked="0"/>
    </xf>
    <xf numFmtId="0" fontId="0" fillId="5" borderId="41" xfId="0" applyFill="1" applyBorder="1"/>
    <xf numFmtId="0" fontId="0" fillId="5" borderId="28" xfId="0" applyFill="1" applyBorder="1"/>
    <xf numFmtId="0" fontId="0" fillId="5" borderId="32" xfId="0" applyFill="1" applyBorder="1"/>
    <xf numFmtId="0" fontId="0" fillId="5" borderId="42" xfId="0" applyFill="1" applyBorder="1"/>
    <xf numFmtId="0" fontId="0" fillId="5" borderId="36" xfId="0" applyFill="1" applyBorder="1"/>
    <xf numFmtId="0" fontId="0" fillId="5" borderId="10" xfId="0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0" fillId="5" borderId="1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0" fontId="0" fillId="5" borderId="5" xfId="0" applyFill="1" applyBorder="1" applyAlignment="1">
      <alignment horizontal="center"/>
    </xf>
    <xf numFmtId="0" fontId="0" fillId="5" borderId="6" xfId="0" applyFill="1" applyBorder="1" applyAlignment="1">
      <alignment horizontal="center"/>
    </xf>
    <xf numFmtId="0" fontId="0" fillId="5" borderId="4" xfId="0" applyFill="1" applyBorder="1"/>
    <xf numFmtId="0" fontId="0" fillId="5" borderId="10" xfId="0" applyFill="1" applyBorder="1"/>
    <xf numFmtId="0" fontId="0" fillId="5" borderId="40" xfId="0" applyFill="1" applyBorder="1"/>
    <xf numFmtId="0" fontId="0" fillId="5" borderId="33" xfId="0" applyFill="1" applyBorder="1"/>
    <xf numFmtId="0" fontId="0" fillId="5" borderId="34" xfId="0" applyFill="1" applyBorder="1"/>
    <xf numFmtId="0" fontId="0" fillId="5" borderId="27" xfId="0" applyFill="1" applyBorder="1"/>
    <xf numFmtId="0" fontId="0" fillId="5" borderId="31" xfId="0" applyFill="1" applyBorder="1"/>
    <xf numFmtId="0" fontId="0" fillId="5" borderId="14" xfId="0" applyFill="1" applyBorder="1"/>
    <xf numFmtId="1" fontId="0" fillId="5" borderId="21" xfId="0" applyNumberFormat="1" applyFill="1" applyBorder="1" applyAlignment="1">
      <alignment horizontal="right"/>
    </xf>
    <xf numFmtId="0" fontId="0" fillId="5" borderId="13" xfId="0" applyFill="1" applyBorder="1"/>
    <xf numFmtId="0" fontId="0" fillId="5" borderId="15" xfId="0" applyFill="1" applyBorder="1"/>
    <xf numFmtId="0" fontId="0" fillId="5" borderId="30" xfId="0" applyFill="1" applyBorder="1"/>
    <xf numFmtId="0" fontId="0" fillId="5" borderId="5" xfId="0" applyFill="1" applyBorder="1"/>
    <xf numFmtId="0" fontId="0" fillId="5" borderId="8" xfId="0" applyFill="1" applyBorder="1"/>
    <xf numFmtId="0" fontId="0" fillId="5" borderId="29" xfId="0" applyFill="1" applyBorder="1"/>
    <xf numFmtId="0" fontId="0" fillId="5" borderId="6" xfId="0" applyFill="1" applyBorder="1"/>
    <xf numFmtId="0" fontId="0" fillId="5" borderId="12" xfId="0" applyFill="1" applyBorder="1"/>
    <xf numFmtId="0" fontId="0" fillId="5" borderId="43" xfId="0" applyFill="1" applyBorder="1"/>
    <xf numFmtId="0" fontId="0" fillId="5" borderId="18" xfId="0" applyFill="1" applyBorder="1"/>
    <xf numFmtId="0" fontId="0" fillId="5" borderId="1" xfId="0" applyFill="1" applyBorder="1"/>
    <xf numFmtId="0" fontId="0" fillId="5" borderId="1" xfId="0" applyFill="1" applyBorder="1" applyAlignment="1">
      <alignment horizontal="center"/>
    </xf>
    <xf numFmtId="164" fontId="5" fillId="6" borderId="10" xfId="0" applyNumberFormat="1" applyFont="1" applyFill="1" applyBorder="1"/>
    <xf numFmtId="2" fontId="5" fillId="6" borderId="10" xfId="0" applyNumberFormat="1" applyFont="1" applyFill="1" applyBorder="1"/>
    <xf numFmtId="164" fontId="5" fillId="6" borderId="8" xfId="0" applyNumberFormat="1" applyFont="1" applyFill="1" applyBorder="1"/>
    <xf numFmtId="2" fontId="5" fillId="6" borderId="11" xfId="0" applyNumberFormat="1" applyFont="1" applyFill="1" applyBorder="1"/>
    <xf numFmtId="164" fontId="5" fillId="6" borderId="22" xfId="0" applyNumberFormat="1" applyFont="1" applyFill="1" applyBorder="1"/>
    <xf numFmtId="2" fontId="5" fillId="6" borderId="9" xfId="0" applyNumberFormat="1" applyFont="1" applyFill="1" applyBorder="1"/>
    <xf numFmtId="164" fontId="5" fillId="6" borderId="25" xfId="0" applyNumberFormat="1" applyFont="1" applyFill="1" applyBorder="1"/>
    <xf numFmtId="2" fontId="5" fillId="6" borderId="24" xfId="0" applyNumberFormat="1" applyFont="1" applyFill="1" applyBorder="1"/>
    <xf numFmtId="2" fontId="5" fillId="6" borderId="44" xfId="0" applyNumberFormat="1" applyFont="1" applyFill="1" applyBorder="1"/>
    <xf numFmtId="164" fontId="5" fillId="6" borderId="32" xfId="0" applyNumberFormat="1" applyFont="1" applyFill="1" applyBorder="1"/>
    <xf numFmtId="2" fontId="5" fillId="6" borderId="8" xfId="0" applyNumberFormat="1" applyFont="1" applyFill="1" applyBorder="1"/>
    <xf numFmtId="164" fontId="5" fillId="6" borderId="37" xfId="0" applyNumberFormat="1" applyFont="1" applyFill="1" applyBorder="1"/>
    <xf numFmtId="2" fontId="5" fillId="6" borderId="22" xfId="0" applyNumberFormat="1" applyFont="1" applyFill="1" applyBorder="1"/>
    <xf numFmtId="2" fontId="5" fillId="6" borderId="21" xfId="0" applyNumberFormat="1" applyFont="1" applyFill="1" applyBorder="1" applyAlignment="1">
      <alignment horizontal="center"/>
    </xf>
    <xf numFmtId="2" fontId="5" fillId="6" borderId="20" xfId="0" applyNumberFormat="1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1" fontId="5" fillId="6" borderId="15" xfId="0" applyNumberFormat="1" applyFont="1" applyFill="1" applyBorder="1" applyAlignment="1">
      <alignment horizontal="center"/>
    </xf>
    <xf numFmtId="0" fontId="5" fillId="6" borderId="8" xfId="0" applyFont="1" applyFill="1" applyBorder="1"/>
    <xf numFmtId="0" fontId="5" fillId="6" borderId="12" xfId="0" applyFont="1" applyFill="1" applyBorder="1"/>
    <xf numFmtId="164" fontId="5" fillId="6" borderId="1" xfId="0" applyNumberFormat="1" applyFont="1" applyFill="1" applyBorder="1"/>
    <xf numFmtId="0" fontId="5" fillId="6" borderId="38" xfId="0" applyFont="1" applyFill="1" applyBorder="1"/>
    <xf numFmtId="0" fontId="5" fillId="6" borderId="35" xfId="0" applyFont="1" applyFill="1" applyBorder="1"/>
    <xf numFmtId="164" fontId="0" fillId="6" borderId="10" xfId="0" applyNumberFormat="1" applyFill="1" applyBorder="1"/>
    <xf numFmtId="2" fontId="0" fillId="6" borderId="10" xfId="0" applyNumberFormat="1" applyFill="1" applyBorder="1"/>
    <xf numFmtId="164" fontId="0" fillId="6" borderId="8" xfId="0" applyNumberFormat="1" applyFill="1" applyBorder="1"/>
    <xf numFmtId="2" fontId="0" fillId="6" borderId="11" xfId="0" applyNumberFormat="1" applyFill="1" applyBorder="1"/>
    <xf numFmtId="164" fontId="0" fillId="6" borderId="22" xfId="0" applyNumberFormat="1" applyFill="1" applyBorder="1"/>
    <xf numFmtId="2" fontId="0" fillId="6" borderId="9" xfId="0" applyNumberFormat="1" applyFill="1" applyBorder="1"/>
    <xf numFmtId="164" fontId="0" fillId="6" borderId="25" xfId="0" applyNumberFormat="1" applyFill="1" applyBorder="1"/>
    <xf numFmtId="2" fontId="0" fillId="6" borderId="24" xfId="0" applyNumberFormat="1" applyFill="1" applyBorder="1"/>
    <xf numFmtId="164" fontId="0" fillId="6" borderId="32" xfId="0" applyNumberFormat="1" applyFill="1" applyBorder="1"/>
    <xf numFmtId="2" fontId="0" fillId="6" borderId="8" xfId="0" applyNumberFormat="1" applyFill="1" applyBorder="1"/>
    <xf numFmtId="164" fontId="0" fillId="6" borderId="37" xfId="0" applyNumberFormat="1" applyFill="1" applyBorder="1"/>
    <xf numFmtId="2" fontId="0" fillId="6" borderId="22" xfId="0" applyNumberFormat="1" applyFill="1" applyBorder="1"/>
    <xf numFmtId="2" fontId="0" fillId="6" borderId="21" xfId="0" applyNumberFormat="1" applyFill="1" applyBorder="1" applyAlignment="1">
      <alignment horizontal="center"/>
    </xf>
    <xf numFmtId="2" fontId="0" fillId="6" borderId="20" xfId="0" applyNumberFormat="1" applyFill="1" applyBorder="1" applyAlignment="1">
      <alignment horizontal="center"/>
    </xf>
    <xf numFmtId="0" fontId="0" fillId="6" borderId="15" xfId="0" applyFill="1" applyBorder="1" applyAlignment="1">
      <alignment horizontal="center"/>
    </xf>
    <xf numFmtId="1" fontId="0" fillId="6" borderId="15" xfId="0" applyNumberFormat="1" applyFill="1" applyBorder="1" applyAlignment="1">
      <alignment horizontal="center"/>
    </xf>
    <xf numFmtId="0" fontId="0" fillId="6" borderId="10" xfId="0" applyFill="1" applyBorder="1"/>
    <xf numFmtId="0" fontId="0" fillId="6" borderId="8" xfId="0" applyFill="1" applyBorder="1"/>
    <xf numFmtId="0" fontId="0" fillId="6" borderId="12" xfId="0" applyFill="1" applyBorder="1"/>
    <xf numFmtId="0" fontId="0" fillId="6" borderId="38" xfId="0" applyFill="1" applyBorder="1"/>
    <xf numFmtId="0" fontId="0" fillId="6" borderId="35" xfId="0" applyFill="1" applyBorder="1"/>
    <xf numFmtId="164" fontId="0" fillId="6" borderId="1" xfId="0" applyNumberFormat="1" applyFill="1" applyBorder="1"/>
    <xf numFmtId="0" fontId="0" fillId="5" borderId="11" xfId="0" applyFill="1" applyBorder="1" applyAlignment="1">
      <alignment horizontal="center"/>
    </xf>
    <xf numFmtId="0" fontId="0" fillId="5" borderId="9" xfId="0" applyFill="1" applyBorder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1" xfId="0" applyNumberFormat="1" applyFont="1" applyBorder="1" applyAlignment="1">
      <alignment horizontal="center"/>
    </xf>
    <xf numFmtId="0" fontId="7" fillId="0" borderId="0" xfId="0" applyFont="1" applyAlignment="1">
      <alignment horizontal="center"/>
    </xf>
    <xf numFmtId="0" fontId="7" fillId="0" borderId="0" xfId="0" applyFont="1"/>
    <xf numFmtId="2" fontId="7" fillId="0" borderId="0" xfId="0" applyNumberFormat="1" applyFont="1"/>
    <xf numFmtId="1" fontId="7" fillId="0" borderId="0" xfId="0" applyNumberFormat="1" applyFont="1"/>
    <xf numFmtId="1" fontId="7" fillId="0" borderId="0" xfId="0" applyNumberFormat="1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5" fillId="0" borderId="0" xfId="0" applyFont="1" applyFill="1" applyBorder="1"/>
    <xf numFmtId="0" fontId="5" fillId="0" borderId="0" xfId="0" applyFont="1" applyFill="1" applyBorder="1" applyAlignment="1">
      <alignment horizontal="right"/>
    </xf>
    <xf numFmtId="0" fontId="5" fillId="0" borderId="0" xfId="0" applyFont="1" applyFill="1" applyBorder="1" applyAlignment="1">
      <alignment horizontal="center"/>
    </xf>
    <xf numFmtId="164" fontId="5" fillId="0" borderId="0" xfId="0" applyNumberFormat="1" applyFont="1" applyFill="1" applyBorder="1"/>
    <xf numFmtId="2" fontId="5" fillId="0" borderId="0" xfId="0" applyNumberFormat="1" applyFont="1" applyFill="1" applyBorder="1" applyAlignment="1">
      <alignment horizontal="center"/>
    </xf>
    <xf numFmtId="4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>
      <alignment horizontal="center"/>
    </xf>
    <xf numFmtId="1" fontId="5" fillId="0" borderId="0" xfId="0" applyNumberFormat="1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Protection="1">
      <protection locked="0"/>
    </xf>
    <xf numFmtId="164" fontId="5" fillId="0" borderId="0" xfId="0" applyNumberFormat="1" applyFont="1" applyFill="1" applyBorder="1" applyAlignment="1">
      <alignment horizontal="right"/>
    </xf>
    <xf numFmtId="164" fontId="5" fillId="0" borderId="0" xfId="0" applyNumberFormat="1" applyFont="1" applyFill="1" applyBorder="1" applyAlignment="1">
      <alignment horizontal="center"/>
    </xf>
    <xf numFmtId="166" fontId="5" fillId="0" borderId="0" xfId="0" applyNumberFormat="1" applyFont="1" applyFill="1" applyBorder="1" applyAlignment="1">
      <alignment horizontal="left"/>
    </xf>
    <xf numFmtId="0" fontId="0" fillId="0" borderId="0" xfId="0" applyBorder="1" applyAlignment="1">
      <alignment vertical="top"/>
    </xf>
    <xf numFmtId="0" fontId="0" fillId="0" borderId="0" xfId="0" applyAlignment="1">
      <alignment wrapText="1"/>
    </xf>
    <xf numFmtId="166" fontId="0" fillId="0" borderId="0" xfId="0" applyNumberFormat="1"/>
    <xf numFmtId="0" fontId="5" fillId="0" borderId="0" xfId="0" applyFont="1" applyFill="1" applyBorder="1" applyAlignment="1">
      <alignment horizontal="center" vertical="center" wrapText="1"/>
    </xf>
    <xf numFmtId="0" fontId="0" fillId="0" borderId="0" xfId="0" applyFont="1"/>
    <xf numFmtId="164" fontId="0" fillId="0" borderId="0" xfId="0" applyNumberFormat="1" applyFill="1" applyBorder="1"/>
    <xf numFmtId="4" fontId="0" fillId="0" borderId="0" xfId="0" applyNumberFormat="1"/>
    <xf numFmtId="2" fontId="0" fillId="5" borderId="4" xfId="0" applyNumberFormat="1" applyFill="1" applyBorder="1"/>
    <xf numFmtId="2" fontId="0" fillId="5" borderId="7" xfId="0" applyNumberFormat="1" applyFill="1" applyBorder="1"/>
    <xf numFmtId="1" fontId="0" fillId="0" borderId="0" xfId="0" applyNumberFormat="1" applyFont="1" applyAlignment="1" applyProtection="1">
      <alignment horizontal="left"/>
      <protection hidden="1"/>
    </xf>
    <xf numFmtId="0" fontId="0" fillId="0" borderId="0" xfId="0" applyFont="1" applyAlignment="1">
      <alignment horizontal="center"/>
    </xf>
    <xf numFmtId="0" fontId="0" fillId="9" borderId="0" xfId="0" applyFill="1"/>
    <xf numFmtId="0" fontId="0" fillId="9" borderId="0" xfId="0" applyFill="1" applyAlignment="1">
      <alignment horizontal="center"/>
    </xf>
    <xf numFmtId="0" fontId="0" fillId="9" borderId="0" xfId="0" applyFill="1" applyBorder="1"/>
    <xf numFmtId="164" fontId="5" fillId="6" borderId="10" xfId="0" applyNumberFormat="1" applyFont="1" applyFill="1" applyBorder="1"/>
    <xf numFmtId="164" fontId="5" fillId="6" borderId="8" xfId="0" applyNumberFormat="1" applyFont="1" applyFill="1" applyBorder="1"/>
    <xf numFmtId="164" fontId="5" fillId="6" borderId="12" xfId="0" applyNumberFormat="1" applyFont="1" applyFill="1" applyBorder="1"/>
    <xf numFmtId="164" fontId="5" fillId="6" borderId="7" xfId="0" applyNumberFormat="1" applyFont="1" applyFill="1" applyBorder="1"/>
    <xf numFmtId="164" fontId="5" fillId="6" borderId="11" xfId="0" applyNumberFormat="1" applyFont="1" applyFill="1" applyBorder="1"/>
    <xf numFmtId="164" fontId="5" fillId="6" borderId="9" xfId="0" applyNumberFormat="1" applyFont="1" applyFill="1" applyBorder="1"/>
    <xf numFmtId="164" fontId="5" fillId="6" borderId="50" xfId="0" applyNumberFormat="1" applyFont="1" applyFill="1" applyBorder="1"/>
    <xf numFmtId="164" fontId="5" fillId="6" borderId="1" xfId="0" applyNumberFormat="1" applyFont="1" applyFill="1" applyBorder="1"/>
    <xf numFmtId="164" fontId="0" fillId="6" borderId="10" xfId="0" applyNumberFormat="1" applyFill="1" applyBorder="1"/>
    <xf numFmtId="164" fontId="0" fillId="6" borderId="8" xfId="0" applyNumberFormat="1" applyFill="1" applyBorder="1"/>
    <xf numFmtId="164" fontId="0" fillId="6" borderId="12" xfId="0" applyNumberFormat="1" applyFill="1" applyBorder="1"/>
    <xf numFmtId="164" fontId="0" fillId="6" borderId="7" xfId="0" applyNumberFormat="1" applyFill="1" applyBorder="1"/>
    <xf numFmtId="164" fontId="0" fillId="6" borderId="11" xfId="0" applyNumberFormat="1" applyFill="1" applyBorder="1"/>
    <xf numFmtId="164" fontId="0" fillId="6" borderId="9" xfId="0" applyNumberFormat="1" applyFill="1" applyBorder="1"/>
    <xf numFmtId="164" fontId="0" fillId="6" borderId="50" xfId="0" applyNumberFormat="1" applyFill="1" applyBorder="1"/>
    <xf numFmtId="164" fontId="0" fillId="6" borderId="1" xfId="0" applyNumberFormat="1" applyFill="1" applyBorder="1"/>
    <xf numFmtId="164" fontId="5" fillId="6" borderId="15" xfId="0" applyNumberFormat="1" applyFont="1" applyFill="1" applyBorder="1"/>
    <xf numFmtId="164" fontId="0" fillId="6" borderId="15" xfId="0" applyNumberFormat="1" applyFill="1" applyBorder="1"/>
    <xf numFmtId="164" fontId="0" fillId="6" borderId="19" xfId="0" applyNumberFormat="1" applyFill="1" applyBorder="1"/>
    <xf numFmtId="164" fontId="0" fillId="0" borderId="2" xfId="0" applyNumberFormat="1" applyBorder="1"/>
    <xf numFmtId="168" fontId="0" fillId="5" borderId="10" xfId="0" applyNumberFormat="1" applyFill="1" applyBorder="1" applyAlignment="1">
      <alignment horizontal="center"/>
    </xf>
    <xf numFmtId="168" fontId="0" fillId="5" borderId="8" xfId="0" applyNumberFormat="1" applyFill="1" applyBorder="1" applyAlignment="1">
      <alignment horizontal="center"/>
    </xf>
    <xf numFmtId="168" fontId="0" fillId="5" borderId="12" xfId="0" applyNumberFormat="1" applyFill="1" applyBorder="1" applyAlignment="1">
      <alignment horizontal="center"/>
    </xf>
    <xf numFmtId="0" fontId="5" fillId="0" borderId="0" xfId="0" applyFont="1" applyFill="1" applyBorder="1" applyAlignment="1" applyProtection="1">
      <alignment horizontal="left"/>
      <protection locked="0"/>
    </xf>
    <xf numFmtId="0" fontId="5" fillId="0" borderId="0" xfId="0" applyFont="1" applyFill="1" applyBorder="1" applyAlignment="1">
      <alignment horizontal="left"/>
    </xf>
    <xf numFmtId="0" fontId="0" fillId="8" borderId="0" xfId="0" applyFill="1" applyBorder="1"/>
    <xf numFmtId="0" fontId="0" fillId="8" borderId="0" xfId="0" applyFill="1" applyBorder="1" applyProtection="1">
      <protection locked="0"/>
    </xf>
    <xf numFmtId="0" fontId="0" fillId="8" borderId="0" xfId="0" applyFill="1" applyBorder="1" applyAlignment="1">
      <alignment horizontal="center"/>
    </xf>
    <xf numFmtId="164" fontId="0" fillId="0" borderId="52" xfId="0" applyNumberFormat="1" applyFill="1" applyBorder="1" applyProtection="1">
      <protection locked="0"/>
    </xf>
    <xf numFmtId="0" fontId="0" fillId="0" borderId="0" xfId="0" applyFill="1" applyBorder="1" applyAlignment="1"/>
    <xf numFmtId="0" fontId="4" fillId="0" borderId="0" xfId="0" applyFont="1" applyBorder="1"/>
    <xf numFmtId="0" fontId="4" fillId="0" borderId="0" xfId="0" applyFont="1" applyFill="1" applyBorder="1"/>
    <xf numFmtId="166" fontId="0" fillId="0" borderId="0" xfId="0" applyNumberFormat="1" applyFont="1"/>
    <xf numFmtId="164" fontId="0" fillId="0" borderId="0" xfId="0" applyNumberFormat="1" applyFont="1"/>
    <xf numFmtId="0" fontId="0" fillId="5" borderId="11" xfId="0" applyNumberFormat="1" applyFill="1" applyBorder="1" applyAlignment="1">
      <alignment horizontal="center"/>
    </xf>
    <xf numFmtId="4" fontId="0" fillId="5" borderId="10" xfId="0" applyNumberFormat="1" applyFill="1" applyBorder="1" applyAlignment="1">
      <alignment horizontal="center"/>
    </xf>
    <xf numFmtId="4" fontId="5" fillId="6" borderId="20" xfId="0" applyNumberFormat="1" applyFont="1" applyFill="1" applyBorder="1" applyAlignment="1">
      <alignment horizontal="center"/>
    </xf>
    <xf numFmtId="4" fontId="0" fillId="6" borderId="20" xfId="0" applyNumberFormat="1" applyFill="1" applyBorder="1" applyAlignment="1">
      <alignment horizontal="center"/>
    </xf>
    <xf numFmtId="164" fontId="0" fillId="0" borderId="0" xfId="0" applyNumberFormat="1" applyBorder="1"/>
    <xf numFmtId="0" fontId="0" fillId="0" borderId="56" xfId="0" applyBorder="1"/>
    <xf numFmtId="164" fontId="0" fillId="0" borderId="56" xfId="0" applyNumberFormat="1" applyBorder="1"/>
    <xf numFmtId="4" fontId="0" fillId="0" borderId="56" xfId="0" applyNumberFormat="1" applyBorder="1"/>
    <xf numFmtId="164" fontId="5" fillId="0" borderId="2" xfId="0" applyNumberFormat="1" applyFont="1" applyFill="1" applyBorder="1"/>
    <xf numFmtId="44" fontId="0" fillId="0" borderId="0" xfId="3" applyFont="1"/>
    <xf numFmtId="0" fontId="0" fillId="0" borderId="0" xfId="0" applyFont="1" applyAlignment="1">
      <alignment wrapText="1"/>
    </xf>
    <xf numFmtId="0" fontId="19" fillId="4" borderId="13" xfId="0" applyFont="1" applyFill="1" applyBorder="1"/>
    <xf numFmtId="0" fontId="6" fillId="4" borderId="14" xfId="0" applyFont="1" applyFill="1" applyBorder="1"/>
    <xf numFmtId="0" fontId="6" fillId="4" borderId="15" xfId="0" applyFont="1" applyFill="1" applyBorder="1"/>
    <xf numFmtId="0" fontId="0" fillId="0" borderId="0" xfId="0" applyBorder="1" applyAlignment="1">
      <alignment wrapText="1"/>
    </xf>
    <xf numFmtId="170" fontId="0" fillId="0" borderId="0" xfId="2" applyNumberFormat="1" applyFont="1" applyBorder="1" applyAlignment="1">
      <alignment horizontal="left" wrapText="1"/>
    </xf>
    <xf numFmtId="0" fontId="0" fillId="0" borderId="0" xfId="0" applyNumberFormat="1" applyBorder="1" applyAlignment="1">
      <alignment wrapText="1"/>
    </xf>
    <xf numFmtId="2" fontId="0" fillId="5" borderId="5" xfId="0" applyNumberFormat="1" applyFill="1" applyBorder="1" applyAlignment="1">
      <alignment horizontal="left"/>
    </xf>
    <xf numFmtId="0" fontId="0" fillId="5" borderId="5" xfId="0" applyFill="1" applyBorder="1" applyAlignment="1">
      <alignment horizontal="left"/>
    </xf>
    <xf numFmtId="0" fontId="0" fillId="5" borderId="6" xfId="0" applyFill="1" applyBorder="1" applyAlignment="1">
      <alignment horizontal="left"/>
    </xf>
    <xf numFmtId="2" fontId="0" fillId="0" borderId="0" xfId="0" applyNumberFormat="1" applyAlignment="1">
      <alignment horizontal="center" wrapText="1"/>
    </xf>
    <xf numFmtId="164" fontId="0" fillId="10" borderId="10" xfId="0" applyNumberFormat="1" applyFill="1" applyBorder="1" applyProtection="1">
      <protection locked="0"/>
    </xf>
    <xf numFmtId="164" fontId="0" fillId="10" borderId="8" xfId="0" applyNumberFormat="1" applyFill="1" applyBorder="1" applyProtection="1">
      <protection locked="0"/>
    </xf>
    <xf numFmtId="164" fontId="0" fillId="10" borderId="12" xfId="0" applyNumberFormat="1" applyFill="1" applyBorder="1" applyProtection="1">
      <protection locked="0"/>
    </xf>
    <xf numFmtId="1" fontId="0" fillId="10" borderId="7" xfId="0" applyNumberFormat="1" applyFill="1" applyBorder="1" applyAlignment="1" applyProtection="1">
      <alignment horizontal="center"/>
      <protection locked="0"/>
    </xf>
    <xf numFmtId="1" fontId="0" fillId="10" borderId="11" xfId="0" applyNumberFormat="1" applyFill="1" applyBorder="1" applyAlignment="1" applyProtection="1">
      <alignment horizontal="center"/>
      <protection locked="0"/>
    </xf>
    <xf numFmtId="1" fontId="0" fillId="10" borderId="9" xfId="0" applyNumberFormat="1" applyFill="1" applyBorder="1" applyAlignment="1" applyProtection="1">
      <alignment horizontal="center"/>
      <protection locked="0"/>
    </xf>
    <xf numFmtId="9" fontId="0" fillId="10" borderId="7" xfId="0" applyNumberFormat="1" applyFill="1" applyBorder="1" applyProtection="1">
      <protection locked="0"/>
    </xf>
    <xf numFmtId="9" fontId="0" fillId="10" borderId="11" xfId="0" applyNumberFormat="1" applyFill="1" applyBorder="1" applyProtection="1">
      <protection locked="0"/>
    </xf>
    <xf numFmtId="9" fontId="0" fillId="10" borderId="9" xfId="0" applyNumberFormat="1" applyFill="1" applyBorder="1" applyProtection="1">
      <protection locked="0"/>
    </xf>
    <xf numFmtId="0" fontId="0" fillId="11" borderId="0" xfId="0" applyFill="1" applyBorder="1"/>
    <xf numFmtId="0" fontId="6" fillId="11" borderId="53" xfId="0" applyFont="1" applyFill="1" applyBorder="1"/>
    <xf numFmtId="0" fontId="6" fillId="11" borderId="55" xfId="0" applyFont="1" applyFill="1" applyBorder="1" applyAlignment="1">
      <alignment horizontal="right"/>
    </xf>
    <xf numFmtId="0" fontId="6" fillId="11" borderId="54" xfId="0" applyFont="1" applyFill="1" applyBorder="1" applyAlignment="1">
      <alignment horizontal="right"/>
    </xf>
    <xf numFmtId="0" fontId="6" fillId="11" borderId="54" xfId="0" applyFont="1" applyFill="1" applyBorder="1"/>
    <xf numFmtId="0" fontId="6" fillId="11" borderId="7" xfId="0" applyFont="1" applyFill="1" applyBorder="1"/>
    <xf numFmtId="0" fontId="6" fillId="11" borderId="11" xfId="0" applyFont="1" applyFill="1" applyBorder="1" applyAlignment="1">
      <alignment horizontal="right"/>
    </xf>
    <xf numFmtId="0" fontId="6" fillId="11" borderId="9" xfId="0" applyFont="1" applyFill="1" applyBorder="1" applyAlignment="1">
      <alignment horizontal="right"/>
    </xf>
    <xf numFmtId="0" fontId="6" fillId="11" borderId="38" xfId="0" applyFont="1" applyFill="1" applyBorder="1"/>
    <xf numFmtId="0" fontId="6" fillId="11" borderId="35" xfId="0" applyFont="1" applyFill="1" applyBorder="1"/>
    <xf numFmtId="0" fontId="6" fillId="11" borderId="58" xfId="0" applyNumberFormat="1" applyFont="1" applyFill="1" applyBorder="1" applyAlignment="1">
      <alignment horizontal="center"/>
    </xf>
    <xf numFmtId="0" fontId="6" fillId="11" borderId="60" xfId="0" applyNumberFormat="1" applyFont="1" applyFill="1" applyBorder="1" applyAlignment="1">
      <alignment horizontal="center"/>
    </xf>
    <xf numFmtId="0" fontId="6" fillId="11" borderId="62" xfId="0" applyNumberFormat="1" applyFont="1" applyFill="1" applyBorder="1" applyAlignment="1">
      <alignment horizontal="center"/>
    </xf>
    <xf numFmtId="0" fontId="11" fillId="10" borderId="13" xfId="0" applyFont="1" applyFill="1" applyBorder="1" applyAlignment="1">
      <alignment horizontal="left" wrapText="1"/>
    </xf>
    <xf numFmtId="0" fontId="11" fillId="10" borderId="14" xfId="0" applyFont="1" applyFill="1" applyBorder="1" applyAlignment="1">
      <alignment horizontal="left" wrapText="1"/>
    </xf>
    <xf numFmtId="166" fontId="11" fillId="10" borderId="14" xfId="0" applyNumberFormat="1" applyFont="1" applyFill="1" applyBorder="1" applyAlignment="1">
      <alignment horizontal="left" wrapText="1"/>
    </xf>
    <xf numFmtId="164" fontId="11" fillId="10" borderId="14" xfId="0" applyNumberFormat="1" applyFont="1" applyFill="1" applyBorder="1" applyAlignment="1">
      <alignment horizontal="left" wrapText="1"/>
    </xf>
    <xf numFmtId="0" fontId="11" fillId="10" borderId="15" xfId="0" applyFont="1" applyFill="1" applyBorder="1" applyAlignment="1">
      <alignment horizontal="left" wrapText="1"/>
    </xf>
    <xf numFmtId="0" fontId="13" fillId="0" borderId="0" xfId="0" applyFont="1" applyFill="1" applyBorder="1" applyAlignment="1" applyProtection="1"/>
    <xf numFmtId="0" fontId="13" fillId="0" borderId="0" xfId="0" applyFont="1" applyFill="1" applyBorder="1" applyProtection="1"/>
    <xf numFmtId="0" fontId="16" fillId="10" borderId="68" xfId="0" applyFont="1" applyFill="1" applyBorder="1" applyAlignment="1" applyProtection="1">
      <alignment horizontal="left"/>
      <protection locked="0"/>
    </xf>
    <xf numFmtId="0" fontId="16" fillId="10" borderId="41" xfId="0" applyFont="1" applyFill="1" applyBorder="1" applyAlignment="1" applyProtection="1">
      <alignment horizontal="left"/>
      <protection locked="0"/>
    </xf>
    <xf numFmtId="0" fontId="16" fillId="10" borderId="69" xfId="0" applyFont="1" applyFill="1" applyBorder="1" applyAlignment="1" applyProtection="1">
      <alignment horizontal="left"/>
      <protection locked="0"/>
    </xf>
    <xf numFmtId="2" fontId="0" fillId="10" borderId="45" xfId="0" applyNumberFormat="1" applyFill="1" applyBorder="1" applyProtection="1">
      <protection locked="0"/>
    </xf>
    <xf numFmtId="2" fontId="0" fillId="10" borderId="44" xfId="0" applyNumberFormat="1" applyFill="1" applyBorder="1" applyProtection="1">
      <protection locked="0"/>
    </xf>
    <xf numFmtId="2" fontId="0" fillId="10" borderId="15" xfId="0" applyNumberFormat="1" applyFill="1" applyBorder="1" applyProtection="1">
      <protection locked="0"/>
    </xf>
    <xf numFmtId="165" fontId="0" fillId="10" borderId="47" xfId="0" applyNumberFormat="1" applyFill="1" applyBorder="1" applyProtection="1">
      <protection locked="0"/>
    </xf>
    <xf numFmtId="165" fontId="0" fillId="10" borderId="44" xfId="0" applyNumberFormat="1" applyFill="1" applyBorder="1" applyProtection="1">
      <protection locked="0"/>
    </xf>
    <xf numFmtId="165" fontId="0" fillId="10" borderId="46" xfId="0" applyNumberFormat="1" applyFill="1" applyBorder="1" applyProtection="1">
      <protection locked="0"/>
    </xf>
    <xf numFmtId="165" fontId="0" fillId="10" borderId="45" xfId="0" applyNumberFormat="1" applyFill="1" applyBorder="1" applyProtection="1">
      <protection locked="0"/>
    </xf>
    <xf numFmtId="0" fontId="11" fillId="11" borderId="2" xfId="0" applyFont="1" applyFill="1" applyBorder="1" applyAlignment="1">
      <alignment horizontal="center" vertical="center" wrapText="1"/>
    </xf>
    <xf numFmtId="0" fontId="6" fillId="11" borderId="1" xfId="0" applyFont="1" applyFill="1" applyBorder="1"/>
    <xf numFmtId="164" fontId="6" fillId="11" borderId="1" xfId="0" applyNumberFormat="1" applyFont="1" applyFill="1" applyBorder="1"/>
    <xf numFmtId="4" fontId="6" fillId="11" borderId="1" xfId="0" applyNumberFormat="1" applyFont="1" applyFill="1" applyBorder="1"/>
    <xf numFmtId="0" fontId="0" fillId="0" borderId="0" xfId="0" applyFont="1" applyAlignment="1">
      <alignment horizontal="center" vertical="center" wrapText="1"/>
    </xf>
    <xf numFmtId="4" fontId="23" fillId="0" borderId="0" xfId="0" applyNumberFormat="1" applyFont="1" applyProtection="1">
      <protection hidden="1"/>
    </xf>
    <xf numFmtId="4" fontId="1" fillId="0" borderId="0" xfId="0" applyNumberFormat="1" applyFont="1" applyProtection="1">
      <protection hidden="1"/>
    </xf>
    <xf numFmtId="0" fontId="1" fillId="0" borderId="0" xfId="0" applyFont="1" applyAlignment="1" applyProtection="1">
      <alignment horizontal="center"/>
      <protection hidden="1"/>
    </xf>
    <xf numFmtId="2" fontId="5" fillId="6" borderId="12" xfId="0" applyNumberFormat="1" applyFont="1" applyFill="1" applyBorder="1"/>
    <xf numFmtId="2" fontId="0" fillId="6" borderId="12" xfId="0" applyNumberFormat="1" applyFill="1" applyBorder="1"/>
    <xf numFmtId="4" fontId="26" fillId="0" borderId="0" xfId="0" applyNumberFormat="1" applyFont="1" applyProtection="1">
      <protection hidden="1"/>
    </xf>
    <xf numFmtId="1" fontId="0" fillId="0" borderId="0" xfId="0" applyNumberFormat="1" applyFont="1" applyAlignment="1" applyProtection="1">
      <protection hidden="1"/>
    </xf>
    <xf numFmtId="4" fontId="5" fillId="0" borderId="0" xfId="0" applyNumberFormat="1" applyFont="1" applyAlignment="1" applyProtection="1">
      <protection hidden="1"/>
    </xf>
    <xf numFmtId="4" fontId="28" fillId="0" borderId="0" xfId="0" applyNumberFormat="1" applyFont="1" applyAlignment="1" applyProtection="1">
      <protection hidden="1"/>
    </xf>
    <xf numFmtId="0" fontId="5" fillId="0" borderId="0" xfId="0" applyFont="1" applyAlignment="1" applyProtection="1">
      <protection hidden="1"/>
    </xf>
    <xf numFmtId="4" fontId="5" fillId="0" borderId="0" xfId="0" applyNumberFormat="1" applyFont="1" applyAlignment="1" applyProtection="1">
      <alignment horizontal="left"/>
      <protection hidden="1"/>
    </xf>
    <xf numFmtId="4" fontId="28" fillId="0" borderId="0" xfId="0" applyNumberFormat="1" applyFont="1" applyAlignment="1" applyProtection="1">
      <alignment horizontal="left"/>
      <protection hidden="1"/>
    </xf>
    <xf numFmtId="4" fontId="5" fillId="0" borderId="0" xfId="0" applyNumberFormat="1" applyFont="1" applyFill="1" applyAlignment="1" applyProtection="1">
      <protection hidden="1"/>
    </xf>
    <xf numFmtId="0" fontId="26" fillId="0" borderId="0" xfId="0" applyFont="1" applyFill="1" applyAlignment="1" applyProtection="1">
      <alignment horizontal="center"/>
      <protection hidden="1"/>
    </xf>
    <xf numFmtId="0" fontId="1" fillId="0" borderId="0" xfId="0" applyFont="1" applyFill="1" applyAlignment="1" applyProtection="1">
      <alignment horizontal="center"/>
      <protection hidden="1"/>
    </xf>
    <xf numFmtId="9" fontId="0" fillId="2" borderId="7" xfId="0" applyNumberFormat="1" applyFill="1" applyBorder="1" applyAlignment="1" applyProtection="1">
      <alignment horizontal="center"/>
      <protection locked="0"/>
    </xf>
    <xf numFmtId="167" fontId="0" fillId="2" borderId="7" xfId="0" applyNumberFormat="1" applyFill="1" applyBorder="1" applyAlignment="1" applyProtection="1">
      <alignment horizontal="center"/>
      <protection locked="0"/>
    </xf>
    <xf numFmtId="9" fontId="0" fillId="2" borderId="11" xfId="0" applyNumberFormat="1" applyFill="1" applyBorder="1" applyProtection="1"/>
    <xf numFmtId="9" fontId="0" fillId="2" borderId="9" xfId="0" applyNumberFormat="1" applyFill="1" applyBorder="1" applyProtection="1"/>
    <xf numFmtId="167" fontId="0" fillId="2" borderId="11" xfId="0" applyNumberFormat="1" applyFill="1" applyBorder="1" applyProtection="1"/>
    <xf numFmtId="167" fontId="0" fillId="2" borderId="9" xfId="0" applyNumberFormat="1" applyFill="1" applyBorder="1" applyProtection="1"/>
    <xf numFmtId="164" fontId="5" fillId="6" borderId="28" xfId="0" applyNumberFormat="1" applyFont="1" applyFill="1" applyBorder="1"/>
    <xf numFmtId="164" fontId="0" fillId="6" borderId="28" xfId="0" applyNumberFormat="1" applyFill="1" applyBorder="1"/>
    <xf numFmtId="0" fontId="0" fillId="5" borderId="72" xfId="0" applyFill="1" applyBorder="1"/>
    <xf numFmtId="0" fontId="0" fillId="5" borderId="73" xfId="0" applyFill="1" applyBorder="1"/>
    <xf numFmtId="0" fontId="0" fillId="5" borderId="74" xfId="0" applyFill="1" applyBorder="1"/>
    <xf numFmtId="0" fontId="0" fillId="5" borderId="75" xfId="0" applyFill="1" applyBorder="1"/>
    <xf numFmtId="0" fontId="0" fillId="5" borderId="21" xfId="0" applyFill="1" applyBorder="1"/>
    <xf numFmtId="0" fontId="0" fillId="5" borderId="44" xfId="0" applyFill="1" applyBorder="1"/>
    <xf numFmtId="0" fontId="0" fillId="5" borderId="76" xfId="0" applyFill="1" applyBorder="1"/>
    <xf numFmtId="0" fontId="0" fillId="0" borderId="0" xfId="0" applyFill="1" applyBorder="1" applyAlignment="1">
      <alignment horizontal="center"/>
    </xf>
    <xf numFmtId="0" fontId="0" fillId="0" borderId="77" xfId="0" applyFill="1" applyBorder="1" applyAlignment="1">
      <alignment horizontal="center"/>
    </xf>
    <xf numFmtId="0" fontId="34" fillId="11" borderId="2" xfId="0" applyFont="1" applyFill="1" applyBorder="1" applyAlignment="1">
      <alignment horizontal="center" vertical="center" wrapText="1"/>
    </xf>
    <xf numFmtId="2" fontId="0" fillId="5" borderId="8" xfId="0" applyNumberFormat="1" applyFill="1" applyBorder="1" applyAlignment="1">
      <alignment horizontal="center"/>
    </xf>
    <xf numFmtId="0" fontId="0" fillId="0" borderId="0" xfId="0" applyProtection="1"/>
    <xf numFmtId="14" fontId="5" fillId="7" borderId="0" xfId="0" applyNumberFormat="1" applyFont="1" applyFill="1" applyAlignment="1" applyProtection="1">
      <alignment horizontal="left"/>
    </xf>
    <xf numFmtId="0" fontId="5" fillId="7" borderId="0" xfId="0" applyFont="1" applyFill="1" applyProtection="1"/>
    <xf numFmtId="0" fontId="5" fillId="7" borderId="0" xfId="0" applyNumberFormat="1" applyFont="1" applyFill="1" applyBorder="1" applyProtection="1"/>
    <xf numFmtId="0" fontId="6" fillId="11" borderId="0" xfId="0" applyNumberFormat="1" applyFont="1" applyFill="1" applyBorder="1" applyProtection="1"/>
    <xf numFmtId="0" fontId="0" fillId="0" borderId="0" xfId="0" applyNumberFormat="1" applyProtection="1"/>
    <xf numFmtId="0" fontId="6" fillId="0" borderId="0" xfId="0" applyFont="1" applyProtection="1"/>
    <xf numFmtId="0" fontId="0" fillId="0" borderId="3" xfId="0" applyBorder="1" applyAlignment="1" applyProtection="1">
      <alignment wrapText="1"/>
    </xf>
    <xf numFmtId="0" fontId="6" fillId="11" borderId="3" xfId="0" applyFont="1" applyFill="1" applyBorder="1" applyAlignment="1" applyProtection="1">
      <alignment wrapText="1"/>
    </xf>
    <xf numFmtId="0" fontId="6" fillId="11" borderId="3" xfId="0" applyNumberFormat="1" applyFont="1" applyFill="1" applyBorder="1" applyAlignment="1" applyProtection="1">
      <alignment wrapText="1"/>
    </xf>
    <xf numFmtId="0" fontId="0" fillId="0" borderId="3" xfId="0" applyNumberFormat="1" applyFill="1" applyBorder="1" applyAlignment="1" applyProtection="1">
      <alignment wrapText="1"/>
    </xf>
    <xf numFmtId="0" fontId="5" fillId="11" borderId="3" xfId="0" applyFont="1" applyFill="1" applyBorder="1" applyAlignment="1" applyProtection="1">
      <alignment wrapText="1"/>
    </xf>
    <xf numFmtId="0" fontId="5" fillId="0" borderId="0" xfId="0" applyFont="1" applyFill="1" applyAlignment="1" applyProtection="1">
      <alignment wrapText="1"/>
    </xf>
    <xf numFmtId="0" fontId="6" fillId="4" borderId="0" xfId="0" applyFont="1" applyFill="1" applyAlignment="1" applyProtection="1">
      <alignment wrapText="1"/>
    </xf>
    <xf numFmtId="0" fontId="0" fillId="0" borderId="0" xfId="0" applyAlignment="1" applyProtection="1">
      <alignment wrapText="1"/>
    </xf>
    <xf numFmtId="0" fontId="0" fillId="0" borderId="0" xfId="0" applyFill="1" applyProtection="1"/>
    <xf numFmtId="169" fontId="0" fillId="0" borderId="0" xfId="3" applyNumberFormat="1" applyFont="1" applyFill="1" applyProtection="1"/>
    <xf numFmtId="44" fontId="0" fillId="0" borderId="0" xfId="3" applyFont="1" applyFill="1" applyProtection="1"/>
    <xf numFmtId="0" fontId="5" fillId="0" borderId="0" xfId="0" applyFont="1" applyProtection="1"/>
    <xf numFmtId="0" fontId="5" fillId="0" borderId="0" xfId="0" applyFont="1" applyAlignment="1" applyProtection="1">
      <alignment horizontal="center"/>
    </xf>
    <xf numFmtId="4" fontId="0" fillId="0" borderId="0" xfId="0" applyNumberFormat="1" applyProtection="1"/>
    <xf numFmtId="0" fontId="5" fillId="12" borderId="0" xfId="0" applyFont="1" applyFill="1" applyProtection="1"/>
    <xf numFmtId="2" fontId="0" fillId="0" borderId="0" xfId="0" applyNumberFormat="1" applyProtection="1"/>
    <xf numFmtId="0" fontId="0" fillId="0" borderId="0" xfId="0" applyFont="1" applyProtection="1"/>
    <xf numFmtId="0" fontId="17" fillId="11" borderId="13" xfId="0" applyFont="1" applyFill="1" applyBorder="1" applyProtection="1"/>
    <xf numFmtId="0" fontId="11" fillId="11" borderId="14" xfId="0" applyFont="1" applyFill="1" applyBorder="1" applyProtection="1"/>
    <xf numFmtId="0" fontId="11" fillId="11" borderId="15" xfId="0" applyFont="1" applyFill="1" applyBorder="1" applyProtection="1"/>
    <xf numFmtId="0" fontId="11" fillId="0" borderId="0" xfId="0" applyFont="1" applyFill="1" applyProtection="1"/>
    <xf numFmtId="0" fontId="14" fillId="8" borderId="0" xfId="0" applyFont="1" applyFill="1" applyBorder="1" applyAlignment="1" applyProtection="1">
      <alignment horizontal="left"/>
    </xf>
    <xf numFmtId="0" fontId="15" fillId="8" borderId="0" xfId="0" applyFont="1" applyFill="1" applyBorder="1" applyProtection="1"/>
    <xf numFmtId="0" fontId="15" fillId="11" borderId="13" xfId="0" applyFont="1" applyFill="1" applyBorder="1" applyAlignment="1" applyProtection="1">
      <alignment horizontal="left"/>
    </xf>
    <xf numFmtId="0" fontId="12" fillId="11" borderId="14" xfId="0" applyFont="1" applyFill="1" applyBorder="1" applyProtection="1"/>
    <xf numFmtId="0" fontId="13" fillId="11" borderId="14" xfId="0" applyFont="1" applyFill="1" applyBorder="1" applyProtection="1"/>
    <xf numFmtId="0" fontId="12" fillId="11" borderId="15" xfId="0" applyFont="1" applyFill="1" applyBorder="1" applyProtection="1"/>
    <xf numFmtId="0" fontId="13" fillId="8" borderId="0" xfId="0" applyFont="1" applyFill="1" applyBorder="1" applyAlignment="1" applyProtection="1">
      <alignment horizontal="right"/>
    </xf>
    <xf numFmtId="0" fontId="13" fillId="8" borderId="0" xfId="0" applyFont="1" applyFill="1" applyBorder="1" applyProtection="1"/>
    <xf numFmtId="0" fontId="13" fillId="8" borderId="14" xfId="0" applyFont="1" applyFill="1" applyBorder="1" applyAlignment="1" applyProtection="1">
      <alignment horizontal="left"/>
    </xf>
    <xf numFmtId="0" fontId="13" fillId="8" borderId="14" xfId="0" applyFont="1" applyFill="1" applyBorder="1" applyProtection="1"/>
    <xf numFmtId="0" fontId="13" fillId="8" borderId="0" xfId="0" applyFont="1" applyFill="1" applyProtection="1"/>
    <xf numFmtId="0" fontId="13" fillId="0" borderId="14" xfId="0" applyFont="1" applyBorder="1" applyProtection="1"/>
    <xf numFmtId="0" fontId="13" fillId="0" borderId="0" xfId="0" applyFont="1" applyProtection="1"/>
    <xf numFmtId="0" fontId="13" fillId="8" borderId="68" xfId="0" applyFont="1" applyFill="1" applyBorder="1" applyAlignment="1" applyProtection="1">
      <alignment horizontal="left"/>
    </xf>
    <xf numFmtId="0" fontId="13" fillId="8" borderId="41" xfId="0" applyFont="1" applyFill="1" applyBorder="1" applyAlignment="1" applyProtection="1">
      <alignment horizontal="left"/>
    </xf>
    <xf numFmtId="0" fontId="13" fillId="8" borderId="69" xfId="0" applyFont="1" applyFill="1" applyBorder="1" applyAlignment="1" applyProtection="1">
      <alignment horizontal="left"/>
    </xf>
    <xf numFmtId="0" fontId="13" fillId="0" borderId="0" xfId="0" applyFont="1" applyBorder="1" applyProtection="1"/>
    <xf numFmtId="0" fontId="0" fillId="0" borderId="0" xfId="0" applyBorder="1" applyProtection="1"/>
    <xf numFmtId="0" fontId="4" fillId="0" borderId="0" xfId="0" applyFont="1" applyBorder="1" applyProtection="1"/>
    <xf numFmtId="0" fontId="0" fillId="5" borderId="13" xfId="0" applyFill="1" applyBorder="1" applyProtection="1"/>
    <xf numFmtId="0" fontId="0" fillId="5" borderId="14" xfId="0" applyFill="1" applyBorder="1" applyProtection="1"/>
    <xf numFmtId="0" fontId="0" fillId="5" borderId="15" xfId="0" applyFill="1" applyBorder="1" applyProtection="1"/>
    <xf numFmtId="0" fontId="0" fillId="0" borderId="13" xfId="0" applyBorder="1" applyProtection="1"/>
    <xf numFmtId="0" fontId="0" fillId="0" borderId="14" xfId="0" applyBorder="1" applyProtection="1"/>
    <xf numFmtId="0" fontId="0" fillId="0" borderId="45" xfId="0" applyBorder="1" applyProtection="1"/>
    <xf numFmtId="0" fontId="0" fillId="0" borderId="44" xfId="0" applyBorder="1" applyAlignment="1" applyProtection="1">
      <alignment horizontal="right"/>
    </xf>
    <xf numFmtId="0" fontId="0" fillId="0" borderId="15" xfId="0" applyBorder="1" applyAlignment="1" applyProtection="1">
      <alignment horizontal="right"/>
    </xf>
    <xf numFmtId="0" fontId="0" fillId="0" borderId="44" xfId="0" applyBorder="1" applyProtection="1"/>
    <xf numFmtId="0" fontId="0" fillId="5" borderId="18" xfId="0" applyFill="1" applyBorder="1" applyProtection="1"/>
    <xf numFmtId="0" fontId="0" fillId="5" borderId="1" xfId="0" applyFill="1" applyBorder="1" applyProtection="1"/>
    <xf numFmtId="2" fontId="5" fillId="7" borderId="1" xfId="0" applyNumberFormat="1" applyFont="1" applyFill="1" applyBorder="1" applyProtection="1"/>
    <xf numFmtId="2" fontId="5" fillId="7" borderId="19" xfId="0" applyNumberFormat="1" applyFont="1" applyFill="1" applyBorder="1" applyProtection="1"/>
    <xf numFmtId="0" fontId="0" fillId="0" borderId="16" xfId="0" applyBorder="1" applyProtection="1"/>
    <xf numFmtId="0" fontId="0" fillId="0" borderId="3" xfId="0" applyBorder="1" applyProtection="1"/>
    <xf numFmtId="0" fontId="0" fillId="0" borderId="46" xfId="0" applyBorder="1" applyProtection="1"/>
    <xf numFmtId="2" fontId="0" fillId="0" borderId="47" xfId="0" applyNumberFormat="1" applyFill="1" applyBorder="1" applyProtection="1"/>
    <xf numFmtId="2" fontId="0" fillId="0" borderId="17" xfId="0" applyNumberFormat="1" applyFill="1" applyBorder="1" applyProtection="1"/>
    <xf numFmtId="2" fontId="0" fillId="0" borderId="44" xfId="0" applyNumberFormat="1" applyFill="1" applyBorder="1" applyProtection="1"/>
    <xf numFmtId="2" fontId="0" fillId="0" borderId="15" xfId="0" applyNumberFormat="1" applyFill="1" applyBorder="1" applyProtection="1"/>
    <xf numFmtId="2" fontId="5" fillId="0" borderId="15" xfId="0" applyNumberFormat="1" applyFont="1" applyFill="1" applyBorder="1" applyProtection="1"/>
    <xf numFmtId="0" fontId="5" fillId="5" borderId="1" xfId="0" applyFont="1" applyFill="1" applyBorder="1" applyProtection="1"/>
    <xf numFmtId="2" fontId="0" fillId="0" borderId="46" xfId="0" applyNumberFormat="1" applyFill="1" applyBorder="1" applyProtection="1"/>
    <xf numFmtId="2" fontId="0" fillId="0" borderId="45" xfId="0" applyNumberFormat="1" applyFill="1" applyBorder="1" applyProtection="1"/>
    <xf numFmtId="2" fontId="5" fillId="0" borderId="46" xfId="0" applyNumberFormat="1" applyFont="1" applyFill="1" applyBorder="1" applyProtection="1"/>
    <xf numFmtId="0" fontId="0" fillId="5" borderId="25" xfId="0" applyFill="1" applyBorder="1" applyProtection="1"/>
    <xf numFmtId="164" fontId="5" fillId="7" borderId="23" xfId="0" applyNumberFormat="1" applyFont="1" applyFill="1" applyBorder="1" applyProtection="1"/>
    <xf numFmtId="164" fontId="0" fillId="5" borderId="23" xfId="0" applyNumberFormat="1" applyFill="1" applyBorder="1" applyProtection="1"/>
    <xf numFmtId="164" fontId="5" fillId="7" borderId="19" xfId="0" applyNumberFormat="1" applyFont="1" applyFill="1" applyBorder="1" applyProtection="1"/>
    <xf numFmtId="164" fontId="0" fillId="0" borderId="0" xfId="0" applyNumberFormat="1" applyProtection="1"/>
    <xf numFmtId="0" fontId="0" fillId="0" borderId="5" xfId="0" applyBorder="1" applyProtection="1"/>
    <xf numFmtId="0" fontId="0" fillId="0" borderId="8" xfId="0" applyBorder="1" applyAlignment="1" applyProtection="1">
      <alignment horizontal="center"/>
    </xf>
    <xf numFmtId="0" fontId="0" fillId="0" borderId="11" xfId="0" applyBorder="1" applyAlignment="1" applyProtection="1">
      <alignment horizontal="center"/>
    </xf>
    <xf numFmtId="20" fontId="0" fillId="0" borderId="5" xfId="0" applyNumberFormat="1" applyBorder="1" applyProtection="1"/>
    <xf numFmtId="2" fontId="0" fillId="0" borderId="8" xfId="0" applyNumberFormat="1" applyBorder="1" applyProtection="1"/>
    <xf numFmtId="2" fontId="0" fillId="0" borderId="11" xfId="0" applyNumberFormat="1" applyBorder="1" applyProtection="1"/>
    <xf numFmtId="0" fontId="0" fillId="0" borderId="6" xfId="0" applyBorder="1" applyProtection="1"/>
    <xf numFmtId="2" fontId="0" fillId="0" borderId="12" xfId="0" applyNumberFormat="1" applyBorder="1" applyProtection="1"/>
    <xf numFmtId="2" fontId="0" fillId="0" borderId="9" xfId="0" applyNumberFormat="1" applyBorder="1" applyProtection="1"/>
    <xf numFmtId="1" fontId="0" fillId="0" borderId="13" xfId="0" applyNumberFormat="1" applyBorder="1" applyProtection="1"/>
    <xf numFmtId="0" fontId="0" fillId="0" borderId="13" xfId="0" applyBorder="1" applyAlignment="1" applyProtection="1">
      <alignment horizontal="center"/>
    </xf>
    <xf numFmtId="0" fontId="0" fillId="2" borderId="14" xfId="0" applyFill="1" applyBorder="1" applyAlignment="1" applyProtection="1">
      <alignment horizontal="left"/>
    </xf>
    <xf numFmtId="0" fontId="0" fillId="2" borderId="14" xfId="0" applyFill="1" applyBorder="1" applyAlignment="1" applyProtection="1">
      <alignment horizontal="center"/>
    </xf>
    <xf numFmtId="0" fontId="0" fillId="2" borderId="14" xfId="0" applyFill="1" applyBorder="1" applyProtection="1"/>
    <xf numFmtId="2" fontId="0" fillId="2" borderId="15" xfId="0" applyNumberFormat="1" applyFill="1" applyBorder="1" applyProtection="1"/>
    <xf numFmtId="1" fontId="0" fillId="0" borderId="0" xfId="0" applyNumberFormat="1" applyProtection="1"/>
    <xf numFmtId="0" fontId="0" fillId="0" borderId="14" xfId="0" applyBorder="1" applyAlignment="1" applyProtection="1">
      <alignment horizontal="center"/>
    </xf>
    <xf numFmtId="1" fontId="0" fillId="0" borderId="0" xfId="0" applyNumberFormat="1" applyAlignment="1" applyProtection="1">
      <alignment horizontal="center"/>
    </xf>
    <xf numFmtId="0" fontId="0" fillId="0" borderId="0" xfId="0" applyAlignment="1" applyProtection="1">
      <alignment horizontal="center"/>
    </xf>
    <xf numFmtId="2" fontId="0" fillId="0" borderId="0" xfId="0" applyNumberFormat="1" applyAlignment="1" applyProtection="1">
      <alignment horizontal="center"/>
    </xf>
    <xf numFmtId="2" fontId="0" fillId="0" borderId="0" xfId="0" applyNumberFormat="1" applyAlignment="1" applyProtection="1">
      <alignment horizontal="center" wrapText="1"/>
    </xf>
    <xf numFmtId="4" fontId="7" fillId="0" borderId="0" xfId="0" applyNumberFormat="1" applyFont="1" applyAlignment="1" applyProtection="1">
      <alignment horizontal="center"/>
    </xf>
    <xf numFmtId="4" fontId="7" fillId="0" borderId="1" xfId="0" applyNumberFormat="1" applyFont="1" applyBorder="1" applyAlignment="1" applyProtection="1">
      <alignment horizontal="center"/>
    </xf>
    <xf numFmtId="0" fontId="7" fillId="0" borderId="0" xfId="0" applyFont="1" applyAlignment="1" applyProtection="1">
      <alignment horizontal="center"/>
    </xf>
    <xf numFmtId="0" fontId="7" fillId="0" borderId="0" xfId="0" applyFont="1" applyProtection="1"/>
    <xf numFmtId="2" fontId="7" fillId="0" borderId="0" xfId="0" applyNumberFormat="1" applyFont="1" applyProtection="1"/>
    <xf numFmtId="1" fontId="7" fillId="0" borderId="0" xfId="0" applyNumberFormat="1" applyFont="1" applyProtection="1"/>
    <xf numFmtId="1" fontId="7" fillId="0" borderId="0" xfId="0" applyNumberFormat="1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4" fontId="3" fillId="0" borderId="0" xfId="0" applyNumberFormat="1" applyFont="1" applyAlignment="1" applyProtection="1">
      <alignment horizontal="center"/>
    </xf>
    <xf numFmtId="4" fontId="3" fillId="0" borderId="1" xfId="0" applyNumberFormat="1" applyFont="1" applyBorder="1" applyAlignment="1" applyProtection="1">
      <alignment horizontal="center"/>
    </xf>
    <xf numFmtId="4" fontId="0" fillId="0" borderId="0" xfId="0" applyNumberFormat="1" applyAlignment="1" applyProtection="1">
      <alignment horizontal="center"/>
    </xf>
    <xf numFmtId="2" fontId="0" fillId="5" borderId="4" xfId="0" applyNumberFormat="1" applyFill="1" applyBorder="1" applyProtection="1"/>
    <xf numFmtId="2" fontId="0" fillId="5" borderId="7" xfId="0" applyNumberFormat="1" applyFill="1" applyBorder="1" applyProtection="1"/>
    <xf numFmtId="0" fontId="6" fillId="11" borderId="58" xfId="0" applyNumberFormat="1" applyFont="1" applyFill="1" applyBorder="1" applyAlignment="1" applyProtection="1">
      <alignment horizontal="center"/>
    </xf>
    <xf numFmtId="2" fontId="0" fillId="5" borderId="5" xfId="0" applyNumberFormat="1" applyFill="1" applyBorder="1" applyAlignment="1" applyProtection="1">
      <alignment horizontal="left"/>
    </xf>
    <xf numFmtId="0" fontId="0" fillId="5" borderId="11" xfId="0" applyNumberFormat="1" applyFill="1" applyBorder="1" applyAlignment="1" applyProtection="1">
      <alignment horizontal="center"/>
    </xf>
    <xf numFmtId="2" fontId="6" fillId="11" borderId="60" xfId="0" applyNumberFormat="1" applyFont="1" applyFill="1" applyBorder="1" applyAlignment="1" applyProtection="1">
      <alignment horizontal="right"/>
    </xf>
    <xf numFmtId="2" fontId="6" fillId="11" borderId="62" xfId="0" applyNumberFormat="1" applyFont="1" applyFill="1" applyBorder="1" applyAlignment="1" applyProtection="1">
      <alignment horizontal="right"/>
    </xf>
    <xf numFmtId="0" fontId="0" fillId="5" borderId="5" xfId="0" applyFill="1" applyBorder="1" applyAlignment="1" applyProtection="1">
      <alignment horizontal="left"/>
    </xf>
    <xf numFmtId="0" fontId="0" fillId="5" borderId="11" xfId="0" applyFill="1" applyBorder="1" applyAlignment="1" applyProtection="1">
      <alignment horizontal="center"/>
    </xf>
    <xf numFmtId="0" fontId="0" fillId="5" borderId="6" xfId="0" applyFill="1" applyBorder="1" applyAlignment="1" applyProtection="1">
      <alignment horizontal="left"/>
    </xf>
    <xf numFmtId="0" fontId="0" fillId="5" borderId="9" xfId="0" applyFill="1" applyBorder="1" applyAlignment="1" applyProtection="1">
      <alignment horizontal="center"/>
    </xf>
    <xf numFmtId="1" fontId="0" fillId="0" borderId="13" xfId="0" applyNumberFormat="1" applyBorder="1" applyAlignment="1" applyProtection="1">
      <alignment horizontal="left"/>
    </xf>
    <xf numFmtId="0" fontId="0" fillId="0" borderId="13" xfId="0" applyBorder="1" applyAlignment="1" applyProtection="1">
      <alignment horizontal="left"/>
    </xf>
    <xf numFmtId="1" fontId="0" fillId="0" borderId="0" xfId="0" applyNumberFormat="1" applyAlignment="1" applyProtection="1">
      <alignment horizontal="left"/>
    </xf>
    <xf numFmtId="0" fontId="0" fillId="0" borderId="14" xfId="0" applyBorder="1" applyAlignment="1" applyProtection="1">
      <alignment horizontal="left"/>
    </xf>
    <xf numFmtId="0" fontId="0" fillId="0" borderId="0" xfId="0" applyAlignment="1" applyProtection="1">
      <alignment horizontal="left"/>
    </xf>
    <xf numFmtId="0" fontId="0" fillId="0" borderId="0" xfId="0" applyFont="1" applyAlignment="1" applyProtection="1">
      <alignment horizontal="center"/>
    </xf>
    <xf numFmtId="4" fontId="7" fillId="0" borderId="0" xfId="0" applyNumberFormat="1" applyFont="1" applyAlignment="1" applyProtection="1">
      <alignment horizontal="left"/>
    </xf>
    <xf numFmtId="4" fontId="7" fillId="0" borderId="1" xfId="0" applyNumberFormat="1" applyFont="1" applyBorder="1" applyAlignment="1" applyProtection="1">
      <alignment horizontal="left"/>
    </xf>
    <xf numFmtId="0" fontId="7" fillId="0" borderId="0" xfId="0" applyFont="1" applyAlignment="1" applyProtection="1">
      <alignment horizontal="left"/>
    </xf>
    <xf numFmtId="4" fontId="3" fillId="0" borderId="0" xfId="0" applyNumberFormat="1" applyFont="1" applyAlignment="1" applyProtection="1">
      <alignment horizontal="left"/>
    </xf>
    <xf numFmtId="4" fontId="3" fillId="0" borderId="1" xfId="0" applyNumberFormat="1" applyFont="1" applyBorder="1" applyAlignment="1" applyProtection="1">
      <alignment horizontal="left"/>
    </xf>
    <xf numFmtId="4" fontId="0" fillId="0" borderId="0" xfId="0" applyNumberFormat="1" applyAlignment="1" applyProtection="1">
      <alignment horizontal="left"/>
    </xf>
    <xf numFmtId="0" fontId="0" fillId="10" borderId="11" xfId="0" applyNumberFormat="1" applyFill="1" applyBorder="1" applyAlignment="1" applyProtection="1">
      <alignment horizontal="center"/>
    </xf>
    <xf numFmtId="0" fontId="0" fillId="10" borderId="0" xfId="0" applyFill="1" applyProtection="1"/>
    <xf numFmtId="2" fontId="0" fillId="10" borderId="0" xfId="0" applyNumberFormat="1" applyFill="1" applyProtection="1"/>
    <xf numFmtId="1" fontId="0" fillId="10" borderId="0" xfId="0" applyNumberFormat="1" applyFill="1" applyProtection="1"/>
    <xf numFmtId="1" fontId="0" fillId="0" borderId="13" xfId="0" applyNumberFormat="1" applyFont="1" applyBorder="1" applyAlignment="1" applyProtection="1">
      <alignment horizontal="left"/>
    </xf>
    <xf numFmtId="0" fontId="0" fillId="0" borderId="13" xfId="0" applyFont="1" applyBorder="1" applyAlignment="1" applyProtection="1">
      <alignment horizontal="left"/>
    </xf>
    <xf numFmtId="1" fontId="0" fillId="0" borderId="0" xfId="0" applyNumberFormat="1" applyFont="1" applyAlignment="1" applyProtection="1">
      <alignment horizontal="left"/>
    </xf>
    <xf numFmtId="0" fontId="0" fillId="0" borderId="14" xfId="0" applyFont="1" applyBorder="1" applyAlignment="1" applyProtection="1">
      <alignment horizontal="left"/>
    </xf>
    <xf numFmtId="0" fontId="0" fillId="0" borderId="0" xfId="0" applyFont="1" applyAlignment="1" applyProtection="1">
      <alignment horizontal="left"/>
    </xf>
    <xf numFmtId="0" fontId="5" fillId="0" borderId="0" xfId="0" applyFont="1" applyAlignment="1" applyProtection="1">
      <alignment horizontal="left"/>
    </xf>
    <xf numFmtId="0" fontId="1" fillId="0" borderId="0" xfId="0" applyFont="1" applyAlignment="1" applyProtection="1">
      <alignment horizontal="center"/>
    </xf>
    <xf numFmtId="2" fontId="1" fillId="0" borderId="0" xfId="0" applyNumberFormat="1" applyFont="1" applyAlignment="1" applyProtection="1">
      <alignment horizontal="right"/>
    </xf>
    <xf numFmtId="0" fontId="5" fillId="0" borderId="3" xfId="0" applyFont="1" applyBorder="1" applyAlignment="1" applyProtection="1">
      <alignment horizontal="left"/>
    </xf>
    <xf numFmtId="0" fontId="1" fillId="0" borderId="3" xfId="0" applyFont="1" applyBorder="1" applyAlignment="1" applyProtection="1">
      <alignment horizontal="center"/>
    </xf>
    <xf numFmtId="2" fontId="1" fillId="0" borderId="3" xfId="0" applyNumberFormat="1" applyFont="1" applyBorder="1" applyAlignment="1" applyProtection="1">
      <alignment horizontal="right"/>
    </xf>
    <xf numFmtId="0" fontId="29" fillId="0" borderId="1" xfId="0" applyFont="1" applyBorder="1" applyAlignment="1" applyProtection="1">
      <alignment horizontal="left"/>
    </xf>
    <xf numFmtId="0" fontId="25" fillId="0" borderId="1" xfId="0" applyFont="1" applyBorder="1" applyAlignment="1" applyProtection="1">
      <alignment horizontal="center"/>
    </xf>
    <xf numFmtId="2" fontId="25" fillId="0" borderId="1" xfId="0" applyNumberFormat="1" applyFont="1" applyBorder="1" applyAlignment="1" applyProtection="1">
      <alignment horizontal="right"/>
    </xf>
    <xf numFmtId="4" fontId="0" fillId="0" borderId="0" xfId="0" applyNumberFormat="1" applyFont="1" applyAlignment="1" applyProtection="1">
      <alignment horizontal="left"/>
    </xf>
    <xf numFmtId="1" fontId="0" fillId="0" borderId="13" xfId="0" applyNumberFormat="1" applyFont="1" applyBorder="1" applyAlignment="1" applyProtection="1"/>
    <xf numFmtId="0" fontId="0" fillId="0" borderId="13" xfId="0" applyFont="1" applyBorder="1" applyAlignment="1" applyProtection="1"/>
    <xf numFmtId="1" fontId="0" fillId="0" borderId="0" xfId="0" applyNumberFormat="1" applyFont="1" applyAlignment="1" applyProtection="1"/>
    <xf numFmtId="0" fontId="0" fillId="0" borderId="14" xfId="0" applyFont="1" applyBorder="1" applyAlignment="1" applyProtection="1"/>
    <xf numFmtId="0" fontId="0" fillId="0" borderId="0" xfId="0" applyFont="1" applyAlignment="1" applyProtection="1"/>
    <xf numFmtId="0" fontId="5" fillId="0" borderId="0" xfId="0" applyFont="1" applyAlignment="1" applyProtection="1"/>
    <xf numFmtId="49" fontId="5" fillId="0" borderId="0" xfId="0" applyNumberFormat="1" applyFont="1" applyAlignment="1" applyProtection="1"/>
    <xf numFmtId="2" fontId="1" fillId="0" borderId="56" xfId="0" applyNumberFormat="1" applyFont="1" applyBorder="1" applyAlignment="1" applyProtection="1">
      <alignment horizontal="right"/>
    </xf>
    <xf numFmtId="2" fontId="1" fillId="0" borderId="71" xfId="0" applyNumberFormat="1" applyFont="1" applyBorder="1" applyAlignment="1" applyProtection="1">
      <alignment horizontal="right"/>
    </xf>
    <xf numFmtId="0" fontId="5" fillId="0" borderId="3" xfId="0" applyFont="1" applyBorder="1" applyAlignment="1" applyProtection="1"/>
    <xf numFmtId="0" fontId="29" fillId="0" borderId="1" xfId="0" applyFont="1" applyBorder="1" applyAlignment="1" applyProtection="1"/>
    <xf numFmtId="0" fontId="10" fillId="0" borderId="0" xfId="0" applyFont="1" applyAlignment="1" applyProtection="1">
      <alignment wrapText="1"/>
    </xf>
    <xf numFmtId="0" fontId="33" fillId="0" borderId="0" xfId="0" applyFont="1" applyAlignment="1" applyProtection="1">
      <alignment wrapText="1"/>
    </xf>
    <xf numFmtId="4" fontId="7" fillId="0" borderId="0" xfId="0" applyNumberFormat="1" applyFont="1" applyAlignment="1" applyProtection="1"/>
    <xf numFmtId="4" fontId="7" fillId="0" borderId="1" xfId="0" applyNumberFormat="1" applyFont="1" applyBorder="1" applyAlignment="1" applyProtection="1"/>
    <xf numFmtId="0" fontId="7" fillId="0" borderId="0" xfId="0" applyFont="1" applyAlignment="1" applyProtection="1"/>
    <xf numFmtId="4" fontId="3" fillId="0" borderId="0" xfId="0" applyNumberFormat="1" applyFont="1" applyAlignment="1" applyProtection="1"/>
    <xf numFmtId="4" fontId="3" fillId="0" borderId="1" xfId="0" applyNumberFormat="1" applyFont="1" applyBorder="1" applyAlignment="1" applyProtection="1"/>
    <xf numFmtId="4" fontId="0" fillId="0" borderId="0" xfId="0" applyNumberFormat="1" applyFont="1" applyAlignment="1" applyProtection="1"/>
    <xf numFmtId="4" fontId="5" fillId="0" borderId="0" xfId="0" applyNumberFormat="1" applyFont="1" applyAlignment="1" applyProtection="1"/>
    <xf numFmtId="0" fontId="1" fillId="0" borderId="0" xfId="0" applyFont="1" applyProtection="1"/>
    <xf numFmtId="3" fontId="5" fillId="0" borderId="0" xfId="0" applyNumberFormat="1" applyFont="1" applyAlignment="1" applyProtection="1"/>
    <xf numFmtId="0" fontId="0" fillId="0" borderId="3" xfId="0" applyFont="1" applyBorder="1" applyAlignment="1" applyProtection="1"/>
    <xf numFmtId="2" fontId="0" fillId="0" borderId="0" xfId="0" applyNumberFormat="1" applyFill="1" applyProtection="1"/>
    <xf numFmtId="0" fontId="28" fillId="0" borderId="0" xfId="0" applyFont="1" applyAlignment="1" applyProtection="1"/>
    <xf numFmtId="0" fontId="24" fillId="0" borderId="0" xfId="0" applyFont="1" applyAlignment="1" applyProtection="1">
      <alignment horizontal="center"/>
    </xf>
    <xf numFmtId="2" fontId="24" fillId="0" borderId="0" xfId="0" applyNumberFormat="1" applyFont="1" applyAlignment="1" applyProtection="1">
      <alignment horizontal="right"/>
    </xf>
    <xf numFmtId="0" fontId="29" fillId="0" borderId="0" xfId="0" applyFont="1" applyAlignment="1" applyProtection="1"/>
    <xf numFmtId="0" fontId="25" fillId="0" borderId="0" xfId="0" applyFont="1" applyAlignment="1" applyProtection="1">
      <alignment horizontal="center"/>
    </xf>
    <xf numFmtId="2" fontId="25" fillId="0" borderId="0" xfId="0" applyNumberFormat="1" applyFont="1" applyAlignment="1" applyProtection="1">
      <alignment horizontal="right"/>
    </xf>
    <xf numFmtId="0" fontId="29" fillId="0" borderId="3" xfId="0" applyFont="1" applyBorder="1" applyAlignment="1" applyProtection="1"/>
    <xf numFmtId="0" fontId="25" fillId="0" borderId="3" xfId="0" applyFont="1" applyBorder="1" applyAlignment="1" applyProtection="1">
      <alignment horizontal="center"/>
    </xf>
    <xf numFmtId="2" fontId="25" fillId="0" borderId="3" xfId="0" applyNumberFormat="1" applyFont="1" applyBorder="1" applyAlignment="1" applyProtection="1">
      <alignment horizontal="right"/>
    </xf>
    <xf numFmtId="4" fontId="1" fillId="0" borderId="0" xfId="0" applyNumberFormat="1" applyFont="1" applyAlignment="1" applyProtection="1">
      <alignment horizontal="center"/>
    </xf>
    <xf numFmtId="4" fontId="1" fillId="0" borderId="0" xfId="0" applyNumberFormat="1" applyFont="1" applyAlignment="1" applyProtection="1">
      <alignment horizontal="right"/>
    </xf>
    <xf numFmtId="4" fontId="29" fillId="0" borderId="1" xfId="0" applyNumberFormat="1" applyFont="1" applyBorder="1" applyAlignment="1" applyProtection="1"/>
    <xf numFmtId="4" fontId="25" fillId="0" borderId="1" xfId="0" applyNumberFormat="1" applyFont="1" applyBorder="1" applyAlignment="1" applyProtection="1">
      <alignment horizontal="center"/>
    </xf>
    <xf numFmtId="4" fontId="25" fillId="0" borderId="1" xfId="0" applyNumberFormat="1" applyFont="1" applyBorder="1" applyAlignment="1" applyProtection="1">
      <alignment horizontal="right"/>
    </xf>
    <xf numFmtId="0" fontId="0" fillId="2" borderId="14" xfId="0" applyFont="1" applyFill="1" applyBorder="1" applyAlignment="1" applyProtection="1">
      <alignment horizontal="left"/>
    </xf>
    <xf numFmtId="0" fontId="0" fillId="2" borderId="14" xfId="0" applyFont="1" applyFill="1" applyBorder="1" applyAlignment="1" applyProtection="1">
      <alignment horizontal="center"/>
    </xf>
    <xf numFmtId="0" fontId="0" fillId="2" borderId="14" xfId="0" applyFont="1" applyFill="1" applyBorder="1" applyProtection="1"/>
    <xf numFmtId="2" fontId="0" fillId="2" borderId="15" xfId="0" applyNumberFormat="1" applyFont="1" applyFill="1" applyBorder="1" applyProtection="1"/>
    <xf numFmtId="1" fontId="0" fillId="0" borderId="0" xfId="0" applyNumberFormat="1" applyFont="1" applyProtection="1"/>
    <xf numFmtId="0" fontId="0" fillId="0" borderId="0" xfId="0" applyFont="1" applyFill="1" applyProtection="1"/>
    <xf numFmtId="2" fontId="0" fillId="0" borderId="0" xfId="0" applyNumberFormat="1" applyFont="1" applyAlignment="1" applyProtection="1">
      <alignment horizontal="center"/>
    </xf>
    <xf numFmtId="1" fontId="0" fillId="0" borderId="0" xfId="0" applyNumberFormat="1" applyFont="1" applyAlignment="1" applyProtection="1">
      <alignment horizontal="center"/>
    </xf>
    <xf numFmtId="2" fontId="0" fillId="0" borderId="0" xfId="0" applyNumberFormat="1" applyFont="1" applyProtection="1"/>
    <xf numFmtId="0" fontId="26" fillId="0" borderId="0" xfId="0" applyFont="1" applyAlignment="1" applyProtection="1">
      <alignment horizontal="center"/>
    </xf>
    <xf numFmtId="2" fontId="26" fillId="0" borderId="0" xfId="0" applyNumberFormat="1" applyFont="1" applyAlignment="1" applyProtection="1">
      <alignment horizontal="right"/>
    </xf>
    <xf numFmtId="1" fontId="0" fillId="10" borderId="0" xfId="0" applyNumberFormat="1" applyFont="1" applyFill="1" applyProtection="1"/>
    <xf numFmtId="0" fontId="10" fillId="0" borderId="0" xfId="0" applyFont="1" applyProtection="1"/>
    <xf numFmtId="49" fontId="5" fillId="0" borderId="0" xfId="0" applyNumberFormat="1" applyFont="1" applyFill="1" applyAlignment="1" applyProtection="1"/>
    <xf numFmtId="0" fontId="5" fillId="0" borderId="0" xfId="0" applyFont="1" applyFill="1" applyAlignment="1" applyProtection="1"/>
    <xf numFmtId="0" fontId="26" fillId="0" borderId="0" xfId="0" applyFont="1" applyFill="1" applyAlignment="1" applyProtection="1">
      <alignment horizontal="center"/>
    </xf>
    <xf numFmtId="2" fontId="26" fillId="0" borderId="0" xfId="0" applyNumberFormat="1" applyFont="1" applyFill="1" applyAlignment="1" applyProtection="1">
      <alignment horizontal="right"/>
    </xf>
    <xf numFmtId="0" fontId="26" fillId="0" borderId="3" xfId="0" applyFont="1" applyBorder="1" applyAlignment="1" applyProtection="1">
      <alignment horizontal="center"/>
    </xf>
    <xf numFmtId="2" fontId="26" fillId="0" borderId="3" xfId="0" applyNumberFormat="1" applyFont="1" applyBorder="1" applyAlignment="1" applyProtection="1">
      <alignment horizontal="right"/>
    </xf>
    <xf numFmtId="0" fontId="27" fillId="0" borderId="1" xfId="0" applyFont="1" applyBorder="1" applyAlignment="1" applyProtection="1">
      <alignment horizontal="center"/>
    </xf>
    <xf numFmtId="2" fontId="27" fillId="0" borderId="1" xfId="0" applyNumberFormat="1" applyFont="1" applyBorder="1" applyAlignment="1" applyProtection="1">
      <alignment horizontal="right"/>
    </xf>
    <xf numFmtId="171" fontId="29" fillId="0" borderId="0" xfId="0" applyNumberFormat="1" applyFont="1" applyAlignment="1" applyProtection="1"/>
    <xf numFmtId="171" fontId="27" fillId="0" borderId="0" xfId="0" applyNumberFormat="1" applyFont="1" applyAlignment="1" applyProtection="1">
      <alignment horizontal="center"/>
    </xf>
    <xf numFmtId="171" fontId="27" fillId="0" borderId="0" xfId="0" applyNumberFormat="1" applyFont="1" applyAlignment="1" applyProtection="1">
      <alignment horizontal="right"/>
    </xf>
    <xf numFmtId="171" fontId="29" fillId="0" borderId="3" xfId="0" applyNumberFormat="1" applyFont="1" applyBorder="1" applyAlignment="1" applyProtection="1"/>
    <xf numFmtId="171" fontId="27" fillId="0" borderId="3" xfId="0" applyNumberFormat="1" applyFont="1" applyBorder="1" applyAlignment="1" applyProtection="1">
      <alignment horizontal="center"/>
    </xf>
    <xf numFmtId="171" fontId="27" fillId="0" borderId="3" xfId="0" applyNumberFormat="1" applyFont="1" applyBorder="1" applyAlignment="1" applyProtection="1">
      <alignment horizontal="right"/>
    </xf>
    <xf numFmtId="171" fontId="29" fillId="0" borderId="1" xfId="0" applyNumberFormat="1" applyFont="1" applyBorder="1" applyAlignment="1" applyProtection="1"/>
    <xf numFmtId="171" fontId="27" fillId="0" borderId="1" xfId="0" applyNumberFormat="1" applyFont="1" applyBorder="1" applyAlignment="1" applyProtection="1">
      <alignment horizontal="center"/>
    </xf>
    <xf numFmtId="171" fontId="27" fillId="0" borderId="1" xfId="0" applyNumberFormat="1" applyFont="1" applyBorder="1" applyAlignment="1" applyProtection="1">
      <alignment horizontal="right"/>
    </xf>
    <xf numFmtId="0" fontId="0" fillId="5" borderId="6" xfId="0" applyFont="1" applyFill="1" applyBorder="1" applyAlignment="1" applyProtection="1">
      <alignment horizontal="left"/>
    </xf>
    <xf numFmtId="0" fontId="0" fillId="5" borderId="9" xfId="0" applyFont="1" applyFill="1" applyBorder="1" applyAlignment="1" applyProtection="1">
      <alignment horizontal="center"/>
    </xf>
    <xf numFmtId="2" fontId="0" fillId="2" borderId="14" xfId="0" applyNumberFormat="1" applyFill="1" applyBorder="1" applyProtection="1"/>
    <xf numFmtId="4" fontId="5" fillId="0" borderId="0" xfId="0" applyNumberFormat="1" applyFont="1" applyAlignment="1" applyProtection="1">
      <alignment horizontal="left"/>
    </xf>
    <xf numFmtId="4" fontId="1" fillId="0" borderId="0" xfId="0" applyNumberFormat="1" applyFont="1" applyFill="1" applyAlignment="1" applyProtection="1">
      <alignment horizontal="center"/>
    </xf>
    <xf numFmtId="4" fontId="0" fillId="0" borderId="0" xfId="0" applyNumberFormat="1" applyFont="1" applyFill="1" applyAlignment="1" applyProtection="1">
      <alignment horizontal="center"/>
    </xf>
    <xf numFmtId="4" fontId="1" fillId="0" borderId="56" xfId="0" applyNumberFormat="1" applyFont="1" applyBorder="1" applyAlignment="1" applyProtection="1">
      <alignment horizontal="right"/>
    </xf>
    <xf numFmtId="4" fontId="1" fillId="0" borderId="70" xfId="0" applyNumberFormat="1" applyFont="1" applyBorder="1" applyAlignment="1" applyProtection="1">
      <alignment horizontal="right"/>
    </xf>
    <xf numFmtId="4" fontId="1" fillId="0" borderId="71" xfId="0" applyNumberFormat="1" applyFont="1" applyBorder="1" applyAlignment="1" applyProtection="1">
      <alignment horizontal="right"/>
    </xf>
    <xf numFmtId="4" fontId="30" fillId="0" borderId="0" xfId="0" applyNumberFormat="1" applyFont="1" applyAlignment="1" applyProtection="1">
      <alignment horizontal="left"/>
    </xf>
    <xf numFmtId="3" fontId="5" fillId="0" borderId="0" xfId="0" applyNumberFormat="1" applyFont="1" applyAlignment="1" applyProtection="1">
      <alignment horizontal="left"/>
    </xf>
    <xf numFmtId="4" fontId="5" fillId="0" borderId="0" xfId="0" applyNumberFormat="1" applyFont="1" applyFill="1" applyAlignment="1" applyProtection="1">
      <alignment horizontal="left"/>
    </xf>
    <xf numFmtId="4" fontId="1" fillId="0" borderId="0" xfId="0" applyNumberFormat="1" applyFont="1" applyFill="1" applyAlignment="1" applyProtection="1">
      <alignment horizontal="right"/>
    </xf>
    <xf numFmtId="1" fontId="0" fillId="0" borderId="0" xfId="0" applyNumberFormat="1" applyFill="1" applyProtection="1"/>
    <xf numFmtId="4" fontId="0" fillId="0" borderId="0" xfId="0" applyNumberFormat="1" applyFont="1" applyAlignment="1" applyProtection="1">
      <alignment horizontal="right"/>
    </xf>
    <xf numFmtId="4" fontId="35" fillId="0" borderId="0" xfId="0" applyNumberFormat="1" applyFont="1" applyAlignment="1" applyProtection="1">
      <alignment horizontal="center"/>
    </xf>
    <xf numFmtId="4" fontId="29" fillId="0" borderId="1" xfId="0" applyNumberFormat="1" applyFont="1" applyBorder="1" applyAlignment="1" applyProtection="1">
      <alignment horizontal="left"/>
    </xf>
    <xf numFmtId="4" fontId="0" fillId="0" borderId="0" xfId="0" applyNumberFormat="1" applyFont="1" applyAlignment="1" applyProtection="1">
      <alignment horizontal="center"/>
    </xf>
    <xf numFmtId="4" fontId="31" fillId="0" borderId="0" xfId="0" applyNumberFormat="1" applyFont="1" applyAlignment="1" applyProtection="1">
      <alignment horizontal="left"/>
    </xf>
    <xf numFmtId="4" fontId="32" fillId="0" borderId="0" xfId="0" applyNumberFormat="1" applyFont="1" applyAlignment="1" applyProtection="1">
      <alignment horizontal="left"/>
    </xf>
    <xf numFmtId="4" fontId="28" fillId="0" borderId="0" xfId="0" applyNumberFormat="1" applyFont="1" applyAlignment="1" applyProtection="1">
      <alignment horizontal="left"/>
    </xf>
    <xf numFmtId="4" fontId="29" fillId="0" borderId="0" xfId="0" applyNumberFormat="1" applyFont="1" applyAlignment="1" applyProtection="1">
      <alignment horizontal="left"/>
    </xf>
    <xf numFmtId="4" fontId="25" fillId="0" borderId="0" xfId="0" applyNumberFormat="1" applyFont="1" applyAlignment="1" applyProtection="1">
      <alignment horizontal="center"/>
    </xf>
    <xf numFmtId="4" fontId="25" fillId="0" borderId="0" xfId="0" applyNumberFormat="1" applyFont="1" applyAlignment="1" applyProtection="1">
      <alignment horizontal="right"/>
    </xf>
    <xf numFmtId="2" fontId="7" fillId="0" borderId="0" xfId="0" applyNumberFormat="1" applyFont="1" applyAlignment="1" applyProtection="1">
      <alignment horizontal="center"/>
    </xf>
    <xf numFmtId="4" fontId="7" fillId="0" borderId="0" xfId="0" applyNumberFormat="1" applyFont="1" applyFill="1" applyAlignment="1" applyProtection="1">
      <alignment horizontal="left"/>
    </xf>
    <xf numFmtId="4" fontId="7" fillId="0" borderId="0" xfId="0" applyNumberFormat="1" applyFont="1" applyFill="1" applyAlignment="1" applyProtection="1">
      <alignment horizontal="center"/>
    </xf>
    <xf numFmtId="2" fontId="7" fillId="0" borderId="0" xfId="0" applyNumberFormat="1" applyFont="1" applyFill="1" applyAlignment="1" applyProtection="1">
      <alignment horizontal="center"/>
    </xf>
    <xf numFmtId="2" fontId="7" fillId="0" borderId="1" xfId="0" applyNumberFormat="1" applyFont="1" applyFill="1" applyBorder="1" applyAlignment="1" applyProtection="1">
      <alignment horizontal="center"/>
    </xf>
    <xf numFmtId="2" fontId="7" fillId="0" borderId="1" xfId="0" applyNumberFormat="1" applyFont="1" applyBorder="1" applyAlignment="1" applyProtection="1">
      <alignment horizontal="center"/>
    </xf>
    <xf numFmtId="2" fontId="3" fillId="0" borderId="0" xfId="0" applyNumberFormat="1" applyFont="1" applyAlignment="1" applyProtection="1">
      <alignment horizontal="center"/>
    </xf>
    <xf numFmtId="2" fontId="3" fillId="0" borderId="1" xfId="0" applyNumberFormat="1" applyFont="1" applyBorder="1" applyAlignment="1" applyProtection="1">
      <alignment horizontal="center"/>
    </xf>
    <xf numFmtId="2" fontId="6" fillId="4" borderId="4" xfId="0" applyNumberFormat="1" applyFont="1" applyFill="1" applyBorder="1" applyProtection="1"/>
    <xf numFmtId="2" fontId="6" fillId="4" borderId="7" xfId="0" applyNumberFormat="1" applyFont="1" applyFill="1" applyBorder="1" applyProtection="1"/>
    <xf numFmtId="2" fontId="6" fillId="4" borderId="5" xfId="0" applyNumberFormat="1" applyFont="1" applyFill="1" applyBorder="1" applyAlignment="1" applyProtection="1">
      <alignment horizontal="left"/>
    </xf>
    <xf numFmtId="0" fontId="6" fillId="4" borderId="11" xfId="0" applyNumberFormat="1" applyFont="1" applyFill="1" applyBorder="1" applyAlignment="1" applyProtection="1">
      <alignment horizontal="center"/>
    </xf>
    <xf numFmtId="2" fontId="6" fillId="4" borderId="6" xfId="0" applyNumberFormat="1" applyFont="1" applyFill="1" applyBorder="1" applyAlignment="1" applyProtection="1">
      <alignment horizontal="left"/>
    </xf>
    <xf numFmtId="0" fontId="13" fillId="8" borderId="40" xfId="0" applyFont="1" applyFill="1" applyBorder="1" applyAlignment="1" applyProtection="1">
      <alignment horizontal="left"/>
    </xf>
    <xf numFmtId="0" fontId="13" fillId="8" borderId="33" xfId="0" applyFont="1" applyFill="1" applyBorder="1" applyAlignment="1" applyProtection="1">
      <alignment horizontal="left"/>
    </xf>
    <xf numFmtId="0" fontId="13" fillId="8" borderId="51" xfId="0" applyFont="1" applyFill="1" applyBorder="1" applyAlignment="1" applyProtection="1">
      <alignment horizontal="left"/>
    </xf>
    <xf numFmtId="0" fontId="16" fillId="10" borderId="34" xfId="0" applyFont="1" applyFill="1" applyBorder="1" applyAlignment="1" applyProtection="1">
      <alignment horizontal="left"/>
      <protection locked="0"/>
    </xf>
    <xf numFmtId="0" fontId="16" fillId="10" borderId="42" xfId="0" applyFont="1" applyFill="1" applyBorder="1" applyAlignment="1" applyProtection="1">
      <alignment horizontal="left"/>
      <protection locked="0"/>
    </xf>
    <xf numFmtId="0" fontId="16" fillId="10" borderId="35" xfId="0" applyFont="1" applyFill="1" applyBorder="1" applyAlignment="1" applyProtection="1">
      <alignment horizontal="left"/>
      <protection locked="0"/>
    </xf>
    <xf numFmtId="0" fontId="13" fillId="8" borderId="34" xfId="0" applyFont="1" applyFill="1" applyBorder="1" applyAlignment="1" applyProtection="1">
      <alignment horizontal="left"/>
    </xf>
    <xf numFmtId="0" fontId="13" fillId="8" borderId="42" xfId="0" applyFont="1" applyFill="1" applyBorder="1" applyAlignment="1" applyProtection="1">
      <alignment horizontal="left"/>
    </xf>
    <xf numFmtId="0" fontId="13" fillId="8" borderId="35" xfId="0" applyFont="1" applyFill="1" applyBorder="1" applyAlignment="1" applyProtection="1">
      <alignment horizontal="left"/>
    </xf>
    <xf numFmtId="0" fontId="16" fillId="10" borderId="40" xfId="0" applyFont="1" applyFill="1" applyBorder="1" applyAlignment="1" applyProtection="1">
      <alignment horizontal="left"/>
      <protection locked="0"/>
    </xf>
    <xf numFmtId="0" fontId="16" fillId="10" borderId="33" xfId="0" applyFont="1" applyFill="1" applyBorder="1" applyAlignment="1" applyProtection="1">
      <alignment horizontal="left"/>
      <protection locked="0"/>
    </xf>
    <xf numFmtId="0" fontId="16" fillId="10" borderId="51" xfId="0" applyFont="1" applyFill="1" applyBorder="1" applyAlignment="1" applyProtection="1">
      <alignment horizontal="left"/>
      <protection locked="0"/>
    </xf>
    <xf numFmtId="0" fontId="16" fillId="0" borderId="27" xfId="0" applyFont="1" applyFill="1" applyBorder="1" applyAlignment="1" applyProtection="1">
      <alignment horizontal="left"/>
    </xf>
    <xf numFmtId="0" fontId="16" fillId="0" borderId="31" xfId="0" applyFont="1" applyFill="1" applyBorder="1" applyAlignment="1" applyProtection="1">
      <alignment horizontal="left"/>
    </xf>
    <xf numFmtId="0" fontId="16" fillId="0" borderId="38" xfId="0" applyFont="1" applyFill="1" applyBorder="1" applyAlignment="1" applyProtection="1">
      <alignment horizontal="left"/>
    </xf>
    <xf numFmtId="0" fontId="16" fillId="0" borderId="27" xfId="0" applyFont="1" applyBorder="1" applyAlignment="1" applyProtection="1">
      <alignment horizontal="left"/>
    </xf>
    <xf numFmtId="0" fontId="16" fillId="0" borderId="31" xfId="0" applyFont="1" applyBorder="1" applyAlignment="1" applyProtection="1">
      <alignment horizontal="left"/>
    </xf>
    <xf numFmtId="0" fontId="16" fillId="0" borderId="38" xfId="0" applyFont="1" applyBorder="1" applyAlignment="1" applyProtection="1">
      <alignment horizontal="left"/>
    </xf>
    <xf numFmtId="0" fontId="16" fillId="0" borderId="34" xfId="0" applyFont="1" applyFill="1" applyBorder="1" applyAlignment="1" applyProtection="1">
      <alignment horizontal="left"/>
    </xf>
    <xf numFmtId="0" fontId="16" fillId="0" borderId="42" xfId="0" applyFont="1" applyFill="1" applyBorder="1" applyAlignment="1" applyProtection="1">
      <alignment horizontal="left"/>
    </xf>
    <xf numFmtId="0" fontId="16" fillId="0" borderId="35" xfId="0" applyFont="1" applyFill="1" applyBorder="1" applyAlignment="1" applyProtection="1">
      <alignment horizontal="left"/>
    </xf>
    <xf numFmtId="0" fontId="16" fillId="10" borderId="27" xfId="0" applyFont="1" applyFill="1" applyBorder="1" applyAlignment="1" applyProtection="1">
      <alignment horizontal="left"/>
      <protection locked="0"/>
    </xf>
    <xf numFmtId="0" fontId="16" fillId="10" borderId="31" xfId="0" applyFont="1" applyFill="1" applyBorder="1" applyAlignment="1" applyProtection="1">
      <alignment horizontal="left"/>
      <protection locked="0"/>
    </xf>
    <xf numFmtId="0" fontId="16" fillId="10" borderId="38" xfId="0" applyFont="1" applyFill="1" applyBorder="1" applyAlignment="1" applyProtection="1">
      <alignment horizontal="left"/>
      <protection locked="0"/>
    </xf>
    <xf numFmtId="0" fontId="16" fillId="0" borderId="40" xfId="0" applyFont="1" applyFill="1" applyBorder="1" applyAlignment="1" applyProtection="1">
      <alignment horizontal="left"/>
    </xf>
    <xf numFmtId="0" fontId="16" fillId="0" borderId="33" xfId="0" applyFont="1" applyFill="1" applyBorder="1" applyAlignment="1" applyProtection="1">
      <alignment horizontal="left"/>
    </xf>
    <xf numFmtId="0" fontId="16" fillId="0" borderId="51" xfId="0" applyFont="1" applyFill="1" applyBorder="1" applyAlignment="1" applyProtection="1">
      <alignment horizontal="left"/>
    </xf>
    <xf numFmtId="0" fontId="16" fillId="0" borderId="40" xfId="0" applyFont="1" applyBorder="1" applyAlignment="1" applyProtection="1">
      <alignment horizontal="left"/>
    </xf>
    <xf numFmtId="0" fontId="16" fillId="0" borderId="33" xfId="0" applyFont="1" applyBorder="1" applyAlignment="1" applyProtection="1">
      <alignment horizontal="left"/>
    </xf>
    <xf numFmtId="0" fontId="16" fillId="0" borderId="51" xfId="0" applyFont="1" applyBorder="1" applyAlignment="1" applyProtection="1">
      <alignment horizontal="left"/>
    </xf>
    <xf numFmtId="0" fontId="5" fillId="0" borderId="34" xfId="4" applyFont="1" applyFill="1" applyBorder="1" applyAlignment="1" applyProtection="1">
      <alignment horizontal="left"/>
    </xf>
    <xf numFmtId="0" fontId="16" fillId="0" borderId="42" xfId="0" applyFont="1" applyBorder="1" applyAlignment="1" applyProtection="1">
      <alignment horizontal="left"/>
    </xf>
    <xf numFmtId="0" fontId="16" fillId="0" borderId="35" xfId="0" applyFont="1" applyBorder="1" applyAlignment="1" applyProtection="1">
      <alignment horizontal="left"/>
    </xf>
    <xf numFmtId="0" fontId="13" fillId="8" borderId="27" xfId="0" applyFont="1" applyFill="1" applyBorder="1" applyAlignment="1" applyProtection="1">
      <alignment horizontal="left"/>
    </xf>
    <xf numFmtId="0" fontId="13" fillId="8" borderId="31" xfId="0" applyFont="1" applyFill="1" applyBorder="1" applyAlignment="1" applyProtection="1">
      <alignment horizontal="left"/>
    </xf>
    <xf numFmtId="0" fontId="13" fillId="8" borderId="38" xfId="0" applyFont="1" applyFill="1" applyBorder="1" applyAlignment="1" applyProtection="1">
      <alignment horizontal="left"/>
    </xf>
    <xf numFmtId="0" fontId="13" fillId="8" borderId="66" xfId="0" applyFont="1" applyFill="1" applyBorder="1" applyAlignment="1" applyProtection="1">
      <alignment horizontal="left"/>
    </xf>
    <xf numFmtId="0" fontId="13" fillId="8" borderId="52" xfId="0" applyFont="1" applyFill="1" applyBorder="1" applyAlignment="1" applyProtection="1">
      <alignment horizontal="left"/>
    </xf>
    <xf numFmtId="0" fontId="13" fillId="8" borderId="67" xfId="0" applyFont="1" applyFill="1" applyBorder="1" applyAlignment="1" applyProtection="1">
      <alignment horizontal="left"/>
    </xf>
    <xf numFmtId="0" fontId="13" fillId="8" borderId="68" xfId="0" applyFont="1" applyFill="1" applyBorder="1" applyAlignment="1" applyProtection="1">
      <alignment horizontal="left"/>
    </xf>
    <xf numFmtId="0" fontId="13" fillId="8" borderId="41" xfId="0" applyFont="1" applyFill="1" applyBorder="1" applyAlignment="1" applyProtection="1">
      <alignment horizontal="left"/>
    </xf>
    <xf numFmtId="0" fontId="13" fillId="8" borderId="69" xfId="0" applyFont="1" applyFill="1" applyBorder="1" applyAlignment="1" applyProtection="1">
      <alignment horizontal="left"/>
    </xf>
    <xf numFmtId="0" fontId="17" fillId="11" borderId="0" xfId="0" applyFont="1" applyFill="1" applyAlignment="1" applyProtection="1">
      <alignment horizontal="center"/>
    </xf>
    <xf numFmtId="0" fontId="0" fillId="5" borderId="27" xfId="0" applyFill="1" applyBorder="1" applyAlignment="1" applyProtection="1">
      <alignment horizontal="center"/>
    </xf>
    <xf numFmtId="0" fontId="0" fillId="5" borderId="31" xfId="0" applyFill="1" applyBorder="1" applyAlignment="1" applyProtection="1">
      <alignment horizontal="center"/>
    </xf>
    <xf numFmtId="0" fontId="0" fillId="5" borderId="38" xfId="0" applyFill="1" applyBorder="1" applyAlignment="1" applyProtection="1">
      <alignment horizontal="center"/>
    </xf>
    <xf numFmtId="0" fontId="17" fillId="11" borderId="0" xfId="0" applyFont="1" applyFill="1" applyAlignment="1">
      <alignment horizontal="center"/>
    </xf>
    <xf numFmtId="0" fontId="0" fillId="0" borderId="0" xfId="0" applyAlignment="1">
      <alignment horizontal="left" wrapText="1"/>
    </xf>
    <xf numFmtId="0" fontId="0" fillId="0" borderId="3" xfId="0" applyBorder="1" applyAlignment="1">
      <alignment horizontal="left" wrapText="1"/>
    </xf>
    <xf numFmtId="0" fontId="0" fillId="5" borderId="40" xfId="0" applyFill="1" applyBorder="1" applyAlignment="1">
      <alignment horizontal="left"/>
    </xf>
    <xf numFmtId="0" fontId="0" fillId="5" borderId="33" xfId="0" applyFill="1" applyBorder="1" applyAlignment="1">
      <alignment horizontal="left"/>
    </xf>
    <xf numFmtId="0" fontId="0" fillId="5" borderId="51" xfId="0" applyFill="1" applyBorder="1" applyAlignment="1">
      <alignment horizontal="left"/>
    </xf>
    <xf numFmtId="0" fontId="0" fillId="5" borderId="34" xfId="0" applyFill="1" applyBorder="1" applyAlignment="1">
      <alignment horizontal="left"/>
    </xf>
    <xf numFmtId="0" fontId="0" fillId="5" borderId="42" xfId="0" applyFill="1" applyBorder="1" applyAlignment="1">
      <alignment horizontal="left"/>
    </xf>
    <xf numFmtId="0" fontId="0" fillId="5" borderId="35" xfId="0" applyFill="1" applyBorder="1" applyAlignment="1">
      <alignment horizontal="left"/>
    </xf>
    <xf numFmtId="0" fontId="0" fillId="5" borderId="27" xfId="0" applyFill="1" applyBorder="1" applyAlignment="1">
      <alignment horizontal="left"/>
    </xf>
    <xf numFmtId="0" fontId="0" fillId="5" borderId="31" xfId="0" applyFill="1" applyBorder="1" applyAlignment="1">
      <alignment horizontal="left"/>
    </xf>
    <xf numFmtId="0" fontId="0" fillId="5" borderId="38" xfId="0" applyFill="1" applyBorder="1" applyAlignment="1">
      <alignment horizontal="left"/>
    </xf>
    <xf numFmtId="0" fontId="0" fillId="5" borderId="28" xfId="0" applyFill="1" applyBorder="1" applyAlignment="1">
      <alignment horizontal="left"/>
    </xf>
    <xf numFmtId="0" fontId="0" fillId="5" borderId="13" xfId="0" applyFill="1" applyBorder="1" applyAlignment="1">
      <alignment horizontal="right"/>
    </xf>
    <xf numFmtId="0" fontId="0" fillId="5" borderId="45" xfId="0" applyFill="1" applyBorder="1" applyAlignment="1">
      <alignment horizontal="right"/>
    </xf>
    <xf numFmtId="0" fontId="0" fillId="5" borderId="13" xfId="0" applyFill="1" applyBorder="1" applyAlignment="1">
      <alignment horizontal="left"/>
    </xf>
    <xf numFmtId="0" fontId="0" fillId="5" borderId="14" xfId="0" applyFill="1" applyBorder="1" applyAlignment="1">
      <alignment horizontal="left"/>
    </xf>
    <xf numFmtId="0" fontId="0" fillId="5" borderId="45" xfId="0" applyFill="1" applyBorder="1" applyAlignment="1">
      <alignment horizontal="left"/>
    </xf>
    <xf numFmtId="0" fontId="0" fillId="5" borderId="4" xfId="0" applyFill="1" applyBorder="1" applyAlignment="1">
      <alignment horizontal="right"/>
    </xf>
    <xf numFmtId="0" fontId="0" fillId="5" borderId="30" xfId="0" applyFill="1" applyBorder="1" applyAlignment="1">
      <alignment horizontal="right"/>
    </xf>
    <xf numFmtId="0" fontId="0" fillId="5" borderId="5" xfId="0" applyFill="1" applyBorder="1" applyAlignment="1">
      <alignment horizontal="right"/>
    </xf>
    <xf numFmtId="0" fontId="0" fillId="5" borderId="29" xfId="0" applyFill="1" applyBorder="1" applyAlignment="1">
      <alignment horizontal="right"/>
    </xf>
    <xf numFmtId="0" fontId="6" fillId="11" borderId="6" xfId="0" applyFont="1" applyFill="1" applyBorder="1" applyAlignment="1">
      <alignment horizontal="left"/>
    </xf>
    <xf numFmtId="0" fontId="6" fillId="11" borderId="12" xfId="0" applyFont="1" applyFill="1" applyBorder="1" applyAlignment="1">
      <alignment horizontal="left"/>
    </xf>
    <xf numFmtId="0" fontId="6" fillId="11" borderId="9" xfId="0" applyFont="1" applyFill="1" applyBorder="1" applyAlignment="1">
      <alignment horizontal="left"/>
    </xf>
    <xf numFmtId="0" fontId="6" fillId="11" borderId="5" xfId="0" applyFont="1" applyFill="1" applyBorder="1" applyAlignment="1">
      <alignment horizontal="left"/>
    </xf>
    <xf numFmtId="0" fontId="6" fillId="11" borderId="8" xfId="0" applyFont="1" applyFill="1" applyBorder="1" applyAlignment="1">
      <alignment horizontal="left"/>
    </xf>
    <xf numFmtId="0" fontId="6" fillId="11" borderId="11" xfId="0" applyFont="1" applyFill="1" applyBorder="1" applyAlignment="1">
      <alignment horizontal="left"/>
    </xf>
    <xf numFmtId="0" fontId="6" fillId="11" borderId="4" xfId="0" applyFont="1" applyFill="1" applyBorder="1" applyAlignment="1">
      <alignment horizontal="left"/>
    </xf>
    <xf numFmtId="0" fontId="6" fillId="11" borderId="10" xfId="0" applyFont="1" applyFill="1" applyBorder="1" applyAlignment="1">
      <alignment horizontal="left"/>
    </xf>
    <xf numFmtId="0" fontId="6" fillId="11" borderId="7" xfId="0" applyFont="1" applyFill="1" applyBorder="1" applyAlignment="1">
      <alignment horizontal="left"/>
    </xf>
    <xf numFmtId="0" fontId="0" fillId="5" borderId="6" xfId="0" applyFill="1" applyBorder="1" applyAlignment="1">
      <alignment horizontal="right"/>
    </xf>
    <xf numFmtId="0" fontId="0" fillId="5" borderId="43" xfId="0" applyFill="1" applyBorder="1" applyAlignment="1">
      <alignment horizontal="right"/>
    </xf>
    <xf numFmtId="2" fontId="6" fillId="11" borderId="61" xfId="0" applyNumberFormat="1" applyFont="1" applyFill="1" applyBorder="1" applyAlignment="1" applyProtection="1">
      <alignment horizontal="left"/>
    </xf>
    <xf numFmtId="2" fontId="6" fillId="11" borderId="65" xfId="0" applyNumberFormat="1" applyFont="1" applyFill="1" applyBorder="1" applyAlignment="1" applyProtection="1">
      <alignment horizontal="left"/>
    </xf>
    <xf numFmtId="2" fontId="6" fillId="11" borderId="57" xfId="0" applyNumberFormat="1" applyFont="1" applyFill="1" applyBorder="1" applyAlignment="1" applyProtection="1">
      <alignment horizontal="left"/>
    </xf>
    <xf numFmtId="2" fontId="6" fillId="11" borderId="63" xfId="0" applyNumberFormat="1" applyFont="1" applyFill="1" applyBorder="1" applyAlignment="1" applyProtection="1">
      <alignment horizontal="left"/>
    </xf>
    <xf numFmtId="2" fontId="6" fillId="11" borderId="59" xfId="0" applyNumberFormat="1" applyFont="1" applyFill="1" applyBorder="1" applyAlignment="1" applyProtection="1">
      <alignment horizontal="left"/>
    </xf>
    <xf numFmtId="2" fontId="6" fillId="11" borderId="64" xfId="0" applyNumberFormat="1" applyFont="1" applyFill="1" applyBorder="1" applyAlignment="1" applyProtection="1">
      <alignment horizontal="left"/>
    </xf>
    <xf numFmtId="0" fontId="0" fillId="5" borderId="12" xfId="0" applyFill="1" applyBorder="1" applyAlignment="1">
      <alignment horizontal="right"/>
    </xf>
    <xf numFmtId="0" fontId="0" fillId="5" borderId="36" xfId="0" applyFill="1" applyBorder="1" applyAlignment="1">
      <alignment horizontal="left"/>
    </xf>
    <xf numFmtId="0" fontId="0" fillId="5" borderId="32" xfId="0" applyFill="1" applyBorder="1" applyAlignment="1">
      <alignment horizontal="left"/>
    </xf>
    <xf numFmtId="0" fontId="0" fillId="5" borderId="10" xfId="0" applyFill="1" applyBorder="1" applyAlignment="1">
      <alignment horizontal="right"/>
    </xf>
    <xf numFmtId="0" fontId="0" fillId="5" borderId="8" xfId="0" applyFill="1" applyBorder="1" applyAlignment="1">
      <alignment horizontal="right"/>
    </xf>
    <xf numFmtId="0" fontId="5" fillId="5" borderId="40" xfId="0" applyFont="1" applyFill="1" applyBorder="1" applyAlignment="1">
      <alignment horizontal="left"/>
    </xf>
    <xf numFmtId="0" fontId="5" fillId="5" borderId="33" xfId="0" applyFont="1" applyFill="1" applyBorder="1" applyAlignment="1">
      <alignment horizontal="left"/>
    </xf>
    <xf numFmtId="0" fontId="5" fillId="5" borderId="51" xfId="0" applyFont="1" applyFill="1" applyBorder="1" applyAlignment="1">
      <alignment horizontal="left"/>
    </xf>
    <xf numFmtId="0" fontId="5" fillId="5" borderId="27" xfId="0" applyFont="1" applyFill="1" applyBorder="1" applyAlignment="1">
      <alignment horizontal="left"/>
    </xf>
    <xf numFmtId="0" fontId="5" fillId="5" borderId="31" xfId="0" applyFont="1" applyFill="1" applyBorder="1" applyAlignment="1">
      <alignment horizontal="left"/>
    </xf>
    <xf numFmtId="0" fontId="5" fillId="5" borderId="38" xfId="0" applyFont="1" applyFill="1" applyBorder="1" applyAlignment="1">
      <alignment horizontal="left"/>
    </xf>
    <xf numFmtId="0" fontId="0" fillId="5" borderId="40" xfId="0" applyFill="1" applyBorder="1" applyAlignment="1">
      <alignment horizontal="center"/>
    </xf>
    <xf numFmtId="0" fontId="0" fillId="5" borderId="33" xfId="0" applyFill="1" applyBorder="1" applyAlignment="1">
      <alignment horizontal="center"/>
    </xf>
    <xf numFmtId="0" fontId="0" fillId="5" borderId="51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0" fillId="5" borderId="31" xfId="0" applyFill="1" applyBorder="1" applyAlignment="1">
      <alignment horizontal="center"/>
    </xf>
    <xf numFmtId="0" fontId="0" fillId="5" borderId="38" xfId="0" applyFill="1" applyBorder="1" applyAlignment="1">
      <alignment horizontal="center"/>
    </xf>
    <xf numFmtId="0" fontId="0" fillId="5" borderId="34" xfId="0" applyFill="1" applyBorder="1" applyAlignment="1">
      <alignment horizontal="center"/>
    </xf>
    <xf numFmtId="0" fontId="0" fillId="5" borderId="42" xfId="0" applyFill="1" applyBorder="1" applyAlignment="1">
      <alignment horizontal="center"/>
    </xf>
    <xf numFmtId="0" fontId="0" fillId="5" borderId="35" xfId="0" applyFill="1" applyBorder="1" applyAlignment="1">
      <alignment horizontal="center"/>
    </xf>
    <xf numFmtId="2" fontId="6" fillId="11" borderId="59" xfId="0" applyNumberFormat="1" applyFont="1" applyFill="1" applyBorder="1" applyAlignment="1">
      <alignment horizontal="left"/>
    </xf>
    <xf numFmtId="2" fontId="6" fillId="11" borderId="64" xfId="0" applyNumberFormat="1" applyFont="1" applyFill="1" applyBorder="1" applyAlignment="1">
      <alignment horizontal="left"/>
    </xf>
    <xf numFmtId="2" fontId="6" fillId="11" borderId="61" xfId="0" applyNumberFormat="1" applyFont="1" applyFill="1" applyBorder="1" applyAlignment="1">
      <alignment horizontal="left"/>
    </xf>
    <xf numFmtId="2" fontId="6" fillId="11" borderId="65" xfId="0" applyNumberFormat="1" applyFont="1" applyFill="1" applyBorder="1" applyAlignment="1">
      <alignment horizontal="left"/>
    </xf>
    <xf numFmtId="2" fontId="6" fillId="11" borderId="57" xfId="0" applyNumberFormat="1" applyFont="1" applyFill="1" applyBorder="1" applyAlignment="1">
      <alignment horizontal="left"/>
    </xf>
    <xf numFmtId="2" fontId="6" fillId="11" borderId="63" xfId="0" applyNumberFormat="1" applyFont="1" applyFill="1" applyBorder="1" applyAlignment="1">
      <alignment horizontal="left"/>
    </xf>
    <xf numFmtId="0" fontId="17" fillId="11" borderId="3" xfId="0" applyFont="1" applyFill="1" applyBorder="1" applyAlignment="1">
      <alignment horizontal="center"/>
    </xf>
    <xf numFmtId="0" fontId="0" fillId="0" borderId="0" xfId="0" applyBorder="1" applyAlignment="1">
      <alignment horizontal="left" vertical="top" wrapText="1"/>
    </xf>
  </cellXfs>
  <cellStyles count="5">
    <cellStyle name="Hyperlink" xfId="4" builtinId="8"/>
    <cellStyle name="Standaard" xfId="0" builtinId="0"/>
    <cellStyle name="Standaard 2" xfId="1" xr:uid="{00000000-0005-0000-0000-000001000000}"/>
    <cellStyle name="Valuta" xfId="3" builtinId="4"/>
    <cellStyle name="Valuta 2" xfId="2" xr:uid="{00000000-0005-0000-0000-000003000000}"/>
  </cellStyles>
  <dxfs count="16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C2E76B"/>
      <color rgb="FF173583"/>
      <color rgb="FF1F1770"/>
      <color rgb="FFF07512"/>
      <color rgb="FFDC6710"/>
      <color rgb="FFFF6600"/>
      <color rgb="FF9F9289"/>
      <color rgb="FFEBEBEB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7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8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9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CRMAlphaAdviesBureauDB/Archief/00003500/3747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itchel\AppData\Local\Microsoft\Windows\Temporary%20Internet%20Files\Content.IE5\YH72Y4QQ\Uitvoeringsbepaling%20Brede%20Scholen%20Appingedam_Asito%200608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basisgegevens"/>
      <sheetName val="uurtariefopbouw"/>
      <sheetName val="1"/>
      <sheetName val="1a"/>
      <sheetName val="2"/>
      <sheetName val="2a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Totaalblad"/>
      <sheetName val="Factuurcontrole 2019"/>
      <sheetName val="Factuurcontrole 2018"/>
      <sheetName val="Wijzigingenblad"/>
      <sheetName val="Supplement (10)"/>
      <sheetName val="Supplement (9)"/>
      <sheetName val="Supplement (8)"/>
      <sheetName val="Supplement (7)"/>
      <sheetName val="Supplement (5)"/>
      <sheetName val="Supplement (4)"/>
      <sheetName val="Supplement (3)"/>
      <sheetName val="Supplement (2)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2017-S1200</v>
          </cell>
        </row>
      </sheetData>
      <sheetData sheetId="1">
        <row r="4">
          <cell r="B4" t="str">
            <v>Stichting Confessioneel Onderwijs Leiden</v>
          </cell>
        </row>
        <row r="20">
          <cell r="B20" t="str">
            <v>B2-Clean B.V.</v>
          </cell>
        </row>
      </sheetData>
      <sheetData sheetId="2">
        <row r="26">
          <cell r="D26">
            <v>0.1</v>
          </cell>
        </row>
        <row r="37">
          <cell r="E37">
            <v>23.32450701042988</v>
          </cell>
          <cell r="G37">
            <v>25.771506440739056</v>
          </cell>
          <cell r="I37">
            <v>27.963927296181765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zamelblad"/>
      <sheetName val="Algemene gegevens"/>
      <sheetName val="uurtariefopbouw"/>
      <sheetName val="1"/>
      <sheetName val="1a"/>
      <sheetName val="2"/>
      <sheetName val="2a"/>
      <sheetName val="Totaalblad"/>
      <sheetName val="3"/>
      <sheetName val="3a"/>
      <sheetName val="4"/>
      <sheetName val="4a"/>
      <sheetName val="5"/>
      <sheetName val="5a"/>
      <sheetName val="6"/>
      <sheetName val="6a"/>
      <sheetName val="7"/>
      <sheetName val="7a"/>
      <sheetName val="8"/>
      <sheetName val="8a"/>
      <sheetName val="9"/>
      <sheetName val="9a"/>
      <sheetName val="10"/>
      <sheetName val="10a"/>
      <sheetName val="11"/>
      <sheetName val="11a"/>
      <sheetName val="12"/>
      <sheetName val="12a"/>
      <sheetName val="13"/>
      <sheetName val="13a"/>
      <sheetName val="14"/>
      <sheetName val="14a"/>
      <sheetName val="15"/>
      <sheetName val="15a"/>
      <sheetName val="16"/>
      <sheetName val="16a"/>
      <sheetName val="17"/>
      <sheetName val="17a"/>
      <sheetName val="18"/>
      <sheetName val="18a"/>
      <sheetName val="19"/>
      <sheetName val="19a"/>
      <sheetName val="20"/>
      <sheetName val="20a"/>
      <sheetName val="21"/>
      <sheetName val="21a"/>
      <sheetName val="22"/>
      <sheetName val="22a"/>
      <sheetName val="23"/>
      <sheetName val="23a"/>
      <sheetName val="24"/>
      <sheetName val="24a"/>
      <sheetName val="25"/>
      <sheetName val="25a"/>
      <sheetName val="26"/>
      <sheetName val="26a"/>
      <sheetName val="27"/>
      <sheetName val="27a"/>
      <sheetName val="28"/>
      <sheetName val="28a"/>
      <sheetName val="29"/>
      <sheetName val="29a"/>
      <sheetName val="30"/>
      <sheetName val="30a"/>
      <sheetName val="Wijzigingenblad"/>
      <sheetName val="Supplement"/>
    </sheetNames>
    <sheetDataSet>
      <sheetData sheetId="0">
        <row r="2">
          <cell r="A2" t="str">
            <v>bestek</v>
          </cell>
        </row>
        <row r="3">
          <cell r="A3" t="str">
            <v>2018-S1600</v>
          </cell>
        </row>
      </sheetData>
      <sheetData sheetId="1">
        <row r="5">
          <cell r="H5" t="str">
            <v>Stichting Brede Scholen Appingedam</v>
          </cell>
        </row>
      </sheetData>
      <sheetData sheetId="2">
        <row r="24">
          <cell r="E24">
            <v>0.125</v>
          </cell>
        </row>
        <row r="35">
          <cell r="F35">
            <v>25.967586234808007</v>
          </cell>
          <cell r="H35">
            <v>24.576183110703983</v>
          </cell>
          <cell r="J35">
            <v>32.894008732464663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theme/theme1.xml><?xml version="1.0" encoding="utf-8"?>
<a:theme xmlns:a="http://schemas.openxmlformats.org/drawingml/2006/main" name="Kantoorthema">
  <a:themeElements>
    <a:clrScheme name="Aangepast Alpha">
      <a:dk1>
        <a:sysClr val="windowText" lastClr="000000"/>
      </a:dk1>
      <a:lt1>
        <a:sysClr val="window" lastClr="FFFFFF"/>
      </a:lt1>
      <a:dk2>
        <a:srgbClr val="444D26"/>
      </a:dk2>
      <a:lt2>
        <a:srgbClr val="FEFAC9"/>
      </a:lt2>
      <a:accent1>
        <a:srgbClr val="F3A447"/>
      </a:accent1>
      <a:accent2>
        <a:srgbClr val="F3A447"/>
      </a:accent2>
      <a:accent3>
        <a:srgbClr val="E7BC29"/>
      </a:accent3>
      <a:accent4>
        <a:srgbClr val="D092A7"/>
      </a:accent4>
      <a:accent5>
        <a:srgbClr val="9C85C0"/>
      </a:accent5>
      <a:accent6>
        <a:srgbClr val="809EC2"/>
      </a:accent6>
      <a:hlink>
        <a:srgbClr val="8E58B6"/>
      </a:hlink>
      <a:folHlink>
        <a:srgbClr val="7F6F6F"/>
      </a:folHlink>
    </a:clrScheme>
    <a:fontScheme name="Kantoor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toor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5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6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18.bin"/><Relationship Id="rId4" Type="http://schemas.openxmlformats.org/officeDocument/2006/relationships/comments" Target="../comments7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jveenstra@alpha-adviesbureau.nl" TargetMode="Externa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3.xml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>
    <tabColor theme="0" tint="-0.499984740745262"/>
  </sheetPr>
  <dimension ref="A1:DF44"/>
  <sheetViews>
    <sheetView showZeros="0" zoomScaleNormal="100" workbookViewId="0">
      <pane xSplit="3" ySplit="4" topLeftCell="AF5" activePane="bottomRight" state="frozen"/>
      <selection activeCell="I545" sqref="I545"/>
      <selection pane="topRight" activeCell="I545" sqref="I545"/>
      <selection pane="bottomLeft" activeCell="I545" sqref="I545"/>
      <selection pane="bottomRight" activeCell="AU10" sqref="AU10"/>
    </sheetView>
  </sheetViews>
  <sheetFormatPr defaultRowHeight="15" x14ac:dyDescent="0.25"/>
  <cols>
    <col min="1" max="1" width="14" style="285" bestFit="1" customWidth="1"/>
    <col min="2" max="2" width="4.42578125" style="285" customWidth="1"/>
    <col min="3" max="5" width="34.42578125" style="285" customWidth="1"/>
    <col min="6" max="6" width="20" style="285" customWidth="1"/>
    <col min="7" max="10" width="15.5703125" style="285" customWidth="1"/>
    <col min="11" max="11" width="9.140625" style="285"/>
    <col min="12" max="12" width="10.28515625" style="285" customWidth="1"/>
    <col min="13" max="13" width="9.140625" style="285"/>
    <col min="14" max="14" width="12.140625" style="285" customWidth="1"/>
    <col min="15" max="15" width="11" style="285" customWidth="1"/>
    <col min="16" max="16" width="15.7109375" style="285" customWidth="1"/>
    <col min="17" max="17" width="11" style="285" customWidth="1"/>
    <col min="18" max="18" width="15.7109375" style="285" customWidth="1"/>
    <col min="19" max="19" width="11" style="285" customWidth="1"/>
    <col min="20" max="20" width="15.7109375" style="285" customWidth="1"/>
    <col min="21" max="21" width="11" style="285" customWidth="1"/>
    <col min="22" max="22" width="15.7109375" style="285" customWidth="1"/>
    <col min="23" max="23" width="11" style="285" customWidth="1"/>
    <col min="24" max="24" width="15.7109375" style="285" customWidth="1"/>
    <col min="25" max="25" width="11" style="285" customWidth="1"/>
    <col min="26" max="26" width="15.7109375" style="285" customWidth="1"/>
    <col min="27" max="27" width="11" style="285" customWidth="1"/>
    <col min="28" max="28" width="15.7109375" style="285" customWidth="1"/>
    <col min="29" max="29" width="11" style="285" customWidth="1"/>
    <col min="30" max="30" width="15.7109375" style="285" customWidth="1"/>
    <col min="31" max="95" width="11" style="285" customWidth="1"/>
    <col min="96" max="97" width="14.5703125" style="285" customWidth="1"/>
    <col min="98" max="111" width="16" style="285" customWidth="1"/>
    <col min="112" max="16384" width="9.140625" style="285"/>
  </cols>
  <sheetData>
    <row r="1" spans="1:110" x14ac:dyDescent="0.25">
      <c r="A1" s="285">
        <v>1</v>
      </c>
      <c r="B1" s="285">
        <v>2</v>
      </c>
      <c r="C1" s="285">
        <v>3</v>
      </c>
      <c r="D1" s="285">
        <v>4</v>
      </c>
      <c r="E1" s="285">
        <v>5</v>
      </c>
      <c r="F1" s="285">
        <v>6</v>
      </c>
      <c r="G1" s="285">
        <v>7</v>
      </c>
      <c r="H1" s="285">
        <v>8</v>
      </c>
      <c r="I1" s="285">
        <v>9</v>
      </c>
      <c r="J1" s="285">
        <v>10</v>
      </c>
      <c r="K1" s="285">
        <v>11</v>
      </c>
      <c r="L1" s="285">
        <v>12</v>
      </c>
      <c r="M1" s="285">
        <v>13</v>
      </c>
      <c r="N1" s="285">
        <v>14</v>
      </c>
      <c r="O1" s="285">
        <v>15</v>
      </c>
      <c r="P1" s="285">
        <v>16</v>
      </c>
      <c r="Q1" s="285">
        <v>17</v>
      </c>
      <c r="R1" s="285">
        <v>18</v>
      </c>
      <c r="S1" s="285">
        <v>19</v>
      </c>
      <c r="T1" s="285">
        <v>20</v>
      </c>
      <c r="U1" s="285">
        <v>21</v>
      </c>
      <c r="V1" s="285">
        <v>22</v>
      </c>
      <c r="W1" s="285">
        <v>23</v>
      </c>
      <c r="X1" s="285">
        <v>24</v>
      </c>
      <c r="Y1" s="285">
        <v>25</v>
      </c>
      <c r="Z1" s="285">
        <v>26</v>
      </c>
      <c r="AA1" s="285">
        <v>27</v>
      </c>
      <c r="AB1" s="285">
        <v>28</v>
      </c>
      <c r="AC1" s="285">
        <v>29</v>
      </c>
      <c r="AD1" s="285">
        <v>30</v>
      </c>
      <c r="AE1" s="285">
        <v>31</v>
      </c>
      <c r="AF1" s="285">
        <v>32</v>
      </c>
      <c r="AG1" s="285">
        <v>33</v>
      </c>
      <c r="AH1" s="285">
        <v>34</v>
      </c>
      <c r="AI1" s="285">
        <v>35</v>
      </c>
      <c r="AJ1" s="285">
        <v>36</v>
      </c>
      <c r="AK1" s="285">
        <v>37</v>
      </c>
      <c r="AL1" s="285">
        <v>38</v>
      </c>
      <c r="AM1" s="285">
        <v>39</v>
      </c>
      <c r="AN1" s="285">
        <v>40</v>
      </c>
      <c r="AO1" s="285">
        <v>41</v>
      </c>
      <c r="AP1" s="285">
        <v>42</v>
      </c>
      <c r="AQ1" s="285">
        <v>43</v>
      </c>
      <c r="AR1" s="285">
        <v>44</v>
      </c>
      <c r="AS1" s="285">
        <v>45</v>
      </c>
      <c r="AT1" s="285">
        <v>46</v>
      </c>
      <c r="AU1" s="285">
        <v>47</v>
      </c>
      <c r="AV1" s="285">
        <v>48</v>
      </c>
      <c r="AW1" s="285">
        <v>49</v>
      </c>
      <c r="AX1" s="285">
        <v>50</v>
      </c>
      <c r="AY1" s="285">
        <v>51</v>
      </c>
      <c r="AZ1" s="285">
        <v>52</v>
      </c>
      <c r="BA1" s="285">
        <v>53</v>
      </c>
      <c r="BB1" s="285">
        <v>54</v>
      </c>
      <c r="BC1" s="285">
        <v>55</v>
      </c>
      <c r="BD1" s="285">
        <v>56</v>
      </c>
      <c r="BE1" s="285">
        <v>57</v>
      </c>
      <c r="BF1" s="285">
        <v>58</v>
      </c>
      <c r="BG1" s="285">
        <v>59</v>
      </c>
      <c r="BH1" s="285">
        <v>60</v>
      </c>
      <c r="BI1" s="285">
        <v>61</v>
      </c>
      <c r="BJ1" s="285">
        <v>62</v>
      </c>
      <c r="BK1" s="285">
        <v>63</v>
      </c>
      <c r="BL1" s="285">
        <v>64</v>
      </c>
      <c r="BM1" s="285">
        <v>65</v>
      </c>
      <c r="BN1" s="285">
        <v>66</v>
      </c>
      <c r="BO1" s="285">
        <v>67</v>
      </c>
      <c r="BP1" s="285">
        <v>68</v>
      </c>
      <c r="BQ1" s="285">
        <v>69</v>
      </c>
      <c r="BR1" s="285">
        <v>70</v>
      </c>
      <c r="BS1" s="285">
        <v>71</v>
      </c>
      <c r="BT1" s="285">
        <v>72</v>
      </c>
      <c r="BU1" s="285">
        <v>73</v>
      </c>
      <c r="BV1" s="285">
        <v>74</v>
      </c>
      <c r="BW1" s="285">
        <v>75</v>
      </c>
      <c r="BX1" s="285">
        <v>76</v>
      </c>
      <c r="BY1" s="285">
        <v>77</v>
      </c>
      <c r="BZ1" s="285">
        <v>78</v>
      </c>
      <c r="CA1" s="285">
        <v>79</v>
      </c>
      <c r="CB1" s="285">
        <v>80</v>
      </c>
      <c r="CC1" s="285">
        <v>81</v>
      </c>
      <c r="CD1" s="285">
        <v>82</v>
      </c>
      <c r="CE1" s="285">
        <v>83</v>
      </c>
      <c r="CF1" s="285">
        <v>84</v>
      </c>
      <c r="CG1" s="285">
        <v>85</v>
      </c>
      <c r="CH1" s="285">
        <v>86</v>
      </c>
      <c r="CI1" s="285">
        <v>87</v>
      </c>
      <c r="CJ1" s="285">
        <v>88</v>
      </c>
      <c r="CK1" s="285">
        <v>89</v>
      </c>
      <c r="CL1" s="285">
        <v>90</v>
      </c>
      <c r="CM1" s="285">
        <v>91</v>
      </c>
      <c r="CN1" s="285">
        <v>92</v>
      </c>
      <c r="CO1" s="285">
        <v>93</v>
      </c>
      <c r="CP1" s="285">
        <v>94</v>
      </c>
      <c r="CQ1" s="285">
        <v>95</v>
      </c>
      <c r="CR1" s="285">
        <v>96</v>
      </c>
      <c r="CS1" s="285">
        <v>97</v>
      </c>
      <c r="CT1" s="285">
        <v>98</v>
      </c>
      <c r="CU1" s="285">
        <v>99</v>
      </c>
      <c r="CV1" s="285">
        <v>100</v>
      </c>
      <c r="CW1" s="285">
        <v>101</v>
      </c>
      <c r="CX1" s="285">
        <v>102</v>
      </c>
      <c r="CY1" s="285">
        <v>103</v>
      </c>
      <c r="CZ1" s="285">
        <v>104</v>
      </c>
      <c r="DA1" s="285">
        <v>105</v>
      </c>
      <c r="DB1" s="285">
        <v>106</v>
      </c>
      <c r="DC1" s="285">
        <v>107</v>
      </c>
      <c r="DD1" s="285">
        <v>108</v>
      </c>
      <c r="DE1" s="285">
        <v>109</v>
      </c>
      <c r="DF1" s="285">
        <v>110</v>
      </c>
    </row>
    <row r="2" spans="1:110" x14ac:dyDescent="0.25">
      <c r="A2" s="285" t="s">
        <v>243</v>
      </c>
      <c r="C2" s="285" t="s">
        <v>156</v>
      </c>
      <c r="D2" s="285" t="s">
        <v>244</v>
      </c>
      <c r="E2" s="285" t="s">
        <v>245</v>
      </c>
      <c r="F2" s="285" t="s">
        <v>253</v>
      </c>
      <c r="G2" s="285" t="s">
        <v>232</v>
      </c>
      <c r="H2" s="285" t="s">
        <v>254</v>
      </c>
    </row>
    <row r="3" spans="1:110" x14ac:dyDescent="0.25">
      <c r="A3" s="286" t="s">
        <v>693</v>
      </c>
      <c r="B3" s="286"/>
      <c r="C3" s="286">
        <v>44531</v>
      </c>
      <c r="D3" s="287" t="s">
        <v>691</v>
      </c>
      <c r="E3" s="287" t="s">
        <v>692</v>
      </c>
      <c r="F3" s="287"/>
      <c r="G3" s="288">
        <v>0.12</v>
      </c>
      <c r="H3" s="289">
        <v>100</v>
      </c>
      <c r="I3" s="290"/>
      <c r="J3" s="290"/>
      <c r="CT3" s="291" t="s">
        <v>275</v>
      </c>
    </row>
    <row r="4" spans="1:110" s="299" customFormat="1" ht="42.75" customHeight="1" x14ac:dyDescent="0.25">
      <c r="A4" s="292"/>
      <c r="B4" s="292" t="s">
        <v>0</v>
      </c>
      <c r="C4" s="293" t="s">
        <v>246</v>
      </c>
      <c r="D4" s="294" t="s">
        <v>247</v>
      </c>
      <c r="E4" s="294" t="s">
        <v>248</v>
      </c>
      <c r="F4" s="294" t="s">
        <v>249</v>
      </c>
      <c r="G4" s="295" t="s">
        <v>250</v>
      </c>
      <c r="H4" s="295" t="s">
        <v>251</v>
      </c>
      <c r="I4" s="295" t="s">
        <v>252</v>
      </c>
      <c r="J4" s="295" t="s">
        <v>253</v>
      </c>
      <c r="K4" s="292" t="s">
        <v>178</v>
      </c>
      <c r="L4" s="292" t="s">
        <v>178</v>
      </c>
      <c r="M4" s="292" t="s">
        <v>178</v>
      </c>
      <c r="N4" s="293" t="s">
        <v>255</v>
      </c>
      <c r="O4" s="292" t="s">
        <v>178</v>
      </c>
      <c r="P4" s="293" t="s">
        <v>256</v>
      </c>
      <c r="Q4" s="293" t="s">
        <v>36</v>
      </c>
      <c r="R4" s="293" t="s">
        <v>256</v>
      </c>
      <c r="S4" s="293" t="s">
        <v>36</v>
      </c>
      <c r="T4" s="293" t="s">
        <v>256</v>
      </c>
      <c r="U4" s="293" t="s">
        <v>36</v>
      </c>
      <c r="V4" s="293" t="s">
        <v>256</v>
      </c>
      <c r="W4" s="293" t="s">
        <v>36</v>
      </c>
      <c r="X4" s="293" t="s">
        <v>256</v>
      </c>
      <c r="Y4" s="293" t="s">
        <v>36</v>
      </c>
      <c r="Z4" s="293" t="s">
        <v>256</v>
      </c>
      <c r="AA4" s="293" t="s">
        <v>36</v>
      </c>
      <c r="AB4" s="293" t="s">
        <v>256</v>
      </c>
      <c r="AC4" s="293" t="s">
        <v>36</v>
      </c>
      <c r="AD4" s="293" t="s">
        <v>256</v>
      </c>
      <c r="AE4" s="293" t="s">
        <v>36</v>
      </c>
      <c r="AF4" s="293" t="s">
        <v>204</v>
      </c>
      <c r="AG4" s="293" t="s">
        <v>225</v>
      </c>
      <c r="AH4" s="296" t="s">
        <v>226</v>
      </c>
      <c r="AI4" s="293" t="s">
        <v>229</v>
      </c>
      <c r="AJ4" s="293" t="s">
        <v>204</v>
      </c>
      <c r="AK4" s="293" t="s">
        <v>225</v>
      </c>
      <c r="AL4" s="293" t="s">
        <v>226</v>
      </c>
      <c r="AM4" s="293" t="s">
        <v>229</v>
      </c>
      <c r="AN4" s="293" t="s">
        <v>204</v>
      </c>
      <c r="AO4" s="293" t="s">
        <v>225</v>
      </c>
      <c r="AP4" s="293" t="s">
        <v>226</v>
      </c>
      <c r="AQ4" s="293" t="s">
        <v>229</v>
      </c>
      <c r="AR4" s="293" t="s">
        <v>204</v>
      </c>
      <c r="AS4" s="293" t="s">
        <v>225</v>
      </c>
      <c r="AT4" s="293" t="s">
        <v>226</v>
      </c>
      <c r="AU4" s="293" t="s">
        <v>229</v>
      </c>
      <c r="AV4" s="293" t="s">
        <v>204</v>
      </c>
      <c r="AW4" s="293" t="s">
        <v>225</v>
      </c>
      <c r="AX4" s="293" t="s">
        <v>226</v>
      </c>
      <c r="AY4" s="293" t="s">
        <v>229</v>
      </c>
      <c r="AZ4" s="293" t="s">
        <v>204</v>
      </c>
      <c r="BA4" s="293" t="s">
        <v>225</v>
      </c>
      <c r="BB4" s="293" t="s">
        <v>226</v>
      </c>
      <c r="BC4" s="293" t="s">
        <v>229</v>
      </c>
      <c r="BD4" s="293" t="s">
        <v>204</v>
      </c>
      <c r="BE4" s="293" t="s">
        <v>225</v>
      </c>
      <c r="BF4" s="293" t="s">
        <v>226</v>
      </c>
      <c r="BG4" s="293" t="s">
        <v>229</v>
      </c>
      <c r="BH4" s="293" t="s">
        <v>204</v>
      </c>
      <c r="BI4" s="293" t="s">
        <v>225</v>
      </c>
      <c r="BJ4" s="293" t="s">
        <v>226</v>
      </c>
      <c r="BK4" s="293" t="s">
        <v>229</v>
      </c>
      <c r="BL4" s="293" t="s">
        <v>204</v>
      </c>
      <c r="BM4" s="293" t="s">
        <v>225</v>
      </c>
      <c r="BN4" s="293" t="s">
        <v>226</v>
      </c>
      <c r="BO4" s="293" t="s">
        <v>229</v>
      </c>
      <c r="BP4" s="293" t="s">
        <v>204</v>
      </c>
      <c r="BQ4" s="293" t="s">
        <v>225</v>
      </c>
      <c r="BR4" s="293" t="s">
        <v>226</v>
      </c>
      <c r="BS4" s="293" t="s">
        <v>229</v>
      </c>
      <c r="BT4" s="293" t="s">
        <v>204</v>
      </c>
      <c r="BU4" s="293" t="s">
        <v>225</v>
      </c>
      <c r="BV4" s="293" t="s">
        <v>226</v>
      </c>
      <c r="BW4" s="293" t="s">
        <v>229</v>
      </c>
      <c r="BX4" s="293" t="s">
        <v>257</v>
      </c>
      <c r="BY4" s="293" t="s">
        <v>36</v>
      </c>
      <c r="BZ4" s="293" t="s">
        <v>257</v>
      </c>
      <c r="CA4" s="293" t="s">
        <v>36</v>
      </c>
      <c r="CB4" s="293" t="s">
        <v>257</v>
      </c>
      <c r="CC4" s="293" t="s">
        <v>36</v>
      </c>
      <c r="CD4" s="293" t="s">
        <v>257</v>
      </c>
      <c r="CE4" s="293" t="s">
        <v>36</v>
      </c>
      <c r="CF4" s="293" t="s">
        <v>257</v>
      </c>
      <c r="CG4" s="293" t="s">
        <v>36</v>
      </c>
      <c r="CH4" s="293" t="s">
        <v>257</v>
      </c>
      <c r="CI4" s="293" t="s">
        <v>36</v>
      </c>
      <c r="CJ4" s="293" t="s">
        <v>257</v>
      </c>
      <c r="CK4" s="293" t="s">
        <v>36</v>
      </c>
      <c r="CL4" s="293" t="s">
        <v>257</v>
      </c>
      <c r="CM4" s="293" t="s">
        <v>36</v>
      </c>
      <c r="CN4" s="293" t="s">
        <v>257</v>
      </c>
      <c r="CO4" s="293" t="s">
        <v>36</v>
      </c>
      <c r="CP4" s="293" t="s">
        <v>257</v>
      </c>
      <c r="CQ4" s="293" t="s">
        <v>36</v>
      </c>
      <c r="CR4" s="292" t="s">
        <v>258</v>
      </c>
      <c r="CS4" s="292" t="s">
        <v>259</v>
      </c>
      <c r="CT4" s="297" t="s">
        <v>263</v>
      </c>
      <c r="CU4" s="297" t="s">
        <v>264</v>
      </c>
      <c r="CV4" s="297" t="s">
        <v>265</v>
      </c>
      <c r="CW4" s="297" t="s">
        <v>266</v>
      </c>
      <c r="CX4" s="297" t="s">
        <v>267</v>
      </c>
      <c r="CY4" s="297" t="s">
        <v>268</v>
      </c>
      <c r="CZ4" s="297" t="s">
        <v>269</v>
      </c>
      <c r="DA4" s="297" t="s">
        <v>270</v>
      </c>
      <c r="DB4" s="297" t="s">
        <v>271</v>
      </c>
      <c r="DC4" s="297" t="s">
        <v>272</v>
      </c>
      <c r="DD4" s="297" t="s">
        <v>273</v>
      </c>
      <c r="DE4" s="298" t="s">
        <v>274</v>
      </c>
      <c r="DF4" s="297" t="s">
        <v>687</v>
      </c>
    </row>
    <row r="5" spans="1:110" x14ac:dyDescent="0.25">
      <c r="A5" s="285">
        <v>1</v>
      </c>
      <c r="B5" s="285" t="str">
        <f>CONCATENATE(A5,"a")</f>
        <v>1a</v>
      </c>
      <c r="C5" s="300" t="s">
        <v>294</v>
      </c>
      <c r="D5" s="300" t="s">
        <v>300</v>
      </c>
      <c r="E5" s="285" t="s">
        <v>285</v>
      </c>
      <c r="F5" s="285">
        <v>210</v>
      </c>
      <c r="G5" s="301">
        <f>IF($G$3="","",$G$3)</f>
        <v>0.12</v>
      </c>
      <c r="H5" s="300">
        <f t="shared" ref="H5:H30" ca="1" si="0">INDIRECT("'" &amp; B5 &amp; "'!$K$515")</f>
        <v>6073.7</v>
      </c>
      <c r="I5" s="302">
        <f ca="1">IFERROR(IF(SUM(G5*H5&lt;IF($H$3="","",$H$3)),IF($H$3="","",$H$3),SUM(G5*H5)),"")</f>
        <v>728.84399999999994</v>
      </c>
      <c r="J5" s="300" t="str">
        <f>IF($F$3="","",$F$3)</f>
        <v/>
      </c>
      <c r="P5" s="303" t="s">
        <v>182</v>
      </c>
      <c r="Q5" s="303" t="s">
        <v>694</v>
      </c>
      <c r="R5" s="303" t="s">
        <v>183</v>
      </c>
      <c r="S5" s="303" t="s">
        <v>694</v>
      </c>
      <c r="T5" s="303" t="s">
        <v>184</v>
      </c>
      <c r="U5" s="303" t="s">
        <v>694</v>
      </c>
      <c r="V5" s="303" t="s">
        <v>696</v>
      </c>
      <c r="W5" s="304">
        <v>1</v>
      </c>
      <c r="X5" s="285" t="s">
        <v>186</v>
      </c>
      <c r="Z5" s="303" t="s">
        <v>686</v>
      </c>
      <c r="AA5" s="304">
        <v>1</v>
      </c>
      <c r="AF5" s="285" t="s">
        <v>187</v>
      </c>
      <c r="AG5" s="285" t="s">
        <v>188</v>
      </c>
      <c r="AH5" s="305">
        <f>CT5</f>
        <v>135.30000000000001</v>
      </c>
      <c r="AI5" s="285">
        <v>4</v>
      </c>
      <c r="AJ5" s="303" t="s">
        <v>697</v>
      </c>
      <c r="AK5" s="303" t="s">
        <v>188</v>
      </c>
      <c r="AL5" s="303">
        <f>CT5</f>
        <v>135.30000000000001</v>
      </c>
      <c r="AM5" s="303">
        <v>200</v>
      </c>
      <c r="AN5" s="303" t="s">
        <v>704</v>
      </c>
      <c r="AO5" s="303" t="s">
        <v>188</v>
      </c>
      <c r="AP5" s="306"/>
      <c r="AQ5" s="306"/>
      <c r="AR5" s="303" t="s">
        <v>698</v>
      </c>
      <c r="AS5" s="303" t="s">
        <v>699</v>
      </c>
      <c r="AT5" s="303">
        <v>24</v>
      </c>
      <c r="AU5" s="303">
        <v>1</v>
      </c>
      <c r="BX5" s="303" t="s">
        <v>189</v>
      </c>
      <c r="BY5" s="304">
        <v>2</v>
      </c>
      <c r="BZ5" s="303" t="s">
        <v>190</v>
      </c>
      <c r="CA5" s="304">
        <v>2</v>
      </c>
      <c r="CB5" s="303" t="s">
        <v>191</v>
      </c>
      <c r="CC5" s="304">
        <v>2</v>
      </c>
      <c r="CD5" s="303" t="s">
        <v>192</v>
      </c>
      <c r="CE5" s="303"/>
      <c r="CF5" s="303" t="s">
        <v>193</v>
      </c>
      <c r="CG5" s="303"/>
      <c r="CH5" s="303" t="s">
        <v>194</v>
      </c>
      <c r="CI5" s="304">
        <v>2</v>
      </c>
      <c r="CT5" s="285">
        <f>SUMIF('1a'!$C$500:$C$514,"C",'1a'!$K$500:$K$514)</f>
        <v>135.30000000000001</v>
      </c>
      <c r="CU5" s="285">
        <f ca="1">INDIRECT("'" &amp; B5 &amp; "'!$K$539")</f>
        <v>1137.5</v>
      </c>
      <c r="CV5" s="285">
        <f ca="1">INDIRECT("'" &amp; B5 &amp; "'!$K$540")</f>
        <v>1137.5</v>
      </c>
      <c r="CW5" s="285">
        <f ca="1">INDIRECT("'" &amp; B5 &amp; "'!$K$541")</f>
        <v>401.5</v>
      </c>
      <c r="CX5" s="285">
        <f ca="1">INDIRECT("'" &amp; B5 &amp; "'!$K$542")</f>
        <v>0</v>
      </c>
      <c r="CY5" s="285">
        <f ca="1">INDIRECT("'" &amp; B5 &amp; "'!$K$543")</f>
        <v>0</v>
      </c>
      <c r="CZ5" s="285">
        <f ca="1">INDIRECT("'" &amp; B5 &amp; "'!$K$544")</f>
        <v>142.6</v>
      </c>
      <c r="DA5" s="307">
        <f ca="1">INDIRECT("'" &amp; B5 &amp; "'!$G$515")</f>
        <v>3956.2</v>
      </c>
      <c r="DB5" s="307">
        <f ca="1">DA5</f>
        <v>3956.2</v>
      </c>
      <c r="DC5" s="307">
        <f ca="1">DA5</f>
        <v>3956.2</v>
      </c>
      <c r="DD5" s="307">
        <f ca="1">INDIRECT("'" &amp; B5 &amp; "'!$F$515")</f>
        <v>366.67</v>
      </c>
      <c r="DF5" s="307">
        <f ca="1">DA5</f>
        <v>3956.2</v>
      </c>
    </row>
    <row r="6" spans="1:110" x14ac:dyDescent="0.25">
      <c r="A6" s="285">
        <v>2</v>
      </c>
      <c r="B6" s="285" t="str">
        <f t="shared" ref="B6:B30" si="1">CONCATENATE(A6,"a")</f>
        <v>2a</v>
      </c>
      <c r="C6" s="300" t="s">
        <v>295</v>
      </c>
      <c r="D6" s="300" t="s">
        <v>301</v>
      </c>
      <c r="E6" s="285" t="s">
        <v>285</v>
      </c>
      <c r="F6" s="285">
        <v>210</v>
      </c>
      <c r="G6" s="301">
        <f>IF($G$3="","",$G$3)</f>
        <v>0.12</v>
      </c>
      <c r="H6" s="300">
        <f t="shared" ca="1" si="0"/>
        <v>6686.2000000000016</v>
      </c>
      <c r="I6" s="302">
        <f ca="1">IFERROR(IF(SUM(G6*H6&lt;IF($H$3="","",$H$3)),IF($H$3="","",$H$3),SUM(G6*H6)),"")</f>
        <v>802.34400000000016</v>
      </c>
      <c r="J6" s="300" t="str">
        <f>IF($F$3="","",$F$3)</f>
        <v/>
      </c>
      <c r="P6" s="303" t="s">
        <v>182</v>
      </c>
      <c r="Q6" s="303" t="s">
        <v>694</v>
      </c>
      <c r="R6" s="303" t="s">
        <v>183</v>
      </c>
      <c r="S6" s="303" t="s">
        <v>694</v>
      </c>
      <c r="T6" s="303" t="s">
        <v>184</v>
      </c>
      <c r="U6" s="303" t="s">
        <v>694</v>
      </c>
      <c r="V6" s="303" t="s">
        <v>696</v>
      </c>
      <c r="W6" s="304">
        <v>1</v>
      </c>
      <c r="X6" s="285" t="s">
        <v>186</v>
      </c>
      <c r="Z6" s="303" t="s">
        <v>686</v>
      </c>
      <c r="AA6" s="304">
        <v>1</v>
      </c>
      <c r="AF6" s="285" t="s">
        <v>187</v>
      </c>
      <c r="AG6" s="285" t="s">
        <v>188</v>
      </c>
      <c r="AH6" s="305">
        <f>CT6</f>
        <v>180.7</v>
      </c>
      <c r="AI6" s="285">
        <v>4</v>
      </c>
      <c r="AJ6" s="303" t="s">
        <v>697</v>
      </c>
      <c r="AK6" s="303" t="s">
        <v>188</v>
      </c>
      <c r="AL6" s="303">
        <f t="shared" ref="AL6:AL44" si="2">CT6</f>
        <v>180.7</v>
      </c>
      <c r="AM6" s="303">
        <v>200</v>
      </c>
      <c r="AN6" s="303" t="s">
        <v>704</v>
      </c>
      <c r="AO6" s="303" t="s">
        <v>188</v>
      </c>
      <c r="AP6" s="306"/>
      <c r="AQ6" s="306"/>
      <c r="AR6" s="303" t="s">
        <v>698</v>
      </c>
      <c r="AS6" s="303" t="s">
        <v>699</v>
      </c>
      <c r="AT6" s="303">
        <v>12</v>
      </c>
      <c r="AU6" s="303">
        <v>1</v>
      </c>
      <c r="BX6" s="303" t="s">
        <v>189</v>
      </c>
      <c r="BY6" s="304">
        <v>2</v>
      </c>
      <c r="BZ6" s="303" t="s">
        <v>190</v>
      </c>
      <c r="CA6" s="304">
        <v>2</v>
      </c>
      <c r="CB6" s="303" t="s">
        <v>191</v>
      </c>
      <c r="CC6" s="304">
        <v>2</v>
      </c>
      <c r="CD6" s="303" t="s">
        <v>192</v>
      </c>
      <c r="CE6" s="303"/>
      <c r="CF6" s="303" t="s">
        <v>193</v>
      </c>
      <c r="CG6" s="303"/>
      <c r="CH6" s="303" t="s">
        <v>194</v>
      </c>
      <c r="CI6" s="304">
        <v>2</v>
      </c>
      <c r="CT6" s="285">
        <f>SUMIF('2a'!$C$500:$C$514,"C",'2a'!$K$500:$K$514)</f>
        <v>180.7</v>
      </c>
      <c r="CU6" s="285">
        <f t="shared" ref="CU6:CU44" ca="1" si="3">INDIRECT("'" &amp; B6 &amp; "'!$K$539")</f>
        <v>2171.8000000000002</v>
      </c>
      <c r="CV6" s="285">
        <f t="shared" ref="CV6:CV44" ca="1" si="4">INDIRECT("'" &amp; B6 &amp; "'!$K$540")</f>
        <v>2171.8000000000002</v>
      </c>
      <c r="CW6" s="285">
        <f t="shared" ref="CW6:CW44" ca="1" si="5">INDIRECT("'" &amp; B6 &amp; "'!$K$541")</f>
        <v>575.4</v>
      </c>
      <c r="CX6" s="285">
        <f t="shared" ref="CX6:CX44" ca="1" si="6">INDIRECT("'" &amp; B6 &amp; "'!$K$542")</f>
        <v>0</v>
      </c>
      <c r="CY6" s="285">
        <f t="shared" ref="CY6:CY44" ca="1" si="7">INDIRECT("'" &amp; B6 &amp; "'!$K$543")</f>
        <v>0</v>
      </c>
      <c r="CZ6" s="285">
        <f t="shared" ref="CZ6:CZ44" ca="1" si="8">INDIRECT("'" &amp; B6 &amp; "'!$K$544")</f>
        <v>73.8</v>
      </c>
      <c r="DA6" s="307">
        <f t="shared" ref="DA6:DA44" ca="1" si="9">INDIRECT("'" &amp; B6 &amp; "'!$G$515")</f>
        <v>6257.3000000000011</v>
      </c>
      <c r="DB6" s="307">
        <f t="shared" ref="DB6:DB44" ca="1" si="10">DA6</f>
        <v>6257.3000000000011</v>
      </c>
      <c r="DC6" s="307">
        <f t="shared" ref="DC6:DC44" ca="1" si="11">DA6</f>
        <v>6257.3000000000011</v>
      </c>
      <c r="DD6" s="307">
        <f t="shared" ref="DD6:DD44" ca="1" si="12">INDIRECT("'" &amp; B6 &amp; "'!$F$515")</f>
        <v>18</v>
      </c>
      <c r="DF6" s="307">
        <f t="shared" ref="DF6:DF14" ca="1" si="13">DA6</f>
        <v>6257.3000000000011</v>
      </c>
    </row>
    <row r="7" spans="1:110" x14ac:dyDescent="0.25">
      <c r="A7" s="285">
        <v>3</v>
      </c>
      <c r="B7" s="285" t="str">
        <f t="shared" si="1"/>
        <v>3a</v>
      </c>
      <c r="C7" s="300" t="s">
        <v>296</v>
      </c>
      <c r="D7" s="300" t="s">
        <v>301</v>
      </c>
      <c r="E7" s="285" t="s">
        <v>285</v>
      </c>
      <c r="F7" s="300">
        <v>200</v>
      </c>
      <c r="G7" s="301">
        <f t="shared" ref="G7:G44" si="14">IF($G$3="","",$G$3)</f>
        <v>0.12</v>
      </c>
      <c r="H7" s="300">
        <f t="shared" ca="1" si="0"/>
        <v>3696.2</v>
      </c>
      <c r="I7" s="302">
        <f t="shared" ref="I7:I44" ca="1" si="15">IFERROR(IF(SUM(G7*H7&lt;IF($H$3="","",$H$3)),IF($H$3="","",$H$3),SUM(G7*H7)),"")</f>
        <v>443.54399999999998</v>
      </c>
      <c r="J7" s="300" t="str">
        <f t="shared" ref="J7:J44" si="16">IF($F$3="","",$F$3)</f>
        <v/>
      </c>
      <c r="P7" s="303" t="s">
        <v>182</v>
      </c>
      <c r="Q7" s="303"/>
      <c r="R7" s="303" t="s">
        <v>183</v>
      </c>
      <c r="S7" s="303"/>
      <c r="T7" s="303" t="s">
        <v>184</v>
      </c>
      <c r="U7" s="303"/>
      <c r="V7" s="303" t="s">
        <v>696</v>
      </c>
      <c r="W7" s="304">
        <v>1</v>
      </c>
      <c r="X7" s="285" t="s">
        <v>186</v>
      </c>
      <c r="Z7" s="303" t="s">
        <v>686</v>
      </c>
      <c r="AA7" s="304"/>
      <c r="AF7" s="285" t="s">
        <v>187</v>
      </c>
      <c r="AG7" s="285" t="s">
        <v>188</v>
      </c>
      <c r="AH7" s="305">
        <f t="shared" ref="AH7:AH44" si="17">CT7</f>
        <v>180.1</v>
      </c>
      <c r="AI7" s="285">
        <v>4</v>
      </c>
      <c r="AJ7" s="303" t="s">
        <v>697</v>
      </c>
      <c r="AK7" s="303" t="s">
        <v>188</v>
      </c>
      <c r="AL7" s="303">
        <f t="shared" si="2"/>
        <v>180.1</v>
      </c>
      <c r="AM7" s="303"/>
      <c r="AN7" s="303" t="s">
        <v>704</v>
      </c>
      <c r="AO7" s="303" t="s">
        <v>188</v>
      </c>
      <c r="AP7" s="306"/>
      <c r="AQ7" s="306"/>
      <c r="AR7" s="285" t="s">
        <v>709</v>
      </c>
      <c r="AS7" s="300" t="s">
        <v>710</v>
      </c>
      <c r="AT7" s="300">
        <v>1</v>
      </c>
      <c r="AU7" s="285">
        <v>200</v>
      </c>
      <c r="BX7" s="303" t="s">
        <v>189</v>
      </c>
      <c r="BY7" s="304">
        <v>2</v>
      </c>
      <c r="BZ7" s="303" t="s">
        <v>190</v>
      </c>
      <c r="CA7" s="304">
        <v>2</v>
      </c>
      <c r="CB7" s="303" t="s">
        <v>191</v>
      </c>
      <c r="CC7" s="304">
        <v>2</v>
      </c>
      <c r="CD7" s="303" t="s">
        <v>192</v>
      </c>
      <c r="CE7" s="303"/>
      <c r="CF7" s="303" t="s">
        <v>193</v>
      </c>
      <c r="CG7" s="303"/>
      <c r="CH7" s="303" t="s">
        <v>194</v>
      </c>
      <c r="CI7" s="303"/>
      <c r="CT7" s="285">
        <f>SUMIF('3a'!$C$500:$C$514,"C",'3a'!$K$500:$K$514)</f>
        <v>180.1</v>
      </c>
      <c r="CU7" s="285">
        <f t="shared" ca="1" si="3"/>
        <v>178.7</v>
      </c>
      <c r="CV7" s="285">
        <f t="shared" ca="1" si="4"/>
        <v>178.7</v>
      </c>
      <c r="CW7" s="285">
        <f t="shared" ca="1" si="5"/>
        <v>194</v>
      </c>
      <c r="CX7" s="285">
        <f t="shared" ca="1" si="6"/>
        <v>0</v>
      </c>
      <c r="CY7" s="285">
        <f t="shared" ca="1" si="7"/>
        <v>0</v>
      </c>
      <c r="CZ7" s="285">
        <f t="shared" ca="1" si="8"/>
        <v>0</v>
      </c>
      <c r="DA7" s="307">
        <f t="shared" ca="1" si="9"/>
        <v>0</v>
      </c>
      <c r="DB7" s="307">
        <f t="shared" ca="1" si="10"/>
        <v>0</v>
      </c>
      <c r="DC7" s="307">
        <f t="shared" ca="1" si="11"/>
        <v>0</v>
      </c>
      <c r="DD7" s="307">
        <f t="shared" ca="1" si="12"/>
        <v>16</v>
      </c>
      <c r="DF7" s="307">
        <f t="shared" ca="1" si="13"/>
        <v>0</v>
      </c>
    </row>
    <row r="8" spans="1:110" x14ac:dyDescent="0.25">
      <c r="A8" s="285">
        <v>4</v>
      </c>
      <c r="B8" s="285" t="str">
        <f t="shared" si="1"/>
        <v>4a</v>
      </c>
      <c r="C8" s="300" t="s">
        <v>297</v>
      </c>
      <c r="D8" s="300" t="s">
        <v>302</v>
      </c>
      <c r="E8" s="285" t="s">
        <v>285</v>
      </c>
      <c r="F8" s="285">
        <v>210</v>
      </c>
      <c r="G8" s="301">
        <f t="shared" si="14"/>
        <v>0.12</v>
      </c>
      <c r="H8" s="300">
        <f t="shared" ca="1" si="0"/>
        <v>3069.9000000000005</v>
      </c>
      <c r="I8" s="302">
        <f t="shared" ca="1" si="15"/>
        <v>368.38800000000003</v>
      </c>
      <c r="J8" s="300" t="str">
        <f t="shared" si="16"/>
        <v/>
      </c>
      <c r="P8" s="303" t="s">
        <v>182</v>
      </c>
      <c r="Q8" s="303" t="s">
        <v>694</v>
      </c>
      <c r="R8" s="303" t="s">
        <v>183</v>
      </c>
      <c r="S8" s="303" t="s">
        <v>694</v>
      </c>
      <c r="T8" s="303" t="s">
        <v>184</v>
      </c>
      <c r="U8" s="303" t="s">
        <v>694</v>
      </c>
      <c r="V8" s="303" t="s">
        <v>696</v>
      </c>
      <c r="W8" s="304">
        <v>1</v>
      </c>
      <c r="X8" s="285" t="s">
        <v>186</v>
      </c>
      <c r="Z8" s="303" t="s">
        <v>686</v>
      </c>
      <c r="AA8" s="304">
        <v>1</v>
      </c>
      <c r="AF8" s="285" t="s">
        <v>187</v>
      </c>
      <c r="AG8" s="285" t="s">
        <v>188</v>
      </c>
      <c r="AH8" s="305">
        <f t="shared" si="17"/>
        <v>74.8</v>
      </c>
      <c r="AI8" s="285">
        <v>4</v>
      </c>
      <c r="AJ8" s="303" t="s">
        <v>697</v>
      </c>
      <c r="AK8" s="303" t="s">
        <v>188</v>
      </c>
      <c r="AL8" s="303">
        <f t="shared" si="2"/>
        <v>74.8</v>
      </c>
      <c r="AM8" s="303">
        <v>200</v>
      </c>
      <c r="AN8" s="303" t="s">
        <v>704</v>
      </c>
      <c r="AO8" s="303" t="s">
        <v>188</v>
      </c>
      <c r="AP8" s="306"/>
      <c r="AQ8" s="306"/>
      <c r="AS8" s="300"/>
      <c r="AT8" s="300"/>
      <c r="BX8" s="303" t="s">
        <v>189</v>
      </c>
      <c r="BY8" s="304">
        <v>2</v>
      </c>
      <c r="BZ8" s="303" t="s">
        <v>190</v>
      </c>
      <c r="CA8" s="304">
        <v>2</v>
      </c>
      <c r="CB8" s="303" t="s">
        <v>191</v>
      </c>
      <c r="CC8" s="304">
        <v>2</v>
      </c>
      <c r="CD8" s="303" t="s">
        <v>192</v>
      </c>
      <c r="CE8" s="303"/>
      <c r="CF8" s="303" t="s">
        <v>193</v>
      </c>
      <c r="CG8" s="303"/>
      <c r="CH8" s="303" t="s">
        <v>194</v>
      </c>
      <c r="CI8" s="303"/>
      <c r="CT8" s="285">
        <f>SUMIF('4a'!$C$500:$C$514,"C",'4a'!$K$500:$K$514)</f>
        <v>74.8</v>
      </c>
      <c r="CU8" s="285">
        <f t="shared" ca="1" si="3"/>
        <v>453.3</v>
      </c>
      <c r="CV8" s="285">
        <f t="shared" ca="1" si="4"/>
        <v>453.3</v>
      </c>
      <c r="CW8" s="285">
        <f t="shared" ca="1" si="5"/>
        <v>171.06</v>
      </c>
      <c r="CX8" s="285">
        <f t="shared" ca="1" si="6"/>
        <v>0</v>
      </c>
      <c r="CY8" s="285">
        <f t="shared" ca="1" si="7"/>
        <v>0</v>
      </c>
      <c r="CZ8" s="285">
        <f t="shared" ca="1" si="8"/>
        <v>0</v>
      </c>
      <c r="DA8" s="307">
        <f t="shared" ca="1" si="9"/>
        <v>2843.9000000000005</v>
      </c>
      <c r="DB8" s="307">
        <f t="shared" ca="1" si="10"/>
        <v>2843.9000000000005</v>
      </c>
      <c r="DC8" s="307">
        <f t="shared" ca="1" si="11"/>
        <v>2843.9000000000005</v>
      </c>
      <c r="DD8" s="307">
        <f t="shared" ca="1" si="12"/>
        <v>55.4</v>
      </c>
      <c r="DF8" s="307">
        <f t="shared" ca="1" si="13"/>
        <v>2843.9000000000005</v>
      </c>
    </row>
    <row r="9" spans="1:110" x14ac:dyDescent="0.25">
      <c r="A9" s="285">
        <v>5</v>
      </c>
      <c r="B9" s="285" t="str">
        <f t="shared" si="1"/>
        <v>5a</v>
      </c>
      <c r="C9" s="300" t="s">
        <v>298</v>
      </c>
      <c r="D9" s="300" t="s">
        <v>303</v>
      </c>
      <c r="E9" s="285" t="s">
        <v>304</v>
      </c>
      <c r="F9" s="285">
        <v>210</v>
      </c>
      <c r="G9" s="301">
        <f t="shared" si="14"/>
        <v>0.12</v>
      </c>
      <c r="H9" s="300">
        <f t="shared" ca="1" si="0"/>
        <v>5184.5999999999995</v>
      </c>
      <c r="I9" s="302">
        <f t="shared" ca="1" si="15"/>
        <v>622.15199999999993</v>
      </c>
      <c r="J9" s="300" t="str">
        <f t="shared" si="16"/>
        <v/>
      </c>
      <c r="P9" s="303" t="s">
        <v>182</v>
      </c>
      <c r="Q9" s="303" t="s">
        <v>694</v>
      </c>
      <c r="R9" s="303" t="s">
        <v>183</v>
      </c>
      <c r="S9" s="303" t="s">
        <v>694</v>
      </c>
      <c r="T9" s="303" t="s">
        <v>184</v>
      </c>
      <c r="U9" s="303" t="s">
        <v>694</v>
      </c>
      <c r="V9" s="303" t="s">
        <v>696</v>
      </c>
      <c r="W9" s="304"/>
      <c r="X9" s="285" t="s">
        <v>186</v>
      </c>
      <c r="Z9" s="303" t="s">
        <v>686</v>
      </c>
      <c r="AA9" s="304">
        <v>1</v>
      </c>
      <c r="AF9" s="285" t="s">
        <v>187</v>
      </c>
      <c r="AG9" s="285" t="s">
        <v>188</v>
      </c>
      <c r="AH9" s="305">
        <f t="shared" si="17"/>
        <v>157.19999999999999</v>
      </c>
      <c r="AI9" s="285">
        <v>4</v>
      </c>
      <c r="AJ9" s="303" t="s">
        <v>697</v>
      </c>
      <c r="AK9" s="303" t="s">
        <v>188</v>
      </c>
      <c r="AL9" s="303">
        <f t="shared" si="2"/>
        <v>157.19999999999999</v>
      </c>
      <c r="AM9" s="303">
        <v>200</v>
      </c>
      <c r="AN9" s="303" t="s">
        <v>704</v>
      </c>
      <c r="AO9" s="303" t="s">
        <v>188</v>
      </c>
      <c r="AP9" s="306"/>
      <c r="AQ9" s="306"/>
      <c r="AS9" s="300"/>
      <c r="AT9" s="300"/>
      <c r="BX9" s="303" t="s">
        <v>189</v>
      </c>
      <c r="BY9" s="304">
        <v>2</v>
      </c>
      <c r="BZ9" s="303" t="s">
        <v>190</v>
      </c>
      <c r="CA9" s="304">
        <v>2</v>
      </c>
      <c r="CB9" s="303" t="s">
        <v>191</v>
      </c>
      <c r="CC9" s="304"/>
      <c r="CD9" s="303" t="s">
        <v>192</v>
      </c>
      <c r="CE9" s="303"/>
      <c r="CF9" s="303" t="s">
        <v>193</v>
      </c>
      <c r="CG9" s="303"/>
      <c r="CH9" s="303" t="s">
        <v>194</v>
      </c>
      <c r="CI9" s="303"/>
      <c r="CT9" s="285">
        <f>SUMIF('5a'!$C$500:$C$514,"C",'5a'!$K$500:$K$514)</f>
        <v>157.19999999999999</v>
      </c>
      <c r="CU9" s="285">
        <f t="shared" ca="1" si="3"/>
        <v>2156.5700000000002</v>
      </c>
      <c r="CV9" s="285">
        <f t="shared" ca="1" si="4"/>
        <v>1912.43</v>
      </c>
      <c r="CW9" s="285">
        <f t="shared" ca="1" si="5"/>
        <v>0</v>
      </c>
      <c r="CX9" s="285">
        <f t="shared" ca="1" si="6"/>
        <v>0</v>
      </c>
      <c r="CY9" s="285">
        <f t="shared" ca="1" si="7"/>
        <v>0</v>
      </c>
      <c r="CZ9" s="285">
        <f t="shared" ca="1" si="8"/>
        <v>0</v>
      </c>
      <c r="DA9" s="307">
        <f t="shared" ca="1" si="9"/>
        <v>3395.7999999999993</v>
      </c>
      <c r="DB9" s="307">
        <f t="shared" ca="1" si="10"/>
        <v>3395.7999999999993</v>
      </c>
      <c r="DC9" s="307">
        <f t="shared" ca="1" si="11"/>
        <v>3395.7999999999993</v>
      </c>
      <c r="DD9" s="307">
        <f t="shared" ca="1" si="12"/>
        <v>0</v>
      </c>
      <c r="DF9" s="307">
        <f t="shared" ca="1" si="13"/>
        <v>3395.7999999999993</v>
      </c>
    </row>
    <row r="10" spans="1:110" x14ac:dyDescent="0.25">
      <c r="A10" s="285">
        <v>6</v>
      </c>
      <c r="B10" s="285" t="str">
        <f t="shared" si="1"/>
        <v>6a</v>
      </c>
      <c r="C10" s="300" t="s">
        <v>702</v>
      </c>
      <c r="D10" s="300" t="s">
        <v>305</v>
      </c>
      <c r="E10" s="285" t="s">
        <v>304</v>
      </c>
      <c r="F10" s="285">
        <v>255</v>
      </c>
      <c r="G10" s="301">
        <f t="shared" si="14"/>
        <v>0.12</v>
      </c>
      <c r="H10" s="300">
        <f t="shared" ca="1" si="0"/>
        <v>2313.1000000000004</v>
      </c>
      <c r="I10" s="302">
        <f t="shared" ca="1" si="15"/>
        <v>277.57200000000006</v>
      </c>
      <c r="J10" s="300" t="str">
        <f t="shared" si="16"/>
        <v/>
      </c>
      <c r="P10" s="303" t="s">
        <v>182</v>
      </c>
      <c r="Q10" s="303" t="s">
        <v>694</v>
      </c>
      <c r="R10" s="303" t="s">
        <v>183</v>
      </c>
      <c r="S10" s="303" t="s">
        <v>694</v>
      </c>
      <c r="T10" s="303" t="s">
        <v>184</v>
      </c>
      <c r="U10" s="303" t="s">
        <v>694</v>
      </c>
      <c r="V10" s="303" t="s">
        <v>696</v>
      </c>
      <c r="W10" s="304">
        <v>1</v>
      </c>
      <c r="X10" s="285" t="s">
        <v>186</v>
      </c>
      <c r="Z10" s="303" t="s">
        <v>686</v>
      </c>
      <c r="AA10" s="304">
        <v>1</v>
      </c>
      <c r="AF10" s="285" t="s">
        <v>187</v>
      </c>
      <c r="AG10" s="285" t="s">
        <v>188</v>
      </c>
      <c r="AH10" s="305">
        <f t="shared" si="17"/>
        <v>95.5</v>
      </c>
      <c r="AI10" s="285">
        <v>4</v>
      </c>
      <c r="AJ10" s="303" t="s">
        <v>697</v>
      </c>
      <c r="AK10" s="303" t="s">
        <v>188</v>
      </c>
      <c r="AL10" s="303">
        <f t="shared" si="2"/>
        <v>95.5</v>
      </c>
      <c r="AM10" s="303"/>
      <c r="AN10" s="303" t="s">
        <v>704</v>
      </c>
      <c r="AO10" s="303" t="s">
        <v>188</v>
      </c>
      <c r="AP10" s="306"/>
      <c r="AQ10" s="306"/>
      <c r="AR10" s="285" t="s">
        <v>709</v>
      </c>
      <c r="AS10" s="300" t="s">
        <v>710</v>
      </c>
      <c r="AT10" s="300">
        <v>1</v>
      </c>
      <c r="AU10" s="285">
        <v>255</v>
      </c>
      <c r="AW10" s="300"/>
      <c r="AX10" s="300"/>
      <c r="AY10" s="300"/>
      <c r="AZ10" s="300"/>
      <c r="BA10" s="300"/>
      <c r="BB10" s="300"/>
      <c r="BC10" s="300"/>
      <c r="BX10" s="303" t="s">
        <v>189</v>
      </c>
      <c r="BY10" s="304">
        <v>2</v>
      </c>
      <c r="BZ10" s="303" t="s">
        <v>190</v>
      </c>
      <c r="CA10" s="304">
        <v>2</v>
      </c>
      <c r="CB10" s="303" t="s">
        <v>191</v>
      </c>
      <c r="CC10" s="304"/>
      <c r="CD10" s="303" t="s">
        <v>192</v>
      </c>
      <c r="CE10" s="303"/>
      <c r="CF10" s="303" t="s">
        <v>193</v>
      </c>
      <c r="CG10" s="303"/>
      <c r="CH10" s="303" t="s">
        <v>194</v>
      </c>
      <c r="CI10" s="303"/>
      <c r="CT10" s="285">
        <f>SUMIF('6a'!$C$500:$C$514,"C",'6a'!$K$500:$K$514)</f>
        <v>95.5</v>
      </c>
      <c r="CU10" s="285">
        <f t="shared" ca="1" si="3"/>
        <v>268.18</v>
      </c>
      <c r="CV10" s="285">
        <f t="shared" ca="1" si="4"/>
        <v>237.82</v>
      </c>
      <c r="CW10" s="285">
        <f t="shared" ca="1" si="5"/>
        <v>0</v>
      </c>
      <c r="CX10" s="285">
        <f t="shared" ca="1" si="6"/>
        <v>0</v>
      </c>
      <c r="CY10" s="285">
        <f t="shared" ca="1" si="7"/>
        <v>0</v>
      </c>
      <c r="CZ10" s="285">
        <f t="shared" ca="1" si="8"/>
        <v>0</v>
      </c>
      <c r="DA10" s="307">
        <f t="shared" ca="1" si="9"/>
        <v>453.2</v>
      </c>
      <c r="DB10" s="307">
        <f t="shared" ca="1" si="10"/>
        <v>453.2</v>
      </c>
      <c r="DC10" s="307">
        <f t="shared" ca="1" si="11"/>
        <v>453.2</v>
      </c>
      <c r="DD10" s="307">
        <f t="shared" ca="1" si="12"/>
        <v>11.9</v>
      </c>
      <c r="DF10" s="307">
        <f t="shared" ca="1" si="13"/>
        <v>453.2</v>
      </c>
    </row>
    <row r="11" spans="1:110" x14ac:dyDescent="0.25">
      <c r="A11" s="285">
        <v>7</v>
      </c>
      <c r="B11" s="285" t="str">
        <f t="shared" si="1"/>
        <v>7a</v>
      </c>
      <c r="C11" s="300" t="s">
        <v>299</v>
      </c>
      <c r="D11" s="300" t="s">
        <v>306</v>
      </c>
      <c r="E11" s="285" t="s">
        <v>285</v>
      </c>
      <c r="F11" s="285">
        <v>200</v>
      </c>
      <c r="G11" s="301">
        <f t="shared" si="14"/>
        <v>0.12</v>
      </c>
      <c r="H11" s="300">
        <f t="shared" ca="1" si="0"/>
        <v>1912.58</v>
      </c>
      <c r="I11" s="302">
        <f t="shared" ca="1" si="15"/>
        <v>229.50959999999998</v>
      </c>
      <c r="J11" s="300" t="str">
        <f t="shared" si="16"/>
        <v/>
      </c>
      <c r="P11" s="303" t="s">
        <v>182</v>
      </c>
      <c r="Q11" s="303"/>
      <c r="R11" s="303" t="s">
        <v>183</v>
      </c>
      <c r="S11" s="303"/>
      <c r="T11" s="303" t="s">
        <v>184</v>
      </c>
      <c r="U11" s="303"/>
      <c r="V11" s="303" t="s">
        <v>696</v>
      </c>
      <c r="W11" s="304">
        <v>1</v>
      </c>
      <c r="X11" s="285" t="s">
        <v>186</v>
      </c>
      <c r="Z11" s="303" t="s">
        <v>686</v>
      </c>
      <c r="AA11" s="304"/>
      <c r="AF11" s="285" t="s">
        <v>187</v>
      </c>
      <c r="AG11" s="285" t="s">
        <v>188</v>
      </c>
      <c r="AH11" s="305">
        <f t="shared" si="17"/>
        <v>39.18</v>
      </c>
      <c r="AI11" s="285">
        <v>4</v>
      </c>
      <c r="AJ11" s="303" t="s">
        <v>697</v>
      </c>
      <c r="AK11" s="303" t="s">
        <v>188</v>
      </c>
      <c r="AL11" s="303">
        <f t="shared" si="2"/>
        <v>39.18</v>
      </c>
      <c r="AM11" s="303">
        <v>200</v>
      </c>
      <c r="AN11" s="303" t="s">
        <v>704</v>
      </c>
      <c r="AO11" s="303" t="s">
        <v>188</v>
      </c>
      <c r="AP11" s="306"/>
      <c r="AQ11" s="306"/>
      <c r="BX11" s="303" t="s">
        <v>189</v>
      </c>
      <c r="BY11" s="304">
        <v>2</v>
      </c>
      <c r="BZ11" s="303" t="s">
        <v>190</v>
      </c>
      <c r="CA11" s="304">
        <v>2</v>
      </c>
      <c r="CB11" s="303" t="s">
        <v>191</v>
      </c>
      <c r="CC11" s="304"/>
      <c r="CD11" s="303" t="s">
        <v>192</v>
      </c>
      <c r="CE11" s="303"/>
      <c r="CF11" s="303" t="s">
        <v>193</v>
      </c>
      <c r="CG11" s="303"/>
      <c r="CH11" s="303" t="s">
        <v>194</v>
      </c>
      <c r="CI11" s="303">
        <v>2</v>
      </c>
      <c r="CT11" s="285">
        <f>SUMIF('7a'!$C$500:$C$514,"C",'7a'!$K$500:$K$514)</f>
        <v>39.18</v>
      </c>
      <c r="CU11" s="285">
        <f t="shared" ca="1" si="3"/>
        <v>2.5</v>
      </c>
      <c r="CV11" s="285">
        <f t="shared" ca="1" si="4"/>
        <v>2.5</v>
      </c>
      <c r="CW11" s="285">
        <f t="shared" ca="1" si="5"/>
        <v>0</v>
      </c>
      <c r="CX11" s="285">
        <f t="shared" ca="1" si="6"/>
        <v>0</v>
      </c>
      <c r="CY11" s="285">
        <f t="shared" ca="1" si="7"/>
        <v>0</v>
      </c>
      <c r="CZ11" s="285">
        <f t="shared" ca="1" si="8"/>
        <v>8.5</v>
      </c>
      <c r="DA11" s="307">
        <f t="shared" ca="1" si="9"/>
        <v>0</v>
      </c>
      <c r="DB11" s="307">
        <f t="shared" ca="1" si="10"/>
        <v>0</v>
      </c>
      <c r="DC11" s="307">
        <f t="shared" ca="1" si="11"/>
        <v>0</v>
      </c>
      <c r="DD11" s="307">
        <f t="shared" ca="1" si="12"/>
        <v>10</v>
      </c>
      <c r="DF11" s="307">
        <f t="shared" ca="1" si="13"/>
        <v>0</v>
      </c>
    </row>
    <row r="12" spans="1:110" x14ac:dyDescent="0.25">
      <c r="A12" s="285">
        <v>8</v>
      </c>
      <c r="B12" s="285" t="str">
        <f t="shared" si="1"/>
        <v>8a</v>
      </c>
      <c r="C12" s="300" t="s">
        <v>685</v>
      </c>
      <c r="D12" s="300" t="s">
        <v>681</v>
      </c>
      <c r="E12" s="300" t="s">
        <v>285</v>
      </c>
      <c r="F12" s="285">
        <v>210</v>
      </c>
      <c r="G12" s="301">
        <f t="shared" si="14"/>
        <v>0.12</v>
      </c>
      <c r="H12" s="300">
        <f t="shared" ca="1" si="0"/>
        <v>1348.0600000000002</v>
      </c>
      <c r="I12" s="302">
        <f t="shared" ca="1" si="15"/>
        <v>161.7672</v>
      </c>
      <c r="J12" s="300" t="str">
        <f t="shared" si="16"/>
        <v/>
      </c>
      <c r="P12" s="303" t="s">
        <v>182</v>
      </c>
      <c r="Q12" s="303" t="s">
        <v>694</v>
      </c>
      <c r="R12" s="303" t="s">
        <v>183</v>
      </c>
      <c r="S12" s="303" t="s">
        <v>694</v>
      </c>
      <c r="T12" s="303" t="s">
        <v>184</v>
      </c>
      <c r="U12" s="303" t="s">
        <v>694</v>
      </c>
      <c r="V12" s="303" t="s">
        <v>696</v>
      </c>
      <c r="W12" s="304"/>
      <c r="X12" s="285" t="s">
        <v>186</v>
      </c>
      <c r="Z12" s="303" t="s">
        <v>686</v>
      </c>
      <c r="AA12" s="304">
        <v>1</v>
      </c>
      <c r="AF12" s="285" t="s">
        <v>187</v>
      </c>
      <c r="AG12" s="285" t="s">
        <v>188</v>
      </c>
      <c r="AH12" s="305">
        <f t="shared" si="17"/>
        <v>26.63</v>
      </c>
      <c r="AI12" s="285">
        <v>4</v>
      </c>
      <c r="AJ12" s="303" t="s">
        <v>697</v>
      </c>
      <c r="AK12" s="303" t="s">
        <v>188</v>
      </c>
      <c r="AL12" s="303">
        <f t="shared" si="2"/>
        <v>26.63</v>
      </c>
      <c r="AM12" s="303">
        <v>200</v>
      </c>
      <c r="AN12" s="303" t="s">
        <v>704</v>
      </c>
      <c r="AO12" s="303" t="s">
        <v>188</v>
      </c>
      <c r="AP12" s="306"/>
      <c r="AQ12" s="306"/>
      <c r="BX12" s="303" t="s">
        <v>189</v>
      </c>
      <c r="BY12" s="304">
        <v>2</v>
      </c>
      <c r="BZ12" s="303" t="s">
        <v>190</v>
      </c>
      <c r="CA12" s="304">
        <v>2</v>
      </c>
      <c r="CB12" s="303" t="s">
        <v>191</v>
      </c>
      <c r="CC12" s="304">
        <v>2</v>
      </c>
      <c r="CD12" s="303" t="s">
        <v>192</v>
      </c>
      <c r="CE12" s="303"/>
      <c r="CF12" s="303" t="s">
        <v>193</v>
      </c>
      <c r="CG12" s="303"/>
      <c r="CH12" s="303" t="s">
        <v>194</v>
      </c>
      <c r="CI12" s="303"/>
      <c r="CT12" s="285">
        <f>SUMIF('8a'!$C$500:$C$514,"C",'8a'!$K$500:$K$514)</f>
        <v>26.63</v>
      </c>
      <c r="CU12" s="285">
        <f t="shared" ca="1" si="3"/>
        <v>315.14999999999998</v>
      </c>
      <c r="CV12" s="285">
        <f t="shared" ca="1" si="4"/>
        <v>315.14999999999998</v>
      </c>
      <c r="CW12" s="285">
        <f t="shared" ca="1" si="5"/>
        <v>161.85</v>
      </c>
      <c r="CX12" s="285">
        <f t="shared" ca="1" si="6"/>
        <v>0</v>
      </c>
      <c r="CY12" s="285">
        <f t="shared" ca="1" si="7"/>
        <v>0</v>
      </c>
      <c r="CZ12" s="285">
        <f t="shared" ca="1" si="8"/>
        <v>0</v>
      </c>
      <c r="DA12" s="307">
        <f t="shared" ca="1" si="9"/>
        <v>1348.0600000000002</v>
      </c>
      <c r="DB12" s="307">
        <f t="shared" ca="1" si="10"/>
        <v>1348.0600000000002</v>
      </c>
      <c r="DC12" s="307">
        <f t="shared" ca="1" si="11"/>
        <v>1348.0600000000002</v>
      </c>
      <c r="DD12" s="307">
        <f t="shared" ca="1" si="12"/>
        <v>0</v>
      </c>
      <c r="DF12" s="307">
        <f t="shared" ca="1" si="13"/>
        <v>1348.0600000000002</v>
      </c>
    </row>
    <row r="13" spans="1:110" x14ac:dyDescent="0.25">
      <c r="A13" s="285">
        <v>9</v>
      </c>
      <c r="B13" s="285" t="str">
        <f t="shared" si="1"/>
        <v>9a</v>
      </c>
      <c r="C13" s="300" t="s">
        <v>711</v>
      </c>
      <c r="G13" s="301">
        <f t="shared" si="14"/>
        <v>0.12</v>
      </c>
      <c r="H13" s="300">
        <f t="shared" ca="1" si="0"/>
        <v>0</v>
      </c>
      <c r="I13" s="302">
        <f t="shared" ca="1" si="15"/>
        <v>100</v>
      </c>
      <c r="J13" s="300" t="str">
        <f t="shared" si="16"/>
        <v/>
      </c>
      <c r="P13" s="303" t="s">
        <v>182</v>
      </c>
      <c r="Q13" s="303"/>
      <c r="R13" s="303" t="s">
        <v>183</v>
      </c>
      <c r="S13" s="303"/>
      <c r="T13" s="303" t="s">
        <v>184</v>
      </c>
      <c r="U13" s="303"/>
      <c r="V13" s="303" t="s">
        <v>696</v>
      </c>
      <c r="W13" s="304"/>
      <c r="X13" s="285" t="s">
        <v>186</v>
      </c>
      <c r="Z13" s="303" t="s">
        <v>686</v>
      </c>
      <c r="AA13" s="304"/>
      <c r="AF13" s="285" t="s">
        <v>187</v>
      </c>
      <c r="AG13" s="285" t="s">
        <v>188</v>
      </c>
      <c r="AH13" s="305">
        <f t="shared" si="17"/>
        <v>0</v>
      </c>
      <c r="AJ13" s="303" t="s">
        <v>697</v>
      </c>
      <c r="AK13" s="303" t="s">
        <v>188</v>
      </c>
      <c r="AL13" s="303">
        <f t="shared" si="2"/>
        <v>0</v>
      </c>
      <c r="AM13" s="303"/>
      <c r="AN13" s="303" t="s">
        <v>704</v>
      </c>
      <c r="AO13" s="303" t="s">
        <v>188</v>
      </c>
      <c r="AP13" s="306"/>
      <c r="AQ13" s="306"/>
      <c r="BX13" s="303" t="s">
        <v>189</v>
      </c>
      <c r="BY13" s="303"/>
      <c r="BZ13" s="303" t="s">
        <v>190</v>
      </c>
      <c r="CA13" s="303"/>
      <c r="CB13" s="303" t="s">
        <v>191</v>
      </c>
      <c r="CC13" s="303"/>
      <c r="CD13" s="303" t="s">
        <v>192</v>
      </c>
      <c r="CE13" s="303"/>
      <c r="CF13" s="303" t="s">
        <v>193</v>
      </c>
      <c r="CG13" s="303"/>
      <c r="CH13" s="303" t="s">
        <v>194</v>
      </c>
      <c r="CI13" s="303"/>
      <c r="CT13" s="285">
        <f>SUMIF('9a'!$C$500:$C$514,"C",'9a'!$K$500:$K$514)</f>
        <v>0</v>
      </c>
      <c r="CU13" s="285">
        <f t="shared" ca="1" si="3"/>
        <v>0</v>
      </c>
      <c r="CV13" s="285">
        <f t="shared" ca="1" si="4"/>
        <v>0</v>
      </c>
      <c r="CW13" s="285">
        <f t="shared" ca="1" si="5"/>
        <v>0</v>
      </c>
      <c r="CX13" s="285">
        <f t="shared" ca="1" si="6"/>
        <v>0</v>
      </c>
      <c r="CY13" s="285">
        <f t="shared" ca="1" si="7"/>
        <v>0</v>
      </c>
      <c r="CZ13" s="285">
        <f t="shared" ca="1" si="8"/>
        <v>0</v>
      </c>
      <c r="DA13" s="307">
        <f t="shared" ca="1" si="9"/>
        <v>0</v>
      </c>
      <c r="DB13" s="307">
        <f t="shared" ca="1" si="10"/>
        <v>0</v>
      </c>
      <c r="DC13" s="307">
        <f t="shared" ca="1" si="11"/>
        <v>0</v>
      </c>
      <c r="DD13" s="307">
        <f t="shared" ca="1" si="12"/>
        <v>0</v>
      </c>
      <c r="DF13" s="307">
        <f t="shared" ca="1" si="13"/>
        <v>0</v>
      </c>
    </row>
    <row r="14" spans="1:110" x14ac:dyDescent="0.25">
      <c r="A14" s="285">
        <v>10</v>
      </c>
      <c r="B14" s="285" t="str">
        <f t="shared" si="1"/>
        <v>10a</v>
      </c>
      <c r="C14" s="300" t="s">
        <v>711</v>
      </c>
      <c r="G14" s="301">
        <f t="shared" si="14"/>
        <v>0.12</v>
      </c>
      <c r="H14" s="300">
        <f t="shared" ca="1" si="0"/>
        <v>0</v>
      </c>
      <c r="I14" s="302">
        <f t="shared" ca="1" si="15"/>
        <v>100</v>
      </c>
      <c r="J14" s="300" t="str">
        <f t="shared" si="16"/>
        <v/>
      </c>
      <c r="P14" s="303" t="s">
        <v>182</v>
      </c>
      <c r="Q14" s="303"/>
      <c r="R14" s="303" t="s">
        <v>183</v>
      </c>
      <c r="S14" s="303"/>
      <c r="T14" s="303" t="s">
        <v>184</v>
      </c>
      <c r="U14" s="303"/>
      <c r="V14" s="303" t="s">
        <v>696</v>
      </c>
      <c r="W14" s="304"/>
      <c r="X14" s="285" t="s">
        <v>186</v>
      </c>
      <c r="Z14" s="303" t="s">
        <v>686</v>
      </c>
      <c r="AA14" s="304"/>
      <c r="AF14" s="285" t="s">
        <v>187</v>
      </c>
      <c r="AG14" s="285" t="s">
        <v>188</v>
      </c>
      <c r="AH14" s="305">
        <f t="shared" si="17"/>
        <v>0</v>
      </c>
      <c r="AJ14" s="303" t="s">
        <v>697</v>
      </c>
      <c r="AK14" s="303" t="s">
        <v>188</v>
      </c>
      <c r="AL14" s="303">
        <f t="shared" si="2"/>
        <v>0</v>
      </c>
      <c r="AM14" s="303"/>
      <c r="AN14" s="303" t="s">
        <v>704</v>
      </c>
      <c r="AO14" s="303" t="s">
        <v>188</v>
      </c>
      <c r="AP14" s="306"/>
      <c r="AQ14" s="306"/>
      <c r="BX14" s="303" t="s">
        <v>189</v>
      </c>
      <c r="BY14" s="303"/>
      <c r="BZ14" s="303" t="s">
        <v>190</v>
      </c>
      <c r="CA14" s="303"/>
      <c r="CB14" s="303" t="s">
        <v>191</v>
      </c>
      <c r="CC14" s="303"/>
      <c r="CD14" s="303" t="s">
        <v>192</v>
      </c>
      <c r="CE14" s="303"/>
      <c r="CF14" s="303" t="s">
        <v>193</v>
      </c>
      <c r="CG14" s="303"/>
      <c r="CH14" s="303" t="s">
        <v>194</v>
      </c>
      <c r="CI14" s="303"/>
      <c r="CT14" s="285">
        <f>SUMIF('10a'!$C$500:$C$514,"C",'10a'!$K$500:$K$514)</f>
        <v>0</v>
      </c>
      <c r="CU14" s="285">
        <f t="shared" ca="1" si="3"/>
        <v>0</v>
      </c>
      <c r="CV14" s="285">
        <f t="shared" ca="1" si="4"/>
        <v>0</v>
      </c>
      <c r="CW14" s="285">
        <f t="shared" ca="1" si="5"/>
        <v>0</v>
      </c>
      <c r="CX14" s="285">
        <f t="shared" ca="1" si="6"/>
        <v>0</v>
      </c>
      <c r="CY14" s="285">
        <f t="shared" ca="1" si="7"/>
        <v>0</v>
      </c>
      <c r="CZ14" s="285">
        <f t="shared" ca="1" si="8"/>
        <v>0</v>
      </c>
      <c r="DA14" s="307">
        <f t="shared" ca="1" si="9"/>
        <v>0</v>
      </c>
      <c r="DB14" s="307">
        <f t="shared" ca="1" si="10"/>
        <v>0</v>
      </c>
      <c r="DC14" s="307">
        <f t="shared" ca="1" si="11"/>
        <v>0</v>
      </c>
      <c r="DD14" s="307">
        <f t="shared" ca="1" si="12"/>
        <v>0</v>
      </c>
      <c r="DF14" s="307">
        <f t="shared" ca="1" si="13"/>
        <v>0</v>
      </c>
    </row>
    <row r="15" spans="1:110" hidden="1" x14ac:dyDescent="0.25">
      <c r="A15" s="285">
        <v>11</v>
      </c>
      <c r="B15" s="285" t="str">
        <f t="shared" si="1"/>
        <v>11a</v>
      </c>
      <c r="G15" s="301">
        <f t="shared" si="14"/>
        <v>0.12</v>
      </c>
      <c r="H15" s="300">
        <f t="shared" ca="1" si="0"/>
        <v>0</v>
      </c>
      <c r="I15" s="302">
        <f t="shared" ca="1" si="15"/>
        <v>100</v>
      </c>
      <c r="J15" s="300" t="str">
        <f t="shared" si="16"/>
        <v/>
      </c>
      <c r="P15" s="285" t="s">
        <v>182</v>
      </c>
      <c r="R15" s="285" t="s">
        <v>183</v>
      </c>
      <c r="T15" s="285" t="s">
        <v>184</v>
      </c>
      <c r="V15" s="285" t="s">
        <v>185</v>
      </c>
      <c r="X15" s="285" t="s">
        <v>186</v>
      </c>
      <c r="AF15" s="285" t="s">
        <v>187</v>
      </c>
      <c r="AG15" s="285" t="s">
        <v>188</v>
      </c>
      <c r="AH15" s="305">
        <f t="shared" si="17"/>
        <v>0</v>
      </c>
      <c r="AL15" s="285">
        <f t="shared" si="2"/>
        <v>0</v>
      </c>
      <c r="BX15" s="285" t="s">
        <v>189</v>
      </c>
      <c r="BZ15" s="285" t="s">
        <v>190</v>
      </c>
      <c r="CB15" s="285" t="s">
        <v>191</v>
      </c>
      <c r="CD15" s="285" t="s">
        <v>192</v>
      </c>
      <c r="CF15" s="285" t="s">
        <v>193</v>
      </c>
      <c r="CH15" s="285" t="s">
        <v>194</v>
      </c>
      <c r="CT15" s="285">
        <f>SUMIF('11a'!$C$500:$C$514,"C",'11a'!$K$500:$K$514)</f>
        <v>0</v>
      </c>
      <c r="CU15" s="285">
        <f t="shared" ca="1" si="3"/>
        <v>0</v>
      </c>
      <c r="CV15" s="285">
        <f t="shared" ca="1" si="4"/>
        <v>0</v>
      </c>
      <c r="CW15" s="285">
        <f t="shared" ca="1" si="5"/>
        <v>0</v>
      </c>
      <c r="CX15" s="285">
        <f t="shared" ca="1" si="6"/>
        <v>0</v>
      </c>
      <c r="CY15" s="285">
        <f t="shared" ca="1" si="7"/>
        <v>0</v>
      </c>
      <c r="CZ15" s="285">
        <f t="shared" ca="1" si="8"/>
        <v>0</v>
      </c>
      <c r="DA15" s="307">
        <f t="shared" ca="1" si="9"/>
        <v>0</v>
      </c>
      <c r="DB15" s="307">
        <f t="shared" ca="1" si="10"/>
        <v>0</v>
      </c>
      <c r="DC15" s="307">
        <f t="shared" ca="1" si="11"/>
        <v>0</v>
      </c>
      <c r="DD15" s="307">
        <f t="shared" ca="1" si="12"/>
        <v>0</v>
      </c>
    </row>
    <row r="16" spans="1:110" hidden="1" x14ac:dyDescent="0.25">
      <c r="A16" s="285">
        <v>12</v>
      </c>
      <c r="B16" s="285" t="str">
        <f t="shared" si="1"/>
        <v>12a</v>
      </c>
      <c r="G16" s="301">
        <f t="shared" si="14"/>
        <v>0.12</v>
      </c>
      <c r="H16" s="300">
        <f t="shared" ca="1" si="0"/>
        <v>0</v>
      </c>
      <c r="I16" s="302">
        <f t="shared" ca="1" si="15"/>
        <v>100</v>
      </c>
      <c r="J16" s="300" t="str">
        <f t="shared" si="16"/>
        <v/>
      </c>
      <c r="P16" s="285" t="s">
        <v>182</v>
      </c>
      <c r="R16" s="285" t="s">
        <v>183</v>
      </c>
      <c r="T16" s="285" t="s">
        <v>184</v>
      </c>
      <c r="V16" s="285" t="s">
        <v>185</v>
      </c>
      <c r="X16" s="285" t="s">
        <v>186</v>
      </c>
      <c r="AF16" s="285" t="s">
        <v>187</v>
      </c>
      <c r="AG16" s="285" t="s">
        <v>188</v>
      </c>
      <c r="AH16" s="305">
        <f t="shared" si="17"/>
        <v>0</v>
      </c>
      <c r="AL16" s="285">
        <f t="shared" si="2"/>
        <v>0</v>
      </c>
      <c r="BX16" s="285" t="s">
        <v>189</v>
      </c>
      <c r="BZ16" s="285" t="s">
        <v>190</v>
      </c>
      <c r="CB16" s="285" t="s">
        <v>191</v>
      </c>
      <c r="CD16" s="285" t="s">
        <v>192</v>
      </c>
      <c r="CF16" s="285" t="s">
        <v>193</v>
      </c>
      <c r="CH16" s="285" t="s">
        <v>194</v>
      </c>
      <c r="CT16" s="285">
        <f>SUMIF('12a'!$C$500:$C$514,"C",'12a'!$K$500:$K$514)</f>
        <v>0</v>
      </c>
      <c r="CU16" s="285">
        <f t="shared" ca="1" si="3"/>
        <v>0</v>
      </c>
      <c r="CV16" s="285">
        <f t="shared" ca="1" si="4"/>
        <v>0</v>
      </c>
      <c r="CW16" s="285">
        <f t="shared" ca="1" si="5"/>
        <v>0</v>
      </c>
      <c r="CX16" s="285">
        <f t="shared" ca="1" si="6"/>
        <v>0</v>
      </c>
      <c r="CY16" s="285">
        <f t="shared" ca="1" si="7"/>
        <v>0</v>
      </c>
      <c r="CZ16" s="285">
        <f t="shared" ca="1" si="8"/>
        <v>0</v>
      </c>
      <c r="DA16" s="307">
        <f t="shared" ca="1" si="9"/>
        <v>0</v>
      </c>
      <c r="DB16" s="307">
        <f t="shared" ca="1" si="10"/>
        <v>0</v>
      </c>
      <c r="DC16" s="307">
        <f t="shared" ca="1" si="11"/>
        <v>0</v>
      </c>
      <c r="DD16" s="307">
        <f t="shared" ca="1" si="12"/>
        <v>0</v>
      </c>
    </row>
    <row r="17" spans="1:108" hidden="1" x14ac:dyDescent="0.25">
      <c r="A17" s="285">
        <v>13</v>
      </c>
      <c r="B17" s="285" t="str">
        <f t="shared" si="1"/>
        <v>13a</v>
      </c>
      <c r="G17" s="301">
        <f t="shared" si="14"/>
        <v>0.12</v>
      </c>
      <c r="H17" s="300">
        <f t="shared" ca="1" si="0"/>
        <v>0</v>
      </c>
      <c r="I17" s="302">
        <f t="shared" ca="1" si="15"/>
        <v>100</v>
      </c>
      <c r="J17" s="300" t="str">
        <f t="shared" si="16"/>
        <v/>
      </c>
      <c r="P17" s="285" t="s">
        <v>182</v>
      </c>
      <c r="R17" s="285" t="s">
        <v>183</v>
      </c>
      <c r="T17" s="285" t="s">
        <v>184</v>
      </c>
      <c r="V17" s="285" t="s">
        <v>185</v>
      </c>
      <c r="X17" s="285" t="s">
        <v>186</v>
      </c>
      <c r="AF17" s="285" t="s">
        <v>187</v>
      </c>
      <c r="AG17" s="285" t="s">
        <v>188</v>
      </c>
      <c r="AH17" s="305">
        <f t="shared" si="17"/>
        <v>0</v>
      </c>
      <c r="AL17" s="285">
        <f t="shared" si="2"/>
        <v>0</v>
      </c>
      <c r="BX17" s="285" t="s">
        <v>189</v>
      </c>
      <c r="BZ17" s="285" t="s">
        <v>190</v>
      </c>
      <c r="CB17" s="285" t="s">
        <v>191</v>
      </c>
      <c r="CD17" s="285" t="s">
        <v>192</v>
      </c>
      <c r="CF17" s="285" t="s">
        <v>193</v>
      </c>
      <c r="CH17" s="285" t="s">
        <v>194</v>
      </c>
      <c r="CT17" s="285">
        <f>SUMIF('13a'!$C$500:$C$514,"C",'13a'!$K$500:$K$514)</f>
        <v>0</v>
      </c>
      <c r="CU17" s="285">
        <f t="shared" ca="1" si="3"/>
        <v>0</v>
      </c>
      <c r="CV17" s="285">
        <f t="shared" ca="1" si="4"/>
        <v>0</v>
      </c>
      <c r="CW17" s="285">
        <f t="shared" ca="1" si="5"/>
        <v>0</v>
      </c>
      <c r="CX17" s="285">
        <f t="shared" ca="1" si="6"/>
        <v>0</v>
      </c>
      <c r="CY17" s="285">
        <f t="shared" ca="1" si="7"/>
        <v>0</v>
      </c>
      <c r="CZ17" s="285">
        <f t="shared" ca="1" si="8"/>
        <v>0</v>
      </c>
      <c r="DA17" s="307">
        <f t="shared" ca="1" si="9"/>
        <v>0</v>
      </c>
      <c r="DB17" s="307">
        <f t="shared" ca="1" si="10"/>
        <v>0</v>
      </c>
      <c r="DC17" s="307">
        <f t="shared" ca="1" si="11"/>
        <v>0</v>
      </c>
      <c r="DD17" s="307">
        <f t="shared" ca="1" si="12"/>
        <v>0</v>
      </c>
    </row>
    <row r="18" spans="1:108" hidden="1" x14ac:dyDescent="0.25">
      <c r="A18" s="285">
        <v>14</v>
      </c>
      <c r="B18" s="285" t="str">
        <f t="shared" si="1"/>
        <v>14a</v>
      </c>
      <c r="D18" s="308"/>
      <c r="G18" s="301">
        <f t="shared" si="14"/>
        <v>0.12</v>
      </c>
      <c r="H18" s="300">
        <f t="shared" ca="1" si="0"/>
        <v>0</v>
      </c>
      <c r="I18" s="302">
        <f t="shared" ca="1" si="15"/>
        <v>100</v>
      </c>
      <c r="J18" s="300" t="str">
        <f t="shared" si="16"/>
        <v/>
      </c>
      <c r="P18" s="285" t="s">
        <v>182</v>
      </c>
      <c r="R18" s="285" t="s">
        <v>183</v>
      </c>
      <c r="T18" s="285" t="s">
        <v>184</v>
      </c>
      <c r="V18" s="285" t="s">
        <v>185</v>
      </c>
      <c r="X18" s="285" t="s">
        <v>186</v>
      </c>
      <c r="AF18" s="285" t="s">
        <v>187</v>
      </c>
      <c r="AG18" s="285" t="s">
        <v>188</v>
      </c>
      <c r="AH18" s="305">
        <f t="shared" si="17"/>
        <v>0</v>
      </c>
      <c r="AL18" s="285">
        <f t="shared" si="2"/>
        <v>0</v>
      </c>
      <c r="BX18" s="285" t="s">
        <v>189</v>
      </c>
      <c r="BZ18" s="285" t="s">
        <v>190</v>
      </c>
      <c r="CB18" s="285" t="s">
        <v>191</v>
      </c>
      <c r="CD18" s="285" t="s">
        <v>192</v>
      </c>
      <c r="CF18" s="285" t="s">
        <v>193</v>
      </c>
      <c r="CH18" s="285" t="s">
        <v>194</v>
      </c>
      <c r="CT18" s="285">
        <f>SUMIF('14a'!$C$500:$C$514,"C",'14a'!$K$500:$K$514)</f>
        <v>0</v>
      </c>
      <c r="CU18" s="285">
        <f t="shared" ca="1" si="3"/>
        <v>0</v>
      </c>
      <c r="CV18" s="285">
        <f t="shared" ca="1" si="4"/>
        <v>0</v>
      </c>
      <c r="CW18" s="285">
        <f t="shared" ca="1" si="5"/>
        <v>0</v>
      </c>
      <c r="CX18" s="285">
        <f t="shared" ca="1" si="6"/>
        <v>0</v>
      </c>
      <c r="CY18" s="285">
        <f t="shared" ca="1" si="7"/>
        <v>0</v>
      </c>
      <c r="CZ18" s="285">
        <f t="shared" ca="1" si="8"/>
        <v>0</v>
      </c>
      <c r="DA18" s="307">
        <f t="shared" ca="1" si="9"/>
        <v>0</v>
      </c>
      <c r="DB18" s="307">
        <f t="shared" ca="1" si="10"/>
        <v>0</v>
      </c>
      <c r="DC18" s="307">
        <f t="shared" ca="1" si="11"/>
        <v>0</v>
      </c>
      <c r="DD18" s="307">
        <f t="shared" ca="1" si="12"/>
        <v>0</v>
      </c>
    </row>
    <row r="19" spans="1:108" hidden="1" x14ac:dyDescent="0.25">
      <c r="A19" s="285">
        <v>15</v>
      </c>
      <c r="B19" s="285" t="str">
        <f t="shared" si="1"/>
        <v>15a</v>
      </c>
      <c r="G19" s="301">
        <f t="shared" si="14"/>
        <v>0.12</v>
      </c>
      <c r="H19" s="300">
        <f t="shared" ca="1" si="0"/>
        <v>0</v>
      </c>
      <c r="I19" s="302">
        <f t="shared" ca="1" si="15"/>
        <v>100</v>
      </c>
      <c r="J19" s="300" t="str">
        <f t="shared" si="16"/>
        <v/>
      </c>
      <c r="P19" s="285" t="s">
        <v>182</v>
      </c>
      <c r="R19" s="285" t="s">
        <v>183</v>
      </c>
      <c r="T19" s="285" t="s">
        <v>184</v>
      </c>
      <c r="V19" s="285" t="s">
        <v>185</v>
      </c>
      <c r="X19" s="285" t="s">
        <v>186</v>
      </c>
      <c r="AF19" s="285" t="s">
        <v>187</v>
      </c>
      <c r="AG19" s="285" t="s">
        <v>188</v>
      </c>
      <c r="AH19" s="305">
        <f t="shared" si="17"/>
        <v>0</v>
      </c>
      <c r="AL19" s="285">
        <f t="shared" si="2"/>
        <v>0</v>
      </c>
      <c r="BX19" s="285" t="s">
        <v>189</v>
      </c>
      <c r="BZ19" s="285" t="s">
        <v>190</v>
      </c>
      <c r="CB19" s="285" t="s">
        <v>191</v>
      </c>
      <c r="CD19" s="285" t="s">
        <v>192</v>
      </c>
      <c r="CF19" s="285" t="s">
        <v>193</v>
      </c>
      <c r="CH19" s="285" t="s">
        <v>194</v>
      </c>
      <c r="CT19" s="285">
        <f>SUMIF('15a'!$C$500:$C$514,"C",'15a'!$K$500:$K$514)</f>
        <v>0</v>
      </c>
      <c r="CU19" s="285">
        <f t="shared" ca="1" si="3"/>
        <v>0</v>
      </c>
      <c r="CV19" s="285">
        <f t="shared" ca="1" si="4"/>
        <v>0</v>
      </c>
      <c r="CW19" s="285">
        <f t="shared" ca="1" si="5"/>
        <v>0</v>
      </c>
      <c r="CX19" s="285">
        <f t="shared" ca="1" si="6"/>
        <v>0</v>
      </c>
      <c r="CY19" s="285">
        <f t="shared" ca="1" si="7"/>
        <v>0</v>
      </c>
      <c r="CZ19" s="285">
        <f t="shared" ca="1" si="8"/>
        <v>0</v>
      </c>
      <c r="DA19" s="307">
        <f t="shared" ca="1" si="9"/>
        <v>0</v>
      </c>
      <c r="DB19" s="307">
        <f t="shared" ca="1" si="10"/>
        <v>0</v>
      </c>
      <c r="DC19" s="307">
        <f t="shared" ca="1" si="11"/>
        <v>0</v>
      </c>
      <c r="DD19" s="307">
        <f t="shared" ca="1" si="12"/>
        <v>0</v>
      </c>
    </row>
    <row r="20" spans="1:108" hidden="1" x14ac:dyDescent="0.25">
      <c r="A20" s="285">
        <v>16</v>
      </c>
      <c r="B20" s="285" t="str">
        <f t="shared" si="1"/>
        <v>16a</v>
      </c>
      <c r="G20" s="301">
        <f t="shared" si="14"/>
        <v>0.12</v>
      </c>
      <c r="H20" s="300">
        <f t="shared" ca="1" si="0"/>
        <v>0</v>
      </c>
      <c r="I20" s="302">
        <f t="shared" ca="1" si="15"/>
        <v>100</v>
      </c>
      <c r="J20" s="300" t="str">
        <f t="shared" si="16"/>
        <v/>
      </c>
      <c r="P20" s="285" t="s">
        <v>182</v>
      </c>
      <c r="R20" s="285" t="s">
        <v>183</v>
      </c>
      <c r="T20" s="285" t="s">
        <v>184</v>
      </c>
      <c r="V20" s="285" t="s">
        <v>185</v>
      </c>
      <c r="X20" s="285" t="s">
        <v>186</v>
      </c>
      <c r="AF20" s="285" t="s">
        <v>187</v>
      </c>
      <c r="AG20" s="285" t="s">
        <v>188</v>
      </c>
      <c r="AH20" s="305">
        <f t="shared" si="17"/>
        <v>0</v>
      </c>
      <c r="AL20" s="285">
        <f t="shared" si="2"/>
        <v>0</v>
      </c>
      <c r="BX20" s="285" t="s">
        <v>189</v>
      </c>
      <c r="BZ20" s="285" t="s">
        <v>190</v>
      </c>
      <c r="CB20" s="285" t="s">
        <v>191</v>
      </c>
      <c r="CD20" s="285" t="s">
        <v>192</v>
      </c>
      <c r="CF20" s="285" t="s">
        <v>193</v>
      </c>
      <c r="CH20" s="285" t="s">
        <v>194</v>
      </c>
      <c r="CT20" s="285">
        <f>SUMIF('16a'!$C$500:$C$514,"C",'16a'!$K$500:$K$514)</f>
        <v>0</v>
      </c>
      <c r="CU20" s="285">
        <f t="shared" ca="1" si="3"/>
        <v>0</v>
      </c>
      <c r="CV20" s="285">
        <f t="shared" ca="1" si="4"/>
        <v>0</v>
      </c>
      <c r="CW20" s="285">
        <f t="shared" ca="1" si="5"/>
        <v>0</v>
      </c>
      <c r="CX20" s="285">
        <f t="shared" ca="1" si="6"/>
        <v>0</v>
      </c>
      <c r="CY20" s="285">
        <f t="shared" ca="1" si="7"/>
        <v>0</v>
      </c>
      <c r="CZ20" s="285">
        <f t="shared" ca="1" si="8"/>
        <v>0</v>
      </c>
      <c r="DA20" s="307">
        <f t="shared" ca="1" si="9"/>
        <v>0</v>
      </c>
      <c r="DB20" s="307">
        <f t="shared" ca="1" si="10"/>
        <v>0</v>
      </c>
      <c r="DC20" s="307">
        <f t="shared" ca="1" si="11"/>
        <v>0</v>
      </c>
      <c r="DD20" s="307">
        <f t="shared" ca="1" si="12"/>
        <v>0</v>
      </c>
    </row>
    <row r="21" spans="1:108" hidden="1" x14ac:dyDescent="0.25">
      <c r="A21" s="285">
        <v>17</v>
      </c>
      <c r="B21" s="285" t="str">
        <f t="shared" si="1"/>
        <v>17a</v>
      </c>
      <c r="G21" s="301">
        <f t="shared" si="14"/>
        <v>0.12</v>
      </c>
      <c r="H21" s="300">
        <f t="shared" ca="1" si="0"/>
        <v>0</v>
      </c>
      <c r="I21" s="302">
        <f t="shared" ca="1" si="15"/>
        <v>100</v>
      </c>
      <c r="J21" s="300" t="str">
        <f t="shared" si="16"/>
        <v/>
      </c>
      <c r="P21" s="285" t="s">
        <v>182</v>
      </c>
      <c r="R21" s="285" t="s">
        <v>183</v>
      </c>
      <c r="T21" s="285" t="s">
        <v>184</v>
      </c>
      <c r="V21" s="285" t="s">
        <v>185</v>
      </c>
      <c r="X21" s="285" t="s">
        <v>186</v>
      </c>
      <c r="AF21" s="285" t="s">
        <v>187</v>
      </c>
      <c r="AG21" s="285" t="s">
        <v>188</v>
      </c>
      <c r="AH21" s="305">
        <f t="shared" si="17"/>
        <v>0</v>
      </c>
      <c r="AL21" s="285">
        <f t="shared" si="2"/>
        <v>0</v>
      </c>
      <c r="BX21" s="285" t="s">
        <v>189</v>
      </c>
      <c r="BZ21" s="285" t="s">
        <v>190</v>
      </c>
      <c r="CB21" s="285" t="s">
        <v>191</v>
      </c>
      <c r="CD21" s="285" t="s">
        <v>192</v>
      </c>
      <c r="CF21" s="285" t="s">
        <v>193</v>
      </c>
      <c r="CH21" s="285" t="s">
        <v>194</v>
      </c>
      <c r="CT21" s="285">
        <f>SUMIF('17a'!$C$500:$C$514,"C",'17a'!$K$500:$K$514)</f>
        <v>0</v>
      </c>
      <c r="CU21" s="285">
        <f t="shared" ca="1" si="3"/>
        <v>0</v>
      </c>
      <c r="CV21" s="285">
        <f t="shared" ca="1" si="4"/>
        <v>0</v>
      </c>
      <c r="CW21" s="285">
        <f t="shared" ca="1" si="5"/>
        <v>0</v>
      </c>
      <c r="CX21" s="285">
        <f t="shared" ca="1" si="6"/>
        <v>0</v>
      </c>
      <c r="CY21" s="285">
        <f t="shared" ca="1" si="7"/>
        <v>0</v>
      </c>
      <c r="CZ21" s="285">
        <f t="shared" ca="1" si="8"/>
        <v>0</v>
      </c>
      <c r="DA21" s="307">
        <f t="shared" ca="1" si="9"/>
        <v>0</v>
      </c>
      <c r="DB21" s="307">
        <f t="shared" ca="1" si="10"/>
        <v>0</v>
      </c>
      <c r="DC21" s="307">
        <f t="shared" ca="1" si="11"/>
        <v>0</v>
      </c>
      <c r="DD21" s="307">
        <f t="shared" ca="1" si="12"/>
        <v>0</v>
      </c>
    </row>
    <row r="22" spans="1:108" hidden="1" x14ac:dyDescent="0.25">
      <c r="A22" s="285">
        <v>18</v>
      </c>
      <c r="B22" s="285" t="str">
        <f t="shared" si="1"/>
        <v>18a</v>
      </c>
      <c r="G22" s="301">
        <f t="shared" si="14"/>
        <v>0.12</v>
      </c>
      <c r="H22" s="300">
        <f t="shared" ca="1" si="0"/>
        <v>0</v>
      </c>
      <c r="I22" s="302">
        <f t="shared" ca="1" si="15"/>
        <v>100</v>
      </c>
      <c r="J22" s="300" t="str">
        <f t="shared" si="16"/>
        <v/>
      </c>
      <c r="P22" s="285" t="s">
        <v>182</v>
      </c>
      <c r="R22" s="285" t="s">
        <v>183</v>
      </c>
      <c r="T22" s="285" t="s">
        <v>184</v>
      </c>
      <c r="V22" s="285" t="s">
        <v>185</v>
      </c>
      <c r="X22" s="285" t="s">
        <v>186</v>
      </c>
      <c r="AF22" s="285" t="s">
        <v>187</v>
      </c>
      <c r="AG22" s="285" t="s">
        <v>188</v>
      </c>
      <c r="AH22" s="305">
        <f t="shared" si="17"/>
        <v>0</v>
      </c>
      <c r="AL22" s="285">
        <f t="shared" si="2"/>
        <v>0</v>
      </c>
      <c r="BX22" s="285" t="s">
        <v>189</v>
      </c>
      <c r="BZ22" s="285" t="s">
        <v>190</v>
      </c>
      <c r="CB22" s="285" t="s">
        <v>191</v>
      </c>
      <c r="CD22" s="285" t="s">
        <v>192</v>
      </c>
      <c r="CF22" s="285" t="s">
        <v>193</v>
      </c>
      <c r="CH22" s="285" t="s">
        <v>194</v>
      </c>
      <c r="CT22" s="285">
        <f>SUMIF('18a'!$C$500:$C$514,"C",'18a'!$K$500:$K$514)</f>
        <v>0</v>
      </c>
      <c r="CU22" s="285">
        <f t="shared" ca="1" si="3"/>
        <v>0</v>
      </c>
      <c r="CV22" s="285">
        <f t="shared" ca="1" si="4"/>
        <v>0</v>
      </c>
      <c r="CW22" s="285">
        <f t="shared" ca="1" si="5"/>
        <v>0</v>
      </c>
      <c r="CX22" s="285">
        <f t="shared" ca="1" si="6"/>
        <v>0</v>
      </c>
      <c r="CY22" s="285">
        <f t="shared" ca="1" si="7"/>
        <v>0</v>
      </c>
      <c r="CZ22" s="285">
        <f t="shared" ca="1" si="8"/>
        <v>0</v>
      </c>
      <c r="DA22" s="307">
        <f t="shared" ca="1" si="9"/>
        <v>0</v>
      </c>
      <c r="DB22" s="307">
        <f t="shared" ca="1" si="10"/>
        <v>0</v>
      </c>
      <c r="DC22" s="307">
        <f t="shared" ca="1" si="11"/>
        <v>0</v>
      </c>
      <c r="DD22" s="307">
        <f t="shared" ca="1" si="12"/>
        <v>0</v>
      </c>
    </row>
    <row r="23" spans="1:108" hidden="1" x14ac:dyDescent="0.25">
      <c r="A23" s="285">
        <v>19</v>
      </c>
      <c r="B23" s="285" t="str">
        <f t="shared" si="1"/>
        <v>19a</v>
      </c>
      <c r="G23" s="301">
        <f t="shared" si="14"/>
        <v>0.12</v>
      </c>
      <c r="H23" s="300">
        <f t="shared" ca="1" si="0"/>
        <v>0</v>
      </c>
      <c r="I23" s="302">
        <f t="shared" ca="1" si="15"/>
        <v>100</v>
      </c>
      <c r="J23" s="300" t="str">
        <f t="shared" si="16"/>
        <v/>
      </c>
      <c r="P23" s="285" t="s">
        <v>182</v>
      </c>
      <c r="R23" s="285" t="s">
        <v>183</v>
      </c>
      <c r="T23" s="285" t="s">
        <v>184</v>
      </c>
      <c r="V23" s="285" t="s">
        <v>185</v>
      </c>
      <c r="X23" s="285" t="s">
        <v>186</v>
      </c>
      <c r="AF23" s="285" t="s">
        <v>187</v>
      </c>
      <c r="AG23" s="285" t="s">
        <v>188</v>
      </c>
      <c r="AH23" s="305">
        <f t="shared" si="17"/>
        <v>0</v>
      </c>
      <c r="AL23" s="285">
        <f t="shared" si="2"/>
        <v>0</v>
      </c>
      <c r="BX23" s="285" t="s">
        <v>189</v>
      </c>
      <c r="BZ23" s="285" t="s">
        <v>190</v>
      </c>
      <c r="CB23" s="285" t="s">
        <v>191</v>
      </c>
      <c r="CD23" s="285" t="s">
        <v>192</v>
      </c>
      <c r="CF23" s="285" t="s">
        <v>193</v>
      </c>
      <c r="CH23" s="285" t="s">
        <v>194</v>
      </c>
      <c r="CT23" s="285">
        <f>SUMIF('19a'!$C$500:$C$514,"C",'19a'!$K$500:$K$514)</f>
        <v>0</v>
      </c>
      <c r="CU23" s="285">
        <f t="shared" ca="1" si="3"/>
        <v>0</v>
      </c>
      <c r="CV23" s="285">
        <f t="shared" ca="1" si="4"/>
        <v>0</v>
      </c>
      <c r="CW23" s="285">
        <f t="shared" ca="1" si="5"/>
        <v>0</v>
      </c>
      <c r="CX23" s="285">
        <f t="shared" ca="1" si="6"/>
        <v>0</v>
      </c>
      <c r="CY23" s="285">
        <f t="shared" ca="1" si="7"/>
        <v>0</v>
      </c>
      <c r="CZ23" s="285">
        <f t="shared" ca="1" si="8"/>
        <v>0</v>
      </c>
      <c r="DA23" s="307">
        <f t="shared" ca="1" si="9"/>
        <v>0</v>
      </c>
      <c r="DB23" s="307">
        <f t="shared" ca="1" si="10"/>
        <v>0</v>
      </c>
      <c r="DC23" s="307">
        <f t="shared" ca="1" si="11"/>
        <v>0</v>
      </c>
      <c r="DD23" s="307">
        <f t="shared" ca="1" si="12"/>
        <v>0</v>
      </c>
    </row>
    <row r="24" spans="1:108" hidden="1" x14ac:dyDescent="0.25">
      <c r="A24" s="285">
        <v>20</v>
      </c>
      <c r="B24" s="285" t="str">
        <f t="shared" si="1"/>
        <v>20a</v>
      </c>
      <c r="G24" s="301">
        <f t="shared" si="14"/>
        <v>0.12</v>
      </c>
      <c r="H24" s="300">
        <f t="shared" ca="1" si="0"/>
        <v>0</v>
      </c>
      <c r="I24" s="302">
        <f t="shared" ca="1" si="15"/>
        <v>100</v>
      </c>
      <c r="J24" s="300" t="str">
        <f t="shared" si="16"/>
        <v/>
      </c>
      <c r="P24" s="285" t="s">
        <v>182</v>
      </c>
      <c r="R24" s="285" t="s">
        <v>183</v>
      </c>
      <c r="T24" s="285" t="s">
        <v>184</v>
      </c>
      <c r="V24" s="285" t="s">
        <v>185</v>
      </c>
      <c r="X24" s="285" t="s">
        <v>186</v>
      </c>
      <c r="AF24" s="285" t="s">
        <v>187</v>
      </c>
      <c r="AG24" s="285" t="s">
        <v>188</v>
      </c>
      <c r="AH24" s="305">
        <f t="shared" si="17"/>
        <v>0</v>
      </c>
      <c r="AL24" s="285">
        <f t="shared" si="2"/>
        <v>0</v>
      </c>
      <c r="BX24" s="285" t="s">
        <v>189</v>
      </c>
      <c r="BZ24" s="285" t="s">
        <v>190</v>
      </c>
      <c r="CB24" s="285" t="s">
        <v>191</v>
      </c>
      <c r="CD24" s="285" t="s">
        <v>192</v>
      </c>
      <c r="CF24" s="285" t="s">
        <v>193</v>
      </c>
      <c r="CH24" s="285" t="s">
        <v>194</v>
      </c>
      <c r="CT24" s="285">
        <f>SUMIF('20a'!$C$500:$C$514,"C",'20a'!$K$500:$K$514)</f>
        <v>0</v>
      </c>
      <c r="CU24" s="285">
        <f t="shared" ca="1" si="3"/>
        <v>0</v>
      </c>
      <c r="CV24" s="285">
        <f t="shared" ca="1" si="4"/>
        <v>0</v>
      </c>
      <c r="CW24" s="285">
        <f t="shared" ca="1" si="5"/>
        <v>0</v>
      </c>
      <c r="CX24" s="285">
        <f t="shared" ca="1" si="6"/>
        <v>0</v>
      </c>
      <c r="CY24" s="285">
        <f t="shared" ca="1" si="7"/>
        <v>0</v>
      </c>
      <c r="CZ24" s="285">
        <f t="shared" ca="1" si="8"/>
        <v>0</v>
      </c>
      <c r="DA24" s="307">
        <f t="shared" ca="1" si="9"/>
        <v>0</v>
      </c>
      <c r="DB24" s="307">
        <f t="shared" ca="1" si="10"/>
        <v>0</v>
      </c>
      <c r="DC24" s="307">
        <f t="shared" ca="1" si="11"/>
        <v>0</v>
      </c>
      <c r="DD24" s="307">
        <f t="shared" ca="1" si="12"/>
        <v>0</v>
      </c>
    </row>
    <row r="25" spans="1:108" hidden="1" x14ac:dyDescent="0.25">
      <c r="A25" s="285">
        <v>21</v>
      </c>
      <c r="B25" s="285" t="str">
        <f t="shared" si="1"/>
        <v>21a</v>
      </c>
      <c r="G25" s="301">
        <f t="shared" si="14"/>
        <v>0.12</v>
      </c>
      <c r="H25" s="300">
        <f t="shared" ca="1" si="0"/>
        <v>0</v>
      </c>
      <c r="I25" s="302">
        <f t="shared" ca="1" si="15"/>
        <v>100</v>
      </c>
      <c r="J25" s="300" t="str">
        <f t="shared" si="16"/>
        <v/>
      </c>
      <c r="P25" s="285" t="s">
        <v>182</v>
      </c>
      <c r="R25" s="285" t="s">
        <v>183</v>
      </c>
      <c r="T25" s="285" t="s">
        <v>184</v>
      </c>
      <c r="V25" s="285" t="s">
        <v>185</v>
      </c>
      <c r="X25" s="285" t="s">
        <v>186</v>
      </c>
      <c r="AF25" s="285" t="s">
        <v>187</v>
      </c>
      <c r="AG25" s="285" t="s">
        <v>188</v>
      </c>
      <c r="AH25" s="305">
        <f t="shared" si="17"/>
        <v>0</v>
      </c>
      <c r="AL25" s="285">
        <f t="shared" si="2"/>
        <v>0</v>
      </c>
      <c r="BX25" s="285" t="s">
        <v>189</v>
      </c>
      <c r="BZ25" s="285" t="s">
        <v>190</v>
      </c>
      <c r="CB25" s="285" t="s">
        <v>191</v>
      </c>
      <c r="CD25" s="285" t="s">
        <v>192</v>
      </c>
      <c r="CF25" s="285" t="s">
        <v>193</v>
      </c>
      <c r="CH25" s="285" t="s">
        <v>194</v>
      </c>
      <c r="CT25" s="285">
        <f>SUMIF('21a'!$C$500:$C$514,"C",'21a'!$K$500:$K$514)</f>
        <v>0</v>
      </c>
      <c r="CU25" s="285">
        <f t="shared" ca="1" si="3"/>
        <v>0</v>
      </c>
      <c r="CV25" s="285">
        <f t="shared" ca="1" si="4"/>
        <v>0</v>
      </c>
      <c r="CW25" s="285">
        <f t="shared" ca="1" si="5"/>
        <v>0</v>
      </c>
      <c r="CX25" s="285">
        <f t="shared" ca="1" si="6"/>
        <v>0</v>
      </c>
      <c r="CY25" s="285">
        <f t="shared" ca="1" si="7"/>
        <v>0</v>
      </c>
      <c r="CZ25" s="285">
        <f t="shared" ca="1" si="8"/>
        <v>0</v>
      </c>
      <c r="DA25" s="307">
        <f t="shared" ca="1" si="9"/>
        <v>0</v>
      </c>
      <c r="DB25" s="307">
        <f t="shared" ca="1" si="10"/>
        <v>0</v>
      </c>
      <c r="DC25" s="307">
        <f t="shared" ca="1" si="11"/>
        <v>0</v>
      </c>
      <c r="DD25" s="307">
        <f t="shared" ca="1" si="12"/>
        <v>0</v>
      </c>
    </row>
    <row r="26" spans="1:108" hidden="1" x14ac:dyDescent="0.25">
      <c r="A26" s="285">
        <v>22</v>
      </c>
      <c r="B26" s="285" t="str">
        <f t="shared" si="1"/>
        <v>22a</v>
      </c>
      <c r="G26" s="301">
        <f t="shared" si="14"/>
        <v>0.12</v>
      </c>
      <c r="H26" s="300">
        <f t="shared" ca="1" si="0"/>
        <v>0</v>
      </c>
      <c r="I26" s="302">
        <f t="shared" ca="1" si="15"/>
        <v>100</v>
      </c>
      <c r="J26" s="300" t="str">
        <f t="shared" si="16"/>
        <v/>
      </c>
      <c r="P26" s="285" t="s">
        <v>182</v>
      </c>
      <c r="R26" s="285" t="s">
        <v>183</v>
      </c>
      <c r="T26" s="285" t="s">
        <v>184</v>
      </c>
      <c r="V26" s="285" t="s">
        <v>185</v>
      </c>
      <c r="X26" s="285" t="s">
        <v>186</v>
      </c>
      <c r="AF26" s="285" t="s">
        <v>187</v>
      </c>
      <c r="AG26" s="285" t="s">
        <v>188</v>
      </c>
      <c r="AH26" s="305">
        <f t="shared" si="17"/>
        <v>0</v>
      </c>
      <c r="AL26" s="285">
        <f t="shared" si="2"/>
        <v>0</v>
      </c>
      <c r="BX26" s="285" t="s">
        <v>189</v>
      </c>
      <c r="BZ26" s="285" t="s">
        <v>190</v>
      </c>
      <c r="CB26" s="285" t="s">
        <v>191</v>
      </c>
      <c r="CD26" s="285" t="s">
        <v>192</v>
      </c>
      <c r="CF26" s="285" t="s">
        <v>193</v>
      </c>
      <c r="CH26" s="285" t="s">
        <v>194</v>
      </c>
      <c r="CT26" s="285">
        <f>SUMIF('22a'!$C$500:$C$514,"C",'22a'!$K$500:$K$514)</f>
        <v>0</v>
      </c>
      <c r="CU26" s="285">
        <f t="shared" ca="1" si="3"/>
        <v>0</v>
      </c>
      <c r="CV26" s="285">
        <f t="shared" ca="1" si="4"/>
        <v>0</v>
      </c>
      <c r="CW26" s="285">
        <f t="shared" ca="1" si="5"/>
        <v>0</v>
      </c>
      <c r="CX26" s="285">
        <f t="shared" ca="1" si="6"/>
        <v>0</v>
      </c>
      <c r="CY26" s="285">
        <f t="shared" ca="1" si="7"/>
        <v>0</v>
      </c>
      <c r="CZ26" s="285">
        <f t="shared" ca="1" si="8"/>
        <v>0</v>
      </c>
      <c r="DA26" s="307">
        <f t="shared" ca="1" si="9"/>
        <v>0</v>
      </c>
      <c r="DB26" s="307">
        <f t="shared" ca="1" si="10"/>
        <v>0</v>
      </c>
      <c r="DC26" s="307">
        <f t="shared" ca="1" si="11"/>
        <v>0</v>
      </c>
      <c r="DD26" s="307">
        <f t="shared" ca="1" si="12"/>
        <v>0</v>
      </c>
    </row>
    <row r="27" spans="1:108" hidden="1" x14ac:dyDescent="0.25">
      <c r="A27" s="285">
        <v>23</v>
      </c>
      <c r="B27" s="285" t="str">
        <f t="shared" si="1"/>
        <v>23a</v>
      </c>
      <c r="G27" s="301">
        <f t="shared" si="14"/>
        <v>0.12</v>
      </c>
      <c r="H27" s="300">
        <f t="shared" ca="1" si="0"/>
        <v>0</v>
      </c>
      <c r="I27" s="302">
        <f t="shared" ca="1" si="15"/>
        <v>100</v>
      </c>
      <c r="J27" s="300" t="str">
        <f t="shared" si="16"/>
        <v/>
      </c>
      <c r="P27" s="285" t="s">
        <v>182</v>
      </c>
      <c r="R27" s="285" t="s">
        <v>183</v>
      </c>
      <c r="T27" s="285" t="s">
        <v>184</v>
      </c>
      <c r="V27" s="285" t="s">
        <v>185</v>
      </c>
      <c r="X27" s="285" t="s">
        <v>186</v>
      </c>
      <c r="AF27" s="285" t="s">
        <v>187</v>
      </c>
      <c r="AG27" s="285" t="s">
        <v>188</v>
      </c>
      <c r="AH27" s="305">
        <f t="shared" si="17"/>
        <v>0</v>
      </c>
      <c r="AL27" s="285">
        <f t="shared" si="2"/>
        <v>0</v>
      </c>
      <c r="BX27" s="285" t="s">
        <v>189</v>
      </c>
      <c r="BZ27" s="285" t="s">
        <v>190</v>
      </c>
      <c r="CB27" s="285" t="s">
        <v>191</v>
      </c>
      <c r="CD27" s="285" t="s">
        <v>192</v>
      </c>
      <c r="CF27" s="285" t="s">
        <v>193</v>
      </c>
      <c r="CH27" s="285" t="s">
        <v>194</v>
      </c>
      <c r="CT27" s="285">
        <f>SUMIF('23a'!$C$500:$C$514,"C",'23a'!$K$500:$K$514)</f>
        <v>0</v>
      </c>
      <c r="CU27" s="285">
        <f t="shared" ca="1" si="3"/>
        <v>0</v>
      </c>
      <c r="CV27" s="285">
        <f t="shared" ca="1" si="4"/>
        <v>0</v>
      </c>
      <c r="CW27" s="285">
        <f t="shared" ca="1" si="5"/>
        <v>0</v>
      </c>
      <c r="CX27" s="285">
        <f t="shared" ca="1" si="6"/>
        <v>0</v>
      </c>
      <c r="CY27" s="285">
        <f t="shared" ca="1" si="7"/>
        <v>0</v>
      </c>
      <c r="CZ27" s="285">
        <f t="shared" ca="1" si="8"/>
        <v>0</v>
      </c>
      <c r="DA27" s="307">
        <f t="shared" ca="1" si="9"/>
        <v>0</v>
      </c>
      <c r="DB27" s="307">
        <f t="shared" ca="1" si="10"/>
        <v>0</v>
      </c>
      <c r="DC27" s="307">
        <f t="shared" ca="1" si="11"/>
        <v>0</v>
      </c>
      <c r="DD27" s="307">
        <f t="shared" ca="1" si="12"/>
        <v>0</v>
      </c>
    </row>
    <row r="28" spans="1:108" hidden="1" x14ac:dyDescent="0.25">
      <c r="A28" s="285">
        <v>24</v>
      </c>
      <c r="B28" s="285" t="str">
        <f t="shared" si="1"/>
        <v>24a</v>
      </c>
      <c r="G28" s="301">
        <f t="shared" si="14"/>
        <v>0.12</v>
      </c>
      <c r="H28" s="300">
        <f t="shared" ca="1" si="0"/>
        <v>0</v>
      </c>
      <c r="I28" s="302">
        <f t="shared" ca="1" si="15"/>
        <v>100</v>
      </c>
      <c r="J28" s="300" t="str">
        <f t="shared" si="16"/>
        <v/>
      </c>
      <c r="P28" s="285" t="s">
        <v>182</v>
      </c>
      <c r="R28" s="285" t="s">
        <v>183</v>
      </c>
      <c r="T28" s="285" t="s">
        <v>184</v>
      </c>
      <c r="V28" s="285" t="s">
        <v>185</v>
      </c>
      <c r="X28" s="285" t="s">
        <v>186</v>
      </c>
      <c r="AF28" s="285" t="s">
        <v>187</v>
      </c>
      <c r="AG28" s="285" t="s">
        <v>188</v>
      </c>
      <c r="AH28" s="305">
        <f t="shared" si="17"/>
        <v>0</v>
      </c>
      <c r="AL28" s="285">
        <f t="shared" si="2"/>
        <v>0</v>
      </c>
      <c r="BX28" s="285" t="s">
        <v>189</v>
      </c>
      <c r="BZ28" s="285" t="s">
        <v>190</v>
      </c>
      <c r="CB28" s="285" t="s">
        <v>191</v>
      </c>
      <c r="CD28" s="285" t="s">
        <v>192</v>
      </c>
      <c r="CF28" s="285" t="s">
        <v>193</v>
      </c>
      <c r="CH28" s="285" t="s">
        <v>194</v>
      </c>
      <c r="CT28" s="285">
        <f>SUMIF('24a'!$C$500:$C$514,"C",'24a'!$K$500:$K$514)</f>
        <v>0</v>
      </c>
      <c r="CU28" s="285">
        <f t="shared" ca="1" si="3"/>
        <v>0</v>
      </c>
      <c r="CV28" s="285">
        <f t="shared" ca="1" si="4"/>
        <v>0</v>
      </c>
      <c r="CW28" s="285">
        <f t="shared" ca="1" si="5"/>
        <v>0</v>
      </c>
      <c r="CX28" s="285">
        <f t="shared" ca="1" si="6"/>
        <v>0</v>
      </c>
      <c r="CY28" s="285">
        <f t="shared" ca="1" si="7"/>
        <v>0</v>
      </c>
      <c r="CZ28" s="285">
        <f t="shared" ca="1" si="8"/>
        <v>0</v>
      </c>
      <c r="DA28" s="307">
        <f t="shared" ca="1" si="9"/>
        <v>0</v>
      </c>
      <c r="DB28" s="307">
        <f t="shared" ca="1" si="10"/>
        <v>0</v>
      </c>
      <c r="DC28" s="307">
        <f t="shared" ca="1" si="11"/>
        <v>0</v>
      </c>
      <c r="DD28" s="307">
        <f t="shared" ca="1" si="12"/>
        <v>0</v>
      </c>
    </row>
    <row r="29" spans="1:108" hidden="1" x14ac:dyDescent="0.25">
      <c r="A29" s="285">
        <v>25</v>
      </c>
      <c r="B29" s="285" t="str">
        <f t="shared" si="1"/>
        <v>25a</v>
      </c>
      <c r="G29" s="301">
        <f t="shared" si="14"/>
        <v>0.12</v>
      </c>
      <c r="H29" s="300">
        <f t="shared" ca="1" si="0"/>
        <v>0</v>
      </c>
      <c r="I29" s="302">
        <f t="shared" ca="1" si="15"/>
        <v>100</v>
      </c>
      <c r="J29" s="300" t="str">
        <f t="shared" si="16"/>
        <v/>
      </c>
      <c r="P29" s="285" t="s">
        <v>182</v>
      </c>
      <c r="R29" s="285" t="s">
        <v>183</v>
      </c>
      <c r="T29" s="285" t="s">
        <v>184</v>
      </c>
      <c r="V29" s="285" t="s">
        <v>185</v>
      </c>
      <c r="X29" s="285" t="s">
        <v>186</v>
      </c>
      <c r="AF29" s="285" t="s">
        <v>187</v>
      </c>
      <c r="AG29" s="285" t="s">
        <v>188</v>
      </c>
      <c r="AH29" s="305">
        <f t="shared" si="17"/>
        <v>0</v>
      </c>
      <c r="AL29" s="285">
        <f t="shared" si="2"/>
        <v>0</v>
      </c>
      <c r="BX29" s="285" t="s">
        <v>189</v>
      </c>
      <c r="BZ29" s="285" t="s">
        <v>190</v>
      </c>
      <c r="CB29" s="285" t="s">
        <v>191</v>
      </c>
      <c r="CD29" s="285" t="s">
        <v>192</v>
      </c>
      <c r="CF29" s="285" t="s">
        <v>193</v>
      </c>
      <c r="CH29" s="285" t="s">
        <v>194</v>
      </c>
      <c r="CT29" s="285">
        <f>SUMIF('25a'!$C$500:$C$514,"C",'25a'!$K$500:$K$514)</f>
        <v>0</v>
      </c>
      <c r="CU29" s="285">
        <f t="shared" ca="1" si="3"/>
        <v>0</v>
      </c>
      <c r="CV29" s="285">
        <f t="shared" ca="1" si="4"/>
        <v>0</v>
      </c>
      <c r="CW29" s="285">
        <f t="shared" ca="1" si="5"/>
        <v>0</v>
      </c>
      <c r="CX29" s="285">
        <f t="shared" ca="1" si="6"/>
        <v>0</v>
      </c>
      <c r="CY29" s="285">
        <f t="shared" ca="1" si="7"/>
        <v>0</v>
      </c>
      <c r="CZ29" s="285">
        <f t="shared" ca="1" si="8"/>
        <v>0</v>
      </c>
      <c r="DA29" s="307">
        <f t="shared" ca="1" si="9"/>
        <v>0</v>
      </c>
      <c r="DB29" s="307">
        <f t="shared" ca="1" si="10"/>
        <v>0</v>
      </c>
      <c r="DC29" s="307">
        <f t="shared" ca="1" si="11"/>
        <v>0</v>
      </c>
      <c r="DD29" s="307">
        <f t="shared" ca="1" si="12"/>
        <v>0</v>
      </c>
    </row>
    <row r="30" spans="1:108" hidden="1" x14ac:dyDescent="0.25">
      <c r="A30" s="285">
        <v>26</v>
      </c>
      <c r="B30" s="285" t="str">
        <f t="shared" si="1"/>
        <v>26a</v>
      </c>
      <c r="G30" s="301">
        <f t="shared" si="14"/>
        <v>0.12</v>
      </c>
      <c r="H30" s="300">
        <f t="shared" ca="1" si="0"/>
        <v>0</v>
      </c>
      <c r="I30" s="302">
        <f t="shared" ca="1" si="15"/>
        <v>100</v>
      </c>
      <c r="J30" s="300" t="str">
        <f t="shared" si="16"/>
        <v/>
      </c>
      <c r="P30" s="285" t="s">
        <v>182</v>
      </c>
      <c r="R30" s="285" t="s">
        <v>183</v>
      </c>
      <c r="T30" s="285" t="s">
        <v>184</v>
      </c>
      <c r="V30" s="285" t="s">
        <v>185</v>
      </c>
      <c r="X30" s="285" t="s">
        <v>186</v>
      </c>
      <c r="AF30" s="285" t="s">
        <v>187</v>
      </c>
      <c r="AG30" s="285" t="s">
        <v>188</v>
      </c>
      <c r="AH30" s="305">
        <f t="shared" si="17"/>
        <v>0</v>
      </c>
      <c r="AL30" s="285">
        <f t="shared" si="2"/>
        <v>0</v>
      </c>
      <c r="BX30" s="285" t="s">
        <v>189</v>
      </c>
      <c r="BZ30" s="285" t="s">
        <v>190</v>
      </c>
      <c r="CB30" s="285" t="s">
        <v>191</v>
      </c>
      <c r="CD30" s="285" t="s">
        <v>192</v>
      </c>
      <c r="CF30" s="285" t="s">
        <v>193</v>
      </c>
      <c r="CH30" s="285" t="s">
        <v>194</v>
      </c>
      <c r="CT30" s="285">
        <f>SUMIF('26a'!$C$500:$C$514,"C",'26a'!$K$500:$K$514)</f>
        <v>0</v>
      </c>
      <c r="CU30" s="285">
        <f t="shared" ca="1" si="3"/>
        <v>0</v>
      </c>
      <c r="CV30" s="285">
        <f t="shared" ca="1" si="4"/>
        <v>0</v>
      </c>
      <c r="CW30" s="285">
        <f t="shared" ca="1" si="5"/>
        <v>0</v>
      </c>
      <c r="CX30" s="285">
        <f t="shared" ca="1" si="6"/>
        <v>0</v>
      </c>
      <c r="CY30" s="285">
        <f t="shared" ca="1" si="7"/>
        <v>0</v>
      </c>
      <c r="CZ30" s="285">
        <f t="shared" ca="1" si="8"/>
        <v>0</v>
      </c>
      <c r="DA30" s="307">
        <f t="shared" ca="1" si="9"/>
        <v>0</v>
      </c>
      <c r="DB30" s="307">
        <f t="shared" ca="1" si="10"/>
        <v>0</v>
      </c>
      <c r="DC30" s="307">
        <f t="shared" ca="1" si="11"/>
        <v>0</v>
      </c>
      <c r="DD30" s="307">
        <f t="shared" ca="1" si="12"/>
        <v>0</v>
      </c>
    </row>
    <row r="31" spans="1:108" hidden="1" x14ac:dyDescent="0.25">
      <c r="A31" s="285">
        <v>27</v>
      </c>
      <c r="B31" s="285" t="str">
        <f t="shared" ref="B31:B33" si="18">CONCATENATE(A31,"a")</f>
        <v>27a</v>
      </c>
      <c r="G31" s="301">
        <f t="shared" si="14"/>
        <v>0.12</v>
      </c>
      <c r="H31" s="300">
        <f t="shared" ref="H31:H33" ca="1" si="19">INDIRECT("'" &amp; B31 &amp; "'!$K$515")</f>
        <v>0</v>
      </c>
      <c r="I31" s="302">
        <f t="shared" ca="1" si="15"/>
        <v>100</v>
      </c>
      <c r="J31" s="300" t="str">
        <f t="shared" si="16"/>
        <v/>
      </c>
      <c r="P31" s="285" t="s">
        <v>182</v>
      </c>
      <c r="R31" s="285" t="s">
        <v>183</v>
      </c>
      <c r="T31" s="285" t="s">
        <v>184</v>
      </c>
      <c r="V31" s="285" t="s">
        <v>185</v>
      </c>
      <c r="X31" s="285" t="s">
        <v>186</v>
      </c>
      <c r="AF31" s="285" t="s">
        <v>187</v>
      </c>
      <c r="AG31" s="285" t="s">
        <v>188</v>
      </c>
      <c r="AH31" s="305">
        <f t="shared" si="17"/>
        <v>0</v>
      </c>
      <c r="AL31" s="285">
        <f t="shared" si="2"/>
        <v>0</v>
      </c>
      <c r="BX31" s="285" t="s">
        <v>189</v>
      </c>
      <c r="BZ31" s="285" t="s">
        <v>190</v>
      </c>
      <c r="CB31" s="285" t="s">
        <v>191</v>
      </c>
      <c r="CD31" s="285" t="s">
        <v>192</v>
      </c>
      <c r="CF31" s="285" t="s">
        <v>193</v>
      </c>
      <c r="CH31" s="285" t="s">
        <v>194</v>
      </c>
      <c r="CT31" s="285">
        <f>SUMIF('27a'!$C$500:$C$514,"C",'27a'!$K$500:$K$514)</f>
        <v>0</v>
      </c>
      <c r="CU31" s="285">
        <f t="shared" ca="1" si="3"/>
        <v>0</v>
      </c>
      <c r="CV31" s="285">
        <f t="shared" ca="1" si="4"/>
        <v>0</v>
      </c>
      <c r="CW31" s="285">
        <f t="shared" ca="1" si="5"/>
        <v>0</v>
      </c>
      <c r="CX31" s="285">
        <f t="shared" ca="1" si="6"/>
        <v>0</v>
      </c>
      <c r="CY31" s="285">
        <f t="shared" ca="1" si="7"/>
        <v>0</v>
      </c>
      <c r="CZ31" s="285">
        <f t="shared" ca="1" si="8"/>
        <v>0</v>
      </c>
      <c r="DA31" s="307">
        <f t="shared" ca="1" si="9"/>
        <v>0</v>
      </c>
      <c r="DB31" s="307">
        <f t="shared" ca="1" si="10"/>
        <v>0</v>
      </c>
      <c r="DC31" s="307">
        <f t="shared" ca="1" si="11"/>
        <v>0</v>
      </c>
      <c r="DD31" s="307">
        <f t="shared" ca="1" si="12"/>
        <v>0</v>
      </c>
    </row>
    <row r="32" spans="1:108" hidden="1" x14ac:dyDescent="0.25">
      <c r="A32" s="285">
        <v>28</v>
      </c>
      <c r="B32" s="285" t="str">
        <f t="shared" si="18"/>
        <v>28a</v>
      </c>
      <c r="G32" s="301">
        <f t="shared" si="14"/>
        <v>0.12</v>
      </c>
      <c r="H32" s="300">
        <f t="shared" ca="1" si="19"/>
        <v>0</v>
      </c>
      <c r="I32" s="302">
        <f t="shared" ca="1" si="15"/>
        <v>100</v>
      </c>
      <c r="J32" s="300" t="str">
        <f t="shared" si="16"/>
        <v/>
      </c>
      <c r="P32" s="285" t="s">
        <v>182</v>
      </c>
      <c r="R32" s="285" t="s">
        <v>183</v>
      </c>
      <c r="T32" s="285" t="s">
        <v>184</v>
      </c>
      <c r="V32" s="285" t="s">
        <v>185</v>
      </c>
      <c r="X32" s="285" t="s">
        <v>186</v>
      </c>
      <c r="AF32" s="285" t="s">
        <v>187</v>
      </c>
      <c r="AG32" s="285" t="s">
        <v>188</v>
      </c>
      <c r="AH32" s="305">
        <f t="shared" si="17"/>
        <v>0</v>
      </c>
      <c r="AL32" s="285">
        <f t="shared" si="2"/>
        <v>0</v>
      </c>
      <c r="BX32" s="285" t="s">
        <v>189</v>
      </c>
      <c r="BZ32" s="285" t="s">
        <v>190</v>
      </c>
      <c r="CB32" s="285" t="s">
        <v>191</v>
      </c>
      <c r="CD32" s="285" t="s">
        <v>192</v>
      </c>
      <c r="CF32" s="285" t="s">
        <v>193</v>
      </c>
      <c r="CH32" s="285" t="s">
        <v>194</v>
      </c>
      <c r="CT32" s="285">
        <f>SUMIF('28a'!$C$500:$C$514,"C",'28a'!$K$500:$K$514)</f>
        <v>0</v>
      </c>
      <c r="CU32" s="285">
        <f t="shared" ca="1" si="3"/>
        <v>0</v>
      </c>
      <c r="CV32" s="285">
        <f t="shared" ca="1" si="4"/>
        <v>0</v>
      </c>
      <c r="CW32" s="285">
        <f t="shared" ca="1" si="5"/>
        <v>0</v>
      </c>
      <c r="CX32" s="285">
        <f t="shared" ca="1" si="6"/>
        <v>0</v>
      </c>
      <c r="CY32" s="285">
        <f t="shared" ca="1" si="7"/>
        <v>0</v>
      </c>
      <c r="CZ32" s="285">
        <f t="shared" ca="1" si="8"/>
        <v>0</v>
      </c>
      <c r="DA32" s="307">
        <f t="shared" ca="1" si="9"/>
        <v>0</v>
      </c>
      <c r="DB32" s="307">
        <f t="shared" ca="1" si="10"/>
        <v>0</v>
      </c>
      <c r="DC32" s="307">
        <f t="shared" ca="1" si="11"/>
        <v>0</v>
      </c>
      <c r="DD32" s="307">
        <f t="shared" ca="1" si="12"/>
        <v>0</v>
      </c>
    </row>
    <row r="33" spans="1:108" hidden="1" x14ac:dyDescent="0.25">
      <c r="A33" s="285">
        <v>29</v>
      </c>
      <c r="B33" s="285" t="str">
        <f t="shared" si="18"/>
        <v>29a</v>
      </c>
      <c r="G33" s="301">
        <f t="shared" si="14"/>
        <v>0.12</v>
      </c>
      <c r="H33" s="300">
        <f t="shared" ca="1" si="19"/>
        <v>0</v>
      </c>
      <c r="I33" s="302">
        <f t="shared" ca="1" si="15"/>
        <v>100</v>
      </c>
      <c r="J33" s="300" t="str">
        <f t="shared" si="16"/>
        <v/>
      </c>
      <c r="P33" s="285" t="s">
        <v>182</v>
      </c>
      <c r="R33" s="285" t="s">
        <v>183</v>
      </c>
      <c r="T33" s="285" t="s">
        <v>184</v>
      </c>
      <c r="V33" s="285" t="s">
        <v>185</v>
      </c>
      <c r="X33" s="285" t="s">
        <v>186</v>
      </c>
      <c r="AF33" s="285" t="s">
        <v>187</v>
      </c>
      <c r="AG33" s="285" t="s">
        <v>188</v>
      </c>
      <c r="AH33" s="305">
        <f t="shared" si="17"/>
        <v>0</v>
      </c>
      <c r="AL33" s="285">
        <f t="shared" si="2"/>
        <v>0</v>
      </c>
      <c r="BX33" s="285" t="s">
        <v>189</v>
      </c>
      <c r="BZ33" s="285" t="s">
        <v>190</v>
      </c>
      <c r="CB33" s="285" t="s">
        <v>191</v>
      </c>
      <c r="CD33" s="285" t="s">
        <v>192</v>
      </c>
      <c r="CF33" s="285" t="s">
        <v>193</v>
      </c>
      <c r="CH33" s="285" t="s">
        <v>194</v>
      </c>
      <c r="CT33" s="285">
        <f>SUMIF('29a'!$C$500:$C$514,"C",'29a'!$K$500:$K$514)</f>
        <v>0</v>
      </c>
      <c r="CU33" s="285">
        <f t="shared" ca="1" si="3"/>
        <v>0</v>
      </c>
      <c r="CV33" s="285">
        <f t="shared" ca="1" si="4"/>
        <v>0</v>
      </c>
      <c r="CW33" s="285">
        <f t="shared" ca="1" si="5"/>
        <v>0</v>
      </c>
      <c r="CX33" s="285">
        <f t="shared" ca="1" si="6"/>
        <v>0</v>
      </c>
      <c r="CY33" s="285">
        <f t="shared" ca="1" si="7"/>
        <v>0</v>
      </c>
      <c r="CZ33" s="285">
        <f t="shared" ca="1" si="8"/>
        <v>0</v>
      </c>
      <c r="DA33" s="307">
        <f t="shared" ca="1" si="9"/>
        <v>0</v>
      </c>
      <c r="DB33" s="307">
        <f t="shared" ca="1" si="10"/>
        <v>0</v>
      </c>
      <c r="DC33" s="307">
        <f t="shared" ca="1" si="11"/>
        <v>0</v>
      </c>
      <c r="DD33" s="307">
        <f t="shared" ca="1" si="12"/>
        <v>0</v>
      </c>
    </row>
    <row r="34" spans="1:108" hidden="1" x14ac:dyDescent="0.25">
      <c r="A34" s="285">
        <v>30</v>
      </c>
      <c r="B34" s="285" t="str">
        <f t="shared" ref="B34:B44" si="20">CONCATENATE(A34,"a")</f>
        <v>30a</v>
      </c>
      <c r="G34" s="301">
        <f t="shared" si="14"/>
        <v>0.12</v>
      </c>
      <c r="H34" s="300">
        <f t="shared" ref="H34" ca="1" si="21">INDIRECT("'" &amp; B34 &amp; "'!$K$515")</f>
        <v>0</v>
      </c>
      <c r="I34" s="302">
        <f t="shared" ca="1" si="15"/>
        <v>100</v>
      </c>
      <c r="J34" s="300" t="str">
        <f t="shared" si="16"/>
        <v/>
      </c>
      <c r="P34" s="285" t="s">
        <v>182</v>
      </c>
      <c r="R34" s="285" t="s">
        <v>183</v>
      </c>
      <c r="T34" s="285" t="s">
        <v>184</v>
      </c>
      <c r="V34" s="285" t="s">
        <v>185</v>
      </c>
      <c r="X34" s="285" t="s">
        <v>186</v>
      </c>
      <c r="AF34" s="285" t="s">
        <v>187</v>
      </c>
      <c r="AG34" s="285" t="s">
        <v>188</v>
      </c>
      <c r="AH34" s="305">
        <f t="shared" si="17"/>
        <v>0</v>
      </c>
      <c r="AL34" s="285">
        <f t="shared" si="2"/>
        <v>0</v>
      </c>
      <c r="BX34" s="285" t="s">
        <v>189</v>
      </c>
      <c r="BZ34" s="285" t="s">
        <v>190</v>
      </c>
      <c r="CB34" s="285" t="s">
        <v>191</v>
      </c>
      <c r="CD34" s="285" t="s">
        <v>192</v>
      </c>
      <c r="CF34" s="285" t="s">
        <v>193</v>
      </c>
      <c r="CH34" s="285" t="s">
        <v>194</v>
      </c>
      <c r="CT34" s="285">
        <f>SUMIF('30a'!$C$500:$C$514,"C",'30a'!$K$500:$K$514)</f>
        <v>0</v>
      </c>
      <c r="CU34" s="285">
        <f t="shared" ca="1" si="3"/>
        <v>0</v>
      </c>
      <c r="CV34" s="285">
        <f t="shared" ca="1" si="4"/>
        <v>0</v>
      </c>
      <c r="CW34" s="285">
        <f t="shared" ca="1" si="5"/>
        <v>0</v>
      </c>
      <c r="CX34" s="285">
        <f t="shared" ca="1" si="6"/>
        <v>0</v>
      </c>
      <c r="CY34" s="285">
        <f t="shared" ca="1" si="7"/>
        <v>0</v>
      </c>
      <c r="CZ34" s="285">
        <f t="shared" ca="1" si="8"/>
        <v>0</v>
      </c>
      <c r="DA34" s="307">
        <f t="shared" ca="1" si="9"/>
        <v>0</v>
      </c>
      <c r="DB34" s="307">
        <f t="shared" ca="1" si="10"/>
        <v>0</v>
      </c>
      <c r="DC34" s="307">
        <f t="shared" ca="1" si="11"/>
        <v>0</v>
      </c>
      <c r="DD34" s="307">
        <f t="shared" ca="1" si="12"/>
        <v>0</v>
      </c>
    </row>
    <row r="35" spans="1:108" hidden="1" x14ac:dyDescent="0.25">
      <c r="A35" s="285">
        <v>31</v>
      </c>
      <c r="B35" s="285" t="str">
        <f t="shared" si="20"/>
        <v>31a</v>
      </c>
      <c r="G35" s="301">
        <f t="shared" si="14"/>
        <v>0.12</v>
      </c>
      <c r="H35" s="300">
        <f t="shared" ref="H35:H44" ca="1" si="22">INDIRECT("'" &amp; B35 &amp; "'!$K$515")</f>
        <v>0</v>
      </c>
      <c r="I35" s="302">
        <f t="shared" ca="1" si="15"/>
        <v>100</v>
      </c>
      <c r="J35" s="300" t="str">
        <f t="shared" si="16"/>
        <v/>
      </c>
      <c r="P35" s="285" t="s">
        <v>182</v>
      </c>
      <c r="R35" s="285" t="s">
        <v>183</v>
      </c>
      <c r="T35" s="285" t="s">
        <v>184</v>
      </c>
      <c r="V35" s="285" t="s">
        <v>185</v>
      </c>
      <c r="X35" s="285" t="s">
        <v>186</v>
      </c>
      <c r="AF35" s="285" t="s">
        <v>187</v>
      </c>
      <c r="AG35" s="285" t="s">
        <v>188</v>
      </c>
      <c r="AH35" s="305">
        <f t="shared" si="17"/>
        <v>0</v>
      </c>
      <c r="AL35" s="285">
        <f t="shared" si="2"/>
        <v>0</v>
      </c>
      <c r="BX35" s="285" t="s">
        <v>189</v>
      </c>
      <c r="BZ35" s="285" t="s">
        <v>190</v>
      </c>
      <c r="CB35" s="285" t="s">
        <v>191</v>
      </c>
      <c r="CD35" s="285" t="s">
        <v>192</v>
      </c>
      <c r="CF35" s="285" t="s">
        <v>193</v>
      </c>
      <c r="CH35" s="285" t="s">
        <v>194</v>
      </c>
      <c r="CT35" s="285">
        <f>SUMIF('31a'!$C$500:$C$514,"C",'31a'!$K$500:$K$514)</f>
        <v>0</v>
      </c>
      <c r="CU35" s="285">
        <f t="shared" ca="1" si="3"/>
        <v>0</v>
      </c>
      <c r="CV35" s="285">
        <f t="shared" ca="1" si="4"/>
        <v>0</v>
      </c>
      <c r="CW35" s="285">
        <f t="shared" ca="1" si="5"/>
        <v>0</v>
      </c>
      <c r="CX35" s="285">
        <f t="shared" ca="1" si="6"/>
        <v>0</v>
      </c>
      <c r="CY35" s="285">
        <f t="shared" ca="1" si="7"/>
        <v>0</v>
      </c>
      <c r="CZ35" s="285">
        <f t="shared" ca="1" si="8"/>
        <v>0</v>
      </c>
      <c r="DA35" s="307">
        <f t="shared" ca="1" si="9"/>
        <v>0</v>
      </c>
      <c r="DB35" s="307">
        <f t="shared" ca="1" si="10"/>
        <v>0</v>
      </c>
      <c r="DC35" s="307">
        <f t="shared" ca="1" si="11"/>
        <v>0</v>
      </c>
      <c r="DD35" s="307">
        <f t="shared" ca="1" si="12"/>
        <v>0</v>
      </c>
    </row>
    <row r="36" spans="1:108" hidden="1" x14ac:dyDescent="0.25">
      <c r="A36" s="285">
        <v>32</v>
      </c>
      <c r="B36" s="285" t="str">
        <f t="shared" si="20"/>
        <v>32a</v>
      </c>
      <c r="G36" s="301">
        <f t="shared" si="14"/>
        <v>0.12</v>
      </c>
      <c r="H36" s="300">
        <f t="shared" ca="1" si="22"/>
        <v>0</v>
      </c>
      <c r="I36" s="302">
        <f t="shared" ca="1" si="15"/>
        <v>100</v>
      </c>
      <c r="J36" s="300" t="str">
        <f t="shared" si="16"/>
        <v/>
      </c>
      <c r="P36" s="285" t="s">
        <v>182</v>
      </c>
      <c r="R36" s="285" t="s">
        <v>183</v>
      </c>
      <c r="T36" s="285" t="s">
        <v>184</v>
      </c>
      <c r="V36" s="285" t="s">
        <v>185</v>
      </c>
      <c r="X36" s="285" t="s">
        <v>186</v>
      </c>
      <c r="AF36" s="285" t="s">
        <v>187</v>
      </c>
      <c r="AG36" s="285" t="s">
        <v>188</v>
      </c>
      <c r="AH36" s="305">
        <f t="shared" si="17"/>
        <v>0</v>
      </c>
      <c r="AL36" s="285">
        <f t="shared" si="2"/>
        <v>0</v>
      </c>
      <c r="BX36" s="285" t="s">
        <v>189</v>
      </c>
      <c r="BZ36" s="285" t="s">
        <v>190</v>
      </c>
      <c r="CB36" s="285" t="s">
        <v>191</v>
      </c>
      <c r="CD36" s="285" t="s">
        <v>192</v>
      </c>
      <c r="CF36" s="285" t="s">
        <v>193</v>
      </c>
      <c r="CH36" s="285" t="s">
        <v>194</v>
      </c>
      <c r="CT36" s="285">
        <f>SUMIF('32a'!$C$500:$C$514,"C",'32a'!$K$500:$K$514)</f>
        <v>0</v>
      </c>
      <c r="CU36" s="285">
        <f t="shared" ca="1" si="3"/>
        <v>0</v>
      </c>
      <c r="CV36" s="285">
        <f t="shared" ca="1" si="4"/>
        <v>0</v>
      </c>
      <c r="CW36" s="285">
        <f t="shared" ca="1" si="5"/>
        <v>0</v>
      </c>
      <c r="CX36" s="285">
        <f t="shared" ca="1" si="6"/>
        <v>0</v>
      </c>
      <c r="CY36" s="285">
        <f t="shared" ca="1" si="7"/>
        <v>0</v>
      </c>
      <c r="CZ36" s="285">
        <f t="shared" ca="1" si="8"/>
        <v>0</v>
      </c>
      <c r="DA36" s="307">
        <f t="shared" ca="1" si="9"/>
        <v>0</v>
      </c>
      <c r="DB36" s="307">
        <f t="shared" ca="1" si="10"/>
        <v>0</v>
      </c>
      <c r="DC36" s="307">
        <f t="shared" ca="1" si="11"/>
        <v>0</v>
      </c>
      <c r="DD36" s="307">
        <f t="shared" ca="1" si="12"/>
        <v>0</v>
      </c>
    </row>
    <row r="37" spans="1:108" hidden="1" x14ac:dyDescent="0.25">
      <c r="A37" s="285">
        <v>33</v>
      </c>
      <c r="B37" s="285" t="str">
        <f t="shared" si="20"/>
        <v>33a</v>
      </c>
      <c r="G37" s="301">
        <f t="shared" si="14"/>
        <v>0.12</v>
      </c>
      <c r="H37" s="300">
        <f t="shared" ca="1" si="22"/>
        <v>0</v>
      </c>
      <c r="I37" s="302">
        <f t="shared" ca="1" si="15"/>
        <v>100</v>
      </c>
      <c r="J37" s="300" t="str">
        <f t="shared" si="16"/>
        <v/>
      </c>
      <c r="P37" s="285" t="s">
        <v>182</v>
      </c>
      <c r="R37" s="285" t="s">
        <v>183</v>
      </c>
      <c r="T37" s="285" t="s">
        <v>184</v>
      </c>
      <c r="V37" s="285" t="s">
        <v>185</v>
      </c>
      <c r="X37" s="285" t="s">
        <v>186</v>
      </c>
      <c r="AF37" s="285" t="s">
        <v>187</v>
      </c>
      <c r="AG37" s="285" t="s">
        <v>188</v>
      </c>
      <c r="AH37" s="305">
        <f t="shared" si="17"/>
        <v>0</v>
      </c>
      <c r="AL37" s="285">
        <f t="shared" si="2"/>
        <v>0</v>
      </c>
      <c r="BX37" s="285" t="s">
        <v>189</v>
      </c>
      <c r="BZ37" s="285" t="s">
        <v>190</v>
      </c>
      <c r="CB37" s="285" t="s">
        <v>191</v>
      </c>
      <c r="CD37" s="285" t="s">
        <v>192</v>
      </c>
      <c r="CF37" s="285" t="s">
        <v>193</v>
      </c>
      <c r="CH37" s="285" t="s">
        <v>194</v>
      </c>
      <c r="CT37" s="285">
        <f>SUMIF('33a'!$C$500:$C$514,"C",'33a'!$K$500:$K$514)</f>
        <v>0</v>
      </c>
      <c r="CU37" s="285">
        <f t="shared" ca="1" si="3"/>
        <v>0</v>
      </c>
      <c r="CV37" s="285">
        <f t="shared" ca="1" si="4"/>
        <v>0</v>
      </c>
      <c r="CW37" s="285">
        <f t="shared" ca="1" si="5"/>
        <v>0</v>
      </c>
      <c r="CX37" s="285">
        <f t="shared" ca="1" si="6"/>
        <v>0</v>
      </c>
      <c r="CY37" s="285">
        <f t="shared" ca="1" si="7"/>
        <v>0</v>
      </c>
      <c r="CZ37" s="285">
        <f t="shared" ca="1" si="8"/>
        <v>0</v>
      </c>
      <c r="DA37" s="307">
        <f t="shared" ca="1" si="9"/>
        <v>0</v>
      </c>
      <c r="DB37" s="307">
        <f t="shared" ca="1" si="10"/>
        <v>0</v>
      </c>
      <c r="DC37" s="307">
        <f t="shared" ca="1" si="11"/>
        <v>0</v>
      </c>
      <c r="DD37" s="307">
        <f t="shared" ca="1" si="12"/>
        <v>0</v>
      </c>
    </row>
    <row r="38" spans="1:108" hidden="1" x14ac:dyDescent="0.25">
      <c r="A38" s="285">
        <v>34</v>
      </c>
      <c r="B38" s="285" t="str">
        <f t="shared" si="20"/>
        <v>34a</v>
      </c>
      <c r="G38" s="301">
        <f t="shared" si="14"/>
        <v>0.12</v>
      </c>
      <c r="H38" s="300">
        <f t="shared" ca="1" si="22"/>
        <v>0</v>
      </c>
      <c r="I38" s="302">
        <f t="shared" ca="1" si="15"/>
        <v>100</v>
      </c>
      <c r="J38" s="300" t="str">
        <f t="shared" si="16"/>
        <v/>
      </c>
      <c r="P38" s="285" t="s">
        <v>182</v>
      </c>
      <c r="R38" s="285" t="s">
        <v>183</v>
      </c>
      <c r="T38" s="285" t="s">
        <v>184</v>
      </c>
      <c r="V38" s="285" t="s">
        <v>185</v>
      </c>
      <c r="X38" s="285" t="s">
        <v>186</v>
      </c>
      <c r="AF38" s="285" t="s">
        <v>187</v>
      </c>
      <c r="AG38" s="285" t="s">
        <v>188</v>
      </c>
      <c r="AH38" s="305">
        <f t="shared" si="17"/>
        <v>0</v>
      </c>
      <c r="AL38" s="285">
        <f t="shared" si="2"/>
        <v>0</v>
      </c>
      <c r="BX38" s="285" t="s">
        <v>189</v>
      </c>
      <c r="BZ38" s="285" t="s">
        <v>190</v>
      </c>
      <c r="CB38" s="285" t="s">
        <v>191</v>
      </c>
      <c r="CD38" s="285" t="s">
        <v>192</v>
      </c>
      <c r="CF38" s="285" t="s">
        <v>193</v>
      </c>
      <c r="CH38" s="285" t="s">
        <v>194</v>
      </c>
      <c r="CT38" s="285">
        <f>SUMIF('34a'!$C$500:$C$514,"C",'34a'!$K$500:$K$514)</f>
        <v>0</v>
      </c>
      <c r="CU38" s="285">
        <f t="shared" ca="1" si="3"/>
        <v>0</v>
      </c>
      <c r="CV38" s="285">
        <f t="shared" ca="1" si="4"/>
        <v>0</v>
      </c>
      <c r="CW38" s="285">
        <f t="shared" ca="1" si="5"/>
        <v>0</v>
      </c>
      <c r="CX38" s="285">
        <f t="shared" ca="1" si="6"/>
        <v>0</v>
      </c>
      <c r="CY38" s="285">
        <f t="shared" ca="1" si="7"/>
        <v>0</v>
      </c>
      <c r="CZ38" s="285">
        <f t="shared" ca="1" si="8"/>
        <v>0</v>
      </c>
      <c r="DA38" s="307">
        <f t="shared" ca="1" si="9"/>
        <v>0</v>
      </c>
      <c r="DB38" s="307">
        <f t="shared" ca="1" si="10"/>
        <v>0</v>
      </c>
      <c r="DC38" s="307">
        <f t="shared" ca="1" si="11"/>
        <v>0</v>
      </c>
      <c r="DD38" s="307">
        <f t="shared" ca="1" si="12"/>
        <v>0</v>
      </c>
    </row>
    <row r="39" spans="1:108" hidden="1" x14ac:dyDescent="0.25">
      <c r="A39" s="285">
        <v>35</v>
      </c>
      <c r="B39" s="285" t="str">
        <f t="shared" si="20"/>
        <v>35a</v>
      </c>
      <c r="G39" s="301">
        <f t="shared" si="14"/>
        <v>0.12</v>
      </c>
      <c r="H39" s="300">
        <f t="shared" ca="1" si="22"/>
        <v>0</v>
      </c>
      <c r="I39" s="302">
        <f t="shared" ca="1" si="15"/>
        <v>100</v>
      </c>
      <c r="J39" s="300" t="str">
        <f t="shared" si="16"/>
        <v/>
      </c>
      <c r="P39" s="285" t="s">
        <v>182</v>
      </c>
      <c r="R39" s="285" t="s">
        <v>183</v>
      </c>
      <c r="T39" s="285" t="s">
        <v>184</v>
      </c>
      <c r="V39" s="285" t="s">
        <v>185</v>
      </c>
      <c r="X39" s="285" t="s">
        <v>186</v>
      </c>
      <c r="AF39" s="285" t="s">
        <v>187</v>
      </c>
      <c r="AG39" s="285" t="s">
        <v>188</v>
      </c>
      <c r="AH39" s="305">
        <f t="shared" si="17"/>
        <v>0</v>
      </c>
      <c r="AL39" s="285">
        <f t="shared" si="2"/>
        <v>0</v>
      </c>
      <c r="BX39" s="285" t="s">
        <v>189</v>
      </c>
      <c r="BZ39" s="285" t="s">
        <v>190</v>
      </c>
      <c r="CB39" s="285" t="s">
        <v>191</v>
      </c>
      <c r="CD39" s="285" t="s">
        <v>192</v>
      </c>
      <c r="CF39" s="285" t="s">
        <v>193</v>
      </c>
      <c r="CH39" s="285" t="s">
        <v>194</v>
      </c>
      <c r="CT39" s="285">
        <f>SUMIF('35a'!$C$500:$C$514,"C",'35a'!$K$500:$K$514)</f>
        <v>0</v>
      </c>
      <c r="CU39" s="285">
        <f t="shared" ca="1" si="3"/>
        <v>0</v>
      </c>
      <c r="CV39" s="285">
        <f t="shared" ca="1" si="4"/>
        <v>0</v>
      </c>
      <c r="CW39" s="285">
        <f t="shared" ca="1" si="5"/>
        <v>0</v>
      </c>
      <c r="CX39" s="285">
        <f t="shared" ca="1" si="6"/>
        <v>0</v>
      </c>
      <c r="CY39" s="285">
        <f t="shared" ca="1" si="7"/>
        <v>0</v>
      </c>
      <c r="CZ39" s="285">
        <f t="shared" ca="1" si="8"/>
        <v>0</v>
      </c>
      <c r="DA39" s="307">
        <f t="shared" ca="1" si="9"/>
        <v>0</v>
      </c>
      <c r="DB39" s="307">
        <f t="shared" ca="1" si="10"/>
        <v>0</v>
      </c>
      <c r="DC39" s="307">
        <f t="shared" ca="1" si="11"/>
        <v>0</v>
      </c>
      <c r="DD39" s="307">
        <f t="shared" ca="1" si="12"/>
        <v>0</v>
      </c>
    </row>
    <row r="40" spans="1:108" hidden="1" x14ac:dyDescent="0.25">
      <c r="A40" s="285">
        <v>36</v>
      </c>
      <c r="B40" s="285" t="str">
        <f t="shared" si="20"/>
        <v>36a</v>
      </c>
      <c r="G40" s="301">
        <f t="shared" si="14"/>
        <v>0.12</v>
      </c>
      <c r="H40" s="300">
        <f t="shared" ca="1" si="22"/>
        <v>0</v>
      </c>
      <c r="I40" s="302">
        <f t="shared" ca="1" si="15"/>
        <v>100</v>
      </c>
      <c r="J40" s="300" t="str">
        <f t="shared" si="16"/>
        <v/>
      </c>
      <c r="P40" s="285" t="s">
        <v>182</v>
      </c>
      <c r="R40" s="285" t="s">
        <v>183</v>
      </c>
      <c r="T40" s="285" t="s">
        <v>184</v>
      </c>
      <c r="V40" s="285" t="s">
        <v>185</v>
      </c>
      <c r="X40" s="285" t="s">
        <v>186</v>
      </c>
      <c r="AF40" s="285" t="s">
        <v>187</v>
      </c>
      <c r="AG40" s="285" t="s">
        <v>188</v>
      </c>
      <c r="AH40" s="305">
        <f t="shared" si="17"/>
        <v>0</v>
      </c>
      <c r="AL40" s="285">
        <f t="shared" si="2"/>
        <v>0</v>
      </c>
      <c r="BX40" s="285" t="s">
        <v>189</v>
      </c>
      <c r="BZ40" s="285" t="s">
        <v>190</v>
      </c>
      <c r="CB40" s="285" t="s">
        <v>191</v>
      </c>
      <c r="CD40" s="285" t="s">
        <v>192</v>
      </c>
      <c r="CF40" s="285" t="s">
        <v>193</v>
      </c>
      <c r="CH40" s="285" t="s">
        <v>194</v>
      </c>
      <c r="CT40" s="285">
        <f>SUMIF('36a'!$C$500:$C$514,"C",'36a'!$K$500:$K$514)</f>
        <v>0</v>
      </c>
      <c r="CU40" s="285">
        <f t="shared" ca="1" si="3"/>
        <v>0</v>
      </c>
      <c r="CV40" s="285">
        <f t="shared" ca="1" si="4"/>
        <v>0</v>
      </c>
      <c r="CW40" s="285">
        <f t="shared" ca="1" si="5"/>
        <v>0</v>
      </c>
      <c r="CX40" s="285">
        <f t="shared" ca="1" si="6"/>
        <v>0</v>
      </c>
      <c r="CY40" s="285">
        <f t="shared" ca="1" si="7"/>
        <v>0</v>
      </c>
      <c r="CZ40" s="285">
        <f t="shared" ca="1" si="8"/>
        <v>0</v>
      </c>
      <c r="DA40" s="307">
        <f t="shared" ca="1" si="9"/>
        <v>0</v>
      </c>
      <c r="DB40" s="307">
        <f t="shared" ca="1" si="10"/>
        <v>0</v>
      </c>
      <c r="DC40" s="307">
        <f t="shared" ca="1" si="11"/>
        <v>0</v>
      </c>
      <c r="DD40" s="307">
        <f t="shared" ca="1" si="12"/>
        <v>0</v>
      </c>
    </row>
    <row r="41" spans="1:108" hidden="1" x14ac:dyDescent="0.25">
      <c r="A41" s="285">
        <v>37</v>
      </c>
      <c r="B41" s="285" t="str">
        <f t="shared" si="20"/>
        <v>37a</v>
      </c>
      <c r="G41" s="301">
        <f t="shared" si="14"/>
        <v>0.12</v>
      </c>
      <c r="H41" s="300">
        <f t="shared" ca="1" si="22"/>
        <v>0</v>
      </c>
      <c r="I41" s="302">
        <f t="shared" ca="1" si="15"/>
        <v>100</v>
      </c>
      <c r="J41" s="300" t="str">
        <f t="shared" si="16"/>
        <v/>
      </c>
      <c r="P41" s="285" t="s">
        <v>182</v>
      </c>
      <c r="R41" s="285" t="s">
        <v>183</v>
      </c>
      <c r="T41" s="285" t="s">
        <v>184</v>
      </c>
      <c r="V41" s="285" t="s">
        <v>185</v>
      </c>
      <c r="X41" s="285" t="s">
        <v>186</v>
      </c>
      <c r="AF41" s="285" t="s">
        <v>187</v>
      </c>
      <c r="AG41" s="285" t="s">
        <v>188</v>
      </c>
      <c r="AH41" s="305">
        <f t="shared" si="17"/>
        <v>0</v>
      </c>
      <c r="AL41" s="285">
        <f t="shared" si="2"/>
        <v>0</v>
      </c>
      <c r="BX41" s="285" t="s">
        <v>189</v>
      </c>
      <c r="BZ41" s="285" t="s">
        <v>190</v>
      </c>
      <c r="CB41" s="285" t="s">
        <v>191</v>
      </c>
      <c r="CD41" s="285" t="s">
        <v>192</v>
      </c>
      <c r="CF41" s="285" t="s">
        <v>193</v>
      </c>
      <c r="CH41" s="285" t="s">
        <v>194</v>
      </c>
      <c r="CT41" s="285">
        <f>SUMIF('37a'!$C$500:$C$514,"C",'37a'!$K$500:$K$514)</f>
        <v>0</v>
      </c>
      <c r="CU41" s="285">
        <f t="shared" ca="1" si="3"/>
        <v>0</v>
      </c>
      <c r="CV41" s="285">
        <f t="shared" ca="1" si="4"/>
        <v>0</v>
      </c>
      <c r="CW41" s="285">
        <f t="shared" ca="1" si="5"/>
        <v>0</v>
      </c>
      <c r="CX41" s="285">
        <f t="shared" ca="1" si="6"/>
        <v>0</v>
      </c>
      <c r="CY41" s="285">
        <f t="shared" ca="1" si="7"/>
        <v>0</v>
      </c>
      <c r="CZ41" s="285">
        <f t="shared" ca="1" si="8"/>
        <v>0</v>
      </c>
      <c r="DA41" s="307">
        <f t="shared" ca="1" si="9"/>
        <v>0</v>
      </c>
      <c r="DB41" s="307">
        <f t="shared" ca="1" si="10"/>
        <v>0</v>
      </c>
      <c r="DC41" s="307">
        <f t="shared" ca="1" si="11"/>
        <v>0</v>
      </c>
      <c r="DD41" s="307">
        <f t="shared" ca="1" si="12"/>
        <v>0</v>
      </c>
    </row>
    <row r="42" spans="1:108" hidden="1" x14ac:dyDescent="0.25">
      <c r="A42" s="285">
        <v>38</v>
      </c>
      <c r="B42" s="285" t="str">
        <f t="shared" si="20"/>
        <v>38a</v>
      </c>
      <c r="G42" s="301">
        <f t="shared" si="14"/>
        <v>0.12</v>
      </c>
      <c r="H42" s="300">
        <f t="shared" ca="1" si="22"/>
        <v>0</v>
      </c>
      <c r="I42" s="302">
        <f t="shared" ca="1" si="15"/>
        <v>100</v>
      </c>
      <c r="J42" s="300" t="str">
        <f t="shared" si="16"/>
        <v/>
      </c>
      <c r="P42" s="285" t="s">
        <v>182</v>
      </c>
      <c r="R42" s="285" t="s">
        <v>183</v>
      </c>
      <c r="T42" s="285" t="s">
        <v>184</v>
      </c>
      <c r="V42" s="285" t="s">
        <v>185</v>
      </c>
      <c r="X42" s="285" t="s">
        <v>186</v>
      </c>
      <c r="AF42" s="285" t="s">
        <v>187</v>
      </c>
      <c r="AG42" s="285" t="s">
        <v>188</v>
      </c>
      <c r="AH42" s="305">
        <f t="shared" si="17"/>
        <v>0</v>
      </c>
      <c r="AL42" s="285">
        <f t="shared" si="2"/>
        <v>0</v>
      </c>
      <c r="BX42" s="285" t="s">
        <v>189</v>
      </c>
      <c r="BZ42" s="285" t="s">
        <v>190</v>
      </c>
      <c r="CB42" s="285" t="s">
        <v>191</v>
      </c>
      <c r="CD42" s="285" t="s">
        <v>192</v>
      </c>
      <c r="CF42" s="285" t="s">
        <v>193</v>
      </c>
      <c r="CH42" s="285" t="s">
        <v>194</v>
      </c>
      <c r="CT42" s="285">
        <f>SUMIF('38a'!$C$500:$C$514,"C",'38a'!$K$500:$K$514)</f>
        <v>0</v>
      </c>
      <c r="CU42" s="285">
        <f t="shared" ca="1" si="3"/>
        <v>0</v>
      </c>
      <c r="CV42" s="285">
        <f t="shared" ca="1" si="4"/>
        <v>0</v>
      </c>
      <c r="CW42" s="285">
        <f t="shared" ca="1" si="5"/>
        <v>0</v>
      </c>
      <c r="CX42" s="285">
        <f t="shared" ca="1" si="6"/>
        <v>0</v>
      </c>
      <c r="CY42" s="285">
        <f t="shared" ca="1" si="7"/>
        <v>0</v>
      </c>
      <c r="CZ42" s="285">
        <f t="shared" ca="1" si="8"/>
        <v>0</v>
      </c>
      <c r="DA42" s="307">
        <f t="shared" ca="1" si="9"/>
        <v>0</v>
      </c>
      <c r="DB42" s="307">
        <f t="shared" ca="1" si="10"/>
        <v>0</v>
      </c>
      <c r="DC42" s="307">
        <f t="shared" ca="1" si="11"/>
        <v>0</v>
      </c>
      <c r="DD42" s="307">
        <f t="shared" ca="1" si="12"/>
        <v>0</v>
      </c>
    </row>
    <row r="43" spans="1:108" hidden="1" x14ac:dyDescent="0.25">
      <c r="A43" s="285">
        <v>39</v>
      </c>
      <c r="B43" s="285" t="str">
        <f t="shared" si="20"/>
        <v>39a</v>
      </c>
      <c r="G43" s="301">
        <f t="shared" si="14"/>
        <v>0.12</v>
      </c>
      <c r="H43" s="300">
        <f t="shared" ca="1" si="22"/>
        <v>0</v>
      </c>
      <c r="I43" s="302">
        <f t="shared" ca="1" si="15"/>
        <v>100</v>
      </c>
      <c r="J43" s="300" t="str">
        <f t="shared" si="16"/>
        <v/>
      </c>
      <c r="P43" s="285" t="s">
        <v>182</v>
      </c>
      <c r="R43" s="285" t="s">
        <v>183</v>
      </c>
      <c r="T43" s="285" t="s">
        <v>184</v>
      </c>
      <c r="V43" s="285" t="s">
        <v>185</v>
      </c>
      <c r="X43" s="285" t="s">
        <v>186</v>
      </c>
      <c r="AF43" s="285" t="s">
        <v>187</v>
      </c>
      <c r="AG43" s="285" t="s">
        <v>188</v>
      </c>
      <c r="AH43" s="305">
        <f t="shared" si="17"/>
        <v>0</v>
      </c>
      <c r="AL43" s="285">
        <f t="shared" si="2"/>
        <v>0</v>
      </c>
      <c r="BX43" s="285" t="s">
        <v>189</v>
      </c>
      <c r="BZ43" s="285" t="s">
        <v>190</v>
      </c>
      <c r="CB43" s="285" t="s">
        <v>191</v>
      </c>
      <c r="CD43" s="285" t="s">
        <v>192</v>
      </c>
      <c r="CF43" s="285" t="s">
        <v>193</v>
      </c>
      <c r="CH43" s="285" t="s">
        <v>194</v>
      </c>
      <c r="CT43" s="285">
        <f>SUMIF('39a'!$C$500:$C$514,"C",'39a'!$K$500:$K$514)</f>
        <v>0</v>
      </c>
      <c r="CU43" s="285">
        <f t="shared" ca="1" si="3"/>
        <v>0</v>
      </c>
      <c r="CV43" s="285">
        <f t="shared" ca="1" si="4"/>
        <v>0</v>
      </c>
      <c r="CW43" s="285">
        <f t="shared" ca="1" si="5"/>
        <v>0</v>
      </c>
      <c r="CX43" s="285">
        <f t="shared" ca="1" si="6"/>
        <v>0</v>
      </c>
      <c r="CY43" s="285">
        <f t="shared" ca="1" si="7"/>
        <v>0</v>
      </c>
      <c r="CZ43" s="285">
        <f t="shared" ca="1" si="8"/>
        <v>0</v>
      </c>
      <c r="DA43" s="307">
        <f t="shared" ca="1" si="9"/>
        <v>0</v>
      </c>
      <c r="DB43" s="307">
        <f t="shared" ca="1" si="10"/>
        <v>0</v>
      </c>
      <c r="DC43" s="307">
        <f t="shared" ca="1" si="11"/>
        <v>0</v>
      </c>
      <c r="DD43" s="307">
        <f t="shared" ca="1" si="12"/>
        <v>0</v>
      </c>
    </row>
    <row r="44" spans="1:108" hidden="1" x14ac:dyDescent="0.25">
      <c r="A44" s="285">
        <v>40</v>
      </c>
      <c r="B44" s="285" t="str">
        <f t="shared" si="20"/>
        <v>40a</v>
      </c>
      <c r="G44" s="301">
        <f t="shared" si="14"/>
        <v>0.12</v>
      </c>
      <c r="H44" s="300">
        <f t="shared" ca="1" si="22"/>
        <v>0</v>
      </c>
      <c r="I44" s="302">
        <f t="shared" ca="1" si="15"/>
        <v>100</v>
      </c>
      <c r="J44" s="300" t="str">
        <f t="shared" si="16"/>
        <v/>
      </c>
      <c r="P44" s="285" t="s">
        <v>182</v>
      </c>
      <c r="R44" s="285" t="s">
        <v>183</v>
      </c>
      <c r="T44" s="285" t="s">
        <v>184</v>
      </c>
      <c r="V44" s="285" t="s">
        <v>185</v>
      </c>
      <c r="X44" s="285" t="s">
        <v>186</v>
      </c>
      <c r="AF44" s="285" t="s">
        <v>187</v>
      </c>
      <c r="AG44" s="285" t="s">
        <v>188</v>
      </c>
      <c r="AH44" s="305">
        <f t="shared" si="17"/>
        <v>0</v>
      </c>
      <c r="AL44" s="285">
        <f t="shared" si="2"/>
        <v>0</v>
      </c>
      <c r="BX44" s="285" t="s">
        <v>189</v>
      </c>
      <c r="BZ44" s="285" t="s">
        <v>190</v>
      </c>
      <c r="CB44" s="285" t="s">
        <v>191</v>
      </c>
      <c r="CD44" s="285" t="s">
        <v>192</v>
      </c>
      <c r="CF44" s="285" t="s">
        <v>193</v>
      </c>
      <c r="CH44" s="285" t="s">
        <v>194</v>
      </c>
      <c r="CT44" s="285">
        <f>SUMIF('40a'!$C$500:$C$514,"C",'40a'!$K$500:$K$514)</f>
        <v>0</v>
      </c>
      <c r="CU44" s="285">
        <f t="shared" ca="1" si="3"/>
        <v>0</v>
      </c>
      <c r="CV44" s="285">
        <f t="shared" ca="1" si="4"/>
        <v>0</v>
      </c>
      <c r="CW44" s="285">
        <f t="shared" ca="1" si="5"/>
        <v>0</v>
      </c>
      <c r="CX44" s="285">
        <f t="shared" ca="1" si="6"/>
        <v>0</v>
      </c>
      <c r="CY44" s="285">
        <f t="shared" ca="1" si="7"/>
        <v>0</v>
      </c>
      <c r="CZ44" s="285">
        <f t="shared" ca="1" si="8"/>
        <v>0</v>
      </c>
      <c r="DA44" s="307">
        <f t="shared" ca="1" si="9"/>
        <v>0</v>
      </c>
      <c r="DB44" s="307">
        <f t="shared" ca="1" si="10"/>
        <v>0</v>
      </c>
      <c r="DC44" s="307">
        <f t="shared" ca="1" si="11"/>
        <v>0</v>
      </c>
      <c r="DD44" s="307">
        <f t="shared" ca="1" si="12"/>
        <v>0</v>
      </c>
    </row>
  </sheetData>
  <sheetProtection algorithmName="SHA-512" hashValue="E971t/7h523L3UNZe+xx5qdtJD0HVY3OIiA4FKYqigH/C1hCVz70nbqh68LmX+TfvthBklp0Q9OPEaBygTE7Qg==" saltValue="071CPTkwyVV36xQGCI+CXg==" spinCount="100000" sheet="1" objects="1" scenarios="1"/>
  <pageMargins left="0.7" right="0.7" top="0.75" bottom="0.75" header="0.3" footer="0.3"/>
  <pageSetup paperSize="9" scale="21" orientation="portrait" r:id="rId1"/>
  <headerFooter>
    <oddHeader xml:space="preserve">&amp;L&amp;G
</oddHeader>
  </headerFooter>
  <colBreaks count="3" manualBreakCount="3">
    <brk id="15" max="1048575" man="1"/>
    <brk id="31" max="1048575" man="1"/>
    <brk id="75" max="1048575" man="1"/>
  </colBreaks>
  <legacy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Blad9">
    <tabColor rgb="FF173583"/>
  </sheetPr>
  <dimension ref="A1:O553"/>
  <sheetViews>
    <sheetView zoomScaleNormal="100" workbookViewId="0">
      <pane ySplit="3" topLeftCell="A4" activePane="bottomLeft" state="frozen"/>
      <selection activeCell="I24" sqref="I24"/>
      <selection pane="bottomLeft" activeCell="O25" sqref="O25"/>
    </sheetView>
  </sheetViews>
  <sheetFormatPr defaultRowHeight="15" x14ac:dyDescent="0.25"/>
  <cols>
    <col min="1" max="1" width="6" style="438" customWidth="1"/>
    <col min="2" max="2" width="3.42578125" style="438" customWidth="1"/>
    <col min="3" max="3" width="20.85546875" style="440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257">
        <f>'3'!H4</f>
        <v>3</v>
      </c>
      <c r="B1" s="436" t="s">
        <v>6</v>
      </c>
      <c r="C1" s="437"/>
      <c r="D1" s="373" t="str">
        <f>IF(VLOOKUP(A1,Verzamelblad!A5:E54,3)=0,"",VLOOKUP(A1,Verzamelblad!A5:E54,3))</f>
        <v>Sport aan Zee  (2)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436" t="s">
        <v>22</v>
      </c>
      <c r="C2" s="439"/>
      <c r="D2" s="373" t="str">
        <f>IF(CONCATENATE(VLOOKUP(A1,Verzamelblad!A5:E54,4)," te ",VLOOKUP(A1,Verzamelblad!A5:E54,5))=" te ","",CONCATENATE(VLOOKUP(A1,Verzamelblad!A5:E54,4)," te ",VLOOKUP(A1,Verzamelblad!A5:E54,5)))</f>
        <v>Drs. F. Bijlweg 6 te Den Helder</v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438" t="s">
        <v>172</v>
      </c>
      <c r="B3" s="438" t="s">
        <v>23</v>
      </c>
      <c r="C3" s="44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C5" s="259" t="s">
        <v>307</v>
      </c>
      <c r="D5" s="251"/>
      <c r="E5" s="252"/>
      <c r="F5" s="252"/>
      <c r="G5" s="252"/>
      <c r="H5" s="252"/>
      <c r="I5" s="252"/>
      <c r="J5" s="252"/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C6" s="455" t="s">
        <v>308</v>
      </c>
      <c r="D6" s="469"/>
      <c r="E6" s="469" t="s">
        <v>311</v>
      </c>
      <c r="F6" s="470">
        <v>16</v>
      </c>
      <c r="G6" s="470"/>
      <c r="H6" s="470"/>
      <c r="I6" s="470"/>
      <c r="J6" s="470"/>
      <c r="K6" s="307">
        <f t="shared" si="0"/>
        <v>16</v>
      </c>
      <c r="L6" s="377">
        <f t="shared" ref="L6:L69" si="2">IF(D6="X",0,IF(E6="",0,IF(E6="H",0,VLOOKUP(E6,$F$539:$G$553,2))))</f>
        <v>200</v>
      </c>
      <c r="M6" s="285">
        <f t="shared" si="1"/>
        <v>3200</v>
      </c>
    </row>
    <row r="7" spans="1:15" x14ac:dyDescent="0.25">
      <c r="C7" s="455" t="s">
        <v>535</v>
      </c>
      <c r="D7" s="469"/>
      <c r="E7" s="469" t="s">
        <v>311</v>
      </c>
      <c r="F7" s="470"/>
      <c r="G7" s="470"/>
      <c r="H7" s="470"/>
      <c r="I7" s="470"/>
      <c r="J7" s="470">
        <v>180</v>
      </c>
      <c r="K7" s="307">
        <f t="shared" si="0"/>
        <v>180</v>
      </c>
      <c r="L7" s="377">
        <f t="shared" si="2"/>
        <v>200</v>
      </c>
      <c r="M7" s="285">
        <f t="shared" si="1"/>
        <v>36000</v>
      </c>
    </row>
    <row r="8" spans="1:15" x14ac:dyDescent="0.25">
      <c r="C8" s="455" t="s">
        <v>536</v>
      </c>
      <c r="D8" s="469"/>
      <c r="E8" s="469" t="s">
        <v>420</v>
      </c>
      <c r="F8" s="470"/>
      <c r="G8" s="470"/>
      <c r="H8" s="470"/>
      <c r="I8" s="470"/>
      <c r="J8" s="470">
        <v>30.5</v>
      </c>
      <c r="K8" s="307">
        <f t="shared" si="0"/>
        <v>30.5</v>
      </c>
      <c r="L8" s="377">
        <f t="shared" si="2"/>
        <v>200</v>
      </c>
      <c r="M8" s="285">
        <f t="shared" si="1"/>
        <v>6100</v>
      </c>
    </row>
    <row r="9" spans="1:15" x14ac:dyDescent="0.25">
      <c r="C9" s="455" t="s">
        <v>537</v>
      </c>
      <c r="D9" s="469"/>
      <c r="E9" s="469" t="s">
        <v>314</v>
      </c>
      <c r="F9" s="470"/>
      <c r="G9" s="470"/>
      <c r="H9" s="470"/>
      <c r="I9" s="470"/>
      <c r="J9" s="470">
        <v>17</v>
      </c>
      <c r="K9" s="307">
        <f t="shared" si="0"/>
        <v>17</v>
      </c>
      <c r="L9" s="377">
        <f t="shared" si="2"/>
        <v>0</v>
      </c>
      <c r="M9" s="285">
        <f t="shared" si="1"/>
        <v>0</v>
      </c>
    </row>
    <row r="10" spans="1:15" x14ac:dyDescent="0.25">
      <c r="C10" s="455" t="s">
        <v>538</v>
      </c>
      <c r="D10" s="469"/>
      <c r="E10" s="469" t="s">
        <v>314</v>
      </c>
      <c r="F10" s="470"/>
      <c r="G10" s="470"/>
      <c r="H10" s="470"/>
      <c r="I10" s="470"/>
      <c r="J10" s="470">
        <v>19</v>
      </c>
      <c r="K10" s="307">
        <f t="shared" si="0"/>
        <v>19</v>
      </c>
      <c r="L10" s="377">
        <f t="shared" si="2"/>
        <v>0</v>
      </c>
      <c r="M10" s="285">
        <f t="shared" si="1"/>
        <v>0</v>
      </c>
    </row>
    <row r="11" spans="1:15" x14ac:dyDescent="0.25">
      <c r="C11" s="455" t="s">
        <v>539</v>
      </c>
      <c r="D11" s="469"/>
      <c r="E11" s="469" t="s">
        <v>275</v>
      </c>
      <c r="F11" s="470"/>
      <c r="G11" s="470"/>
      <c r="H11" s="470"/>
      <c r="I11" s="470"/>
      <c r="J11" s="470">
        <v>5.2</v>
      </c>
      <c r="K11" s="307">
        <f t="shared" si="0"/>
        <v>5.2</v>
      </c>
      <c r="L11" s="377">
        <f t="shared" si="2"/>
        <v>200</v>
      </c>
      <c r="M11" s="285">
        <f t="shared" si="1"/>
        <v>1040</v>
      </c>
    </row>
    <row r="12" spans="1:15" x14ac:dyDescent="0.25">
      <c r="C12" s="455" t="s">
        <v>540</v>
      </c>
      <c r="D12" s="469"/>
      <c r="E12" s="469" t="s">
        <v>344</v>
      </c>
      <c r="F12" s="470"/>
      <c r="G12" s="470"/>
      <c r="H12" s="470"/>
      <c r="I12" s="470"/>
      <c r="J12" s="470">
        <v>20.7</v>
      </c>
      <c r="K12" s="307">
        <f t="shared" si="0"/>
        <v>20.7</v>
      </c>
      <c r="L12" s="377">
        <f t="shared" si="2"/>
        <v>200</v>
      </c>
      <c r="M12" s="285">
        <f t="shared" si="1"/>
        <v>4140</v>
      </c>
    </row>
    <row r="13" spans="1:15" x14ac:dyDescent="0.25">
      <c r="C13" s="455" t="s">
        <v>541</v>
      </c>
      <c r="D13" s="469"/>
      <c r="E13" s="469" t="s">
        <v>275</v>
      </c>
      <c r="F13" s="470"/>
      <c r="G13" s="470"/>
      <c r="H13" s="470"/>
      <c r="I13" s="470"/>
      <c r="J13" s="470">
        <v>7.8</v>
      </c>
      <c r="K13" s="307">
        <f t="shared" si="0"/>
        <v>7.8</v>
      </c>
      <c r="L13" s="377">
        <f t="shared" si="2"/>
        <v>200</v>
      </c>
      <c r="M13" s="285">
        <f t="shared" si="1"/>
        <v>1560</v>
      </c>
    </row>
    <row r="14" spans="1:15" x14ac:dyDescent="0.25">
      <c r="C14" s="455" t="s">
        <v>351</v>
      </c>
      <c r="D14" s="469"/>
      <c r="E14" s="469" t="s">
        <v>275</v>
      </c>
      <c r="F14" s="470"/>
      <c r="G14" s="470"/>
      <c r="H14" s="470"/>
      <c r="I14" s="470"/>
      <c r="J14" s="470">
        <v>4</v>
      </c>
      <c r="K14" s="307">
        <f t="shared" si="0"/>
        <v>4</v>
      </c>
      <c r="L14" s="377">
        <f t="shared" si="2"/>
        <v>200</v>
      </c>
      <c r="M14" s="285">
        <f t="shared" si="1"/>
        <v>800</v>
      </c>
    </row>
    <row r="15" spans="1:15" x14ac:dyDescent="0.25">
      <c r="C15" s="455" t="s">
        <v>315</v>
      </c>
      <c r="D15" s="469"/>
      <c r="E15" s="469" t="s">
        <v>311</v>
      </c>
      <c r="F15" s="470"/>
      <c r="G15" s="470"/>
      <c r="H15" s="470"/>
      <c r="I15" s="470"/>
      <c r="J15" s="470">
        <v>12.5</v>
      </c>
      <c r="K15" s="307">
        <f t="shared" si="0"/>
        <v>12.5</v>
      </c>
      <c r="L15" s="377">
        <f t="shared" si="2"/>
        <v>200</v>
      </c>
      <c r="M15" s="285">
        <f t="shared" si="1"/>
        <v>2500</v>
      </c>
    </row>
    <row r="16" spans="1:15" x14ac:dyDescent="0.25">
      <c r="C16" s="455" t="s">
        <v>321</v>
      </c>
      <c r="D16" s="469"/>
      <c r="E16" s="469" t="s">
        <v>420</v>
      </c>
      <c r="F16" s="470"/>
      <c r="G16" s="470"/>
      <c r="H16" s="470"/>
      <c r="I16" s="470"/>
      <c r="J16" s="470">
        <v>6</v>
      </c>
      <c r="K16" s="307">
        <f t="shared" si="0"/>
        <v>6</v>
      </c>
      <c r="L16" s="377">
        <f t="shared" si="2"/>
        <v>200</v>
      </c>
      <c r="M16" s="285">
        <f t="shared" si="1"/>
        <v>1200</v>
      </c>
    </row>
    <row r="17" spans="3:13" x14ac:dyDescent="0.25">
      <c r="C17" s="455" t="s">
        <v>542</v>
      </c>
      <c r="D17" s="469"/>
      <c r="E17" s="469" t="s">
        <v>275</v>
      </c>
      <c r="F17" s="470"/>
      <c r="G17" s="470"/>
      <c r="H17" s="470"/>
      <c r="I17" s="470"/>
      <c r="J17" s="470">
        <v>1.5</v>
      </c>
      <c r="K17" s="307">
        <f t="shared" si="0"/>
        <v>1.5</v>
      </c>
      <c r="L17" s="377">
        <f t="shared" si="2"/>
        <v>200</v>
      </c>
      <c r="M17" s="285">
        <f t="shared" si="1"/>
        <v>300</v>
      </c>
    </row>
    <row r="18" spans="3:13" x14ac:dyDescent="0.25">
      <c r="C18" s="455" t="s">
        <v>540</v>
      </c>
      <c r="D18" s="469"/>
      <c r="E18" s="469" t="s">
        <v>344</v>
      </c>
      <c r="F18" s="470"/>
      <c r="G18" s="470"/>
      <c r="H18" s="470"/>
      <c r="I18" s="470"/>
      <c r="J18" s="470">
        <v>20.8</v>
      </c>
      <c r="K18" s="307">
        <f t="shared" si="0"/>
        <v>20.8</v>
      </c>
      <c r="L18" s="377">
        <f t="shared" si="2"/>
        <v>200</v>
      </c>
      <c r="M18" s="285">
        <f t="shared" si="1"/>
        <v>4160</v>
      </c>
    </row>
    <row r="19" spans="3:13" x14ac:dyDescent="0.25">
      <c r="C19" s="455" t="s">
        <v>351</v>
      </c>
      <c r="D19" s="469"/>
      <c r="E19" s="469" t="s">
        <v>275</v>
      </c>
      <c r="F19" s="470"/>
      <c r="G19" s="470"/>
      <c r="H19" s="470"/>
      <c r="I19" s="470"/>
      <c r="J19" s="470">
        <v>1.5</v>
      </c>
      <c r="K19" s="307">
        <f t="shared" si="0"/>
        <v>1.5</v>
      </c>
      <c r="L19" s="377">
        <f t="shared" si="2"/>
        <v>200</v>
      </c>
      <c r="M19" s="285">
        <f t="shared" si="1"/>
        <v>300</v>
      </c>
    </row>
    <row r="20" spans="3:13" x14ac:dyDescent="0.25">
      <c r="C20" s="455" t="s">
        <v>543</v>
      </c>
      <c r="D20" s="469"/>
      <c r="E20" s="469" t="s">
        <v>275</v>
      </c>
      <c r="F20" s="470"/>
      <c r="G20" s="470"/>
      <c r="H20" s="470"/>
      <c r="I20" s="470"/>
      <c r="J20" s="470">
        <v>10.5</v>
      </c>
      <c r="K20" s="307">
        <f t="shared" si="0"/>
        <v>10.5</v>
      </c>
      <c r="L20" s="377">
        <f t="shared" si="2"/>
        <v>200</v>
      </c>
      <c r="M20" s="285">
        <f t="shared" si="1"/>
        <v>2100</v>
      </c>
    </row>
    <row r="21" spans="3:13" x14ac:dyDescent="0.25">
      <c r="C21" s="455" t="s">
        <v>540</v>
      </c>
      <c r="D21" s="469"/>
      <c r="E21" s="469" t="s">
        <v>344</v>
      </c>
      <c r="F21" s="470"/>
      <c r="G21" s="470"/>
      <c r="H21" s="470"/>
      <c r="I21" s="470"/>
      <c r="J21" s="470">
        <v>20.8</v>
      </c>
      <c r="K21" s="307">
        <f t="shared" si="0"/>
        <v>20.8</v>
      </c>
      <c r="L21" s="377">
        <f t="shared" si="2"/>
        <v>200</v>
      </c>
      <c r="M21" s="285">
        <f t="shared" si="1"/>
        <v>4160</v>
      </c>
    </row>
    <row r="22" spans="3:13" x14ac:dyDescent="0.25">
      <c r="C22" s="455" t="s">
        <v>543</v>
      </c>
      <c r="D22" s="469"/>
      <c r="E22" s="469" t="s">
        <v>275</v>
      </c>
      <c r="F22" s="470"/>
      <c r="G22" s="470"/>
      <c r="H22" s="470"/>
      <c r="I22" s="470"/>
      <c r="J22" s="470">
        <v>10.5</v>
      </c>
      <c r="K22" s="307">
        <f t="shared" si="0"/>
        <v>10.5</v>
      </c>
      <c r="L22" s="377">
        <f t="shared" si="2"/>
        <v>200</v>
      </c>
      <c r="M22" s="285">
        <f t="shared" si="1"/>
        <v>2100</v>
      </c>
    </row>
    <row r="23" spans="3:13" x14ac:dyDescent="0.25">
      <c r="C23" s="455" t="s">
        <v>544</v>
      </c>
      <c r="D23" s="469"/>
      <c r="E23" s="469" t="s">
        <v>275</v>
      </c>
      <c r="F23" s="470"/>
      <c r="G23" s="470"/>
      <c r="H23" s="470"/>
      <c r="I23" s="470"/>
      <c r="J23" s="470">
        <v>1.5</v>
      </c>
      <c r="K23" s="307">
        <f t="shared" si="0"/>
        <v>1.5</v>
      </c>
      <c r="L23" s="377">
        <f t="shared" si="2"/>
        <v>200</v>
      </c>
      <c r="M23" s="285">
        <f t="shared" si="1"/>
        <v>300</v>
      </c>
    </row>
    <row r="24" spans="3:13" x14ac:dyDescent="0.25">
      <c r="C24" s="455" t="s">
        <v>315</v>
      </c>
      <c r="D24" s="469"/>
      <c r="E24" s="469" t="s">
        <v>311</v>
      </c>
      <c r="F24" s="470"/>
      <c r="G24" s="470"/>
      <c r="H24" s="470"/>
      <c r="I24" s="470"/>
      <c r="J24" s="470">
        <v>12.5</v>
      </c>
      <c r="K24" s="307">
        <f t="shared" si="0"/>
        <v>12.5</v>
      </c>
      <c r="L24" s="377">
        <f t="shared" si="2"/>
        <v>200</v>
      </c>
      <c r="M24" s="285">
        <f t="shared" si="1"/>
        <v>2500</v>
      </c>
    </row>
    <row r="25" spans="3:13" x14ac:dyDescent="0.25">
      <c r="C25" s="455" t="s">
        <v>321</v>
      </c>
      <c r="D25" s="469"/>
      <c r="E25" s="469" t="s">
        <v>420</v>
      </c>
      <c r="F25" s="470"/>
      <c r="G25" s="470"/>
      <c r="H25" s="470"/>
      <c r="I25" s="470"/>
      <c r="J25" s="470">
        <v>6</v>
      </c>
      <c r="K25" s="307">
        <f t="shared" si="0"/>
        <v>6</v>
      </c>
      <c r="L25" s="377">
        <f t="shared" si="2"/>
        <v>200</v>
      </c>
      <c r="M25" s="285">
        <f t="shared" si="1"/>
        <v>1200</v>
      </c>
    </row>
    <row r="26" spans="3:13" x14ac:dyDescent="0.25">
      <c r="C26" s="455" t="s">
        <v>544</v>
      </c>
      <c r="D26" s="469"/>
      <c r="E26" s="469" t="s">
        <v>275</v>
      </c>
      <c r="F26" s="470"/>
      <c r="G26" s="470"/>
      <c r="H26" s="470"/>
      <c r="I26" s="470"/>
      <c r="J26" s="470">
        <v>1.5</v>
      </c>
      <c r="K26" s="307">
        <f t="shared" si="0"/>
        <v>1.5</v>
      </c>
      <c r="L26" s="377">
        <f t="shared" si="2"/>
        <v>200</v>
      </c>
      <c r="M26" s="285">
        <f t="shared" si="1"/>
        <v>300</v>
      </c>
    </row>
    <row r="27" spans="3:13" x14ac:dyDescent="0.25">
      <c r="C27" s="455" t="s">
        <v>540</v>
      </c>
      <c r="D27" s="469"/>
      <c r="E27" s="469" t="s">
        <v>344</v>
      </c>
      <c r="F27" s="470"/>
      <c r="G27" s="470"/>
      <c r="H27" s="470"/>
      <c r="I27" s="470"/>
      <c r="J27" s="470">
        <v>20.8</v>
      </c>
      <c r="K27" s="307">
        <f t="shared" si="0"/>
        <v>20.8</v>
      </c>
      <c r="L27" s="377">
        <f t="shared" si="2"/>
        <v>200</v>
      </c>
      <c r="M27" s="285">
        <f t="shared" si="1"/>
        <v>4160</v>
      </c>
    </row>
    <row r="28" spans="3:13" x14ac:dyDescent="0.25">
      <c r="C28" s="455" t="s">
        <v>543</v>
      </c>
      <c r="D28" s="469"/>
      <c r="E28" s="469" t="s">
        <v>275</v>
      </c>
      <c r="F28" s="470"/>
      <c r="G28" s="470"/>
      <c r="H28" s="470"/>
      <c r="I28" s="470"/>
      <c r="J28" s="470">
        <v>7.8</v>
      </c>
      <c r="K28" s="307">
        <f t="shared" si="0"/>
        <v>7.8</v>
      </c>
      <c r="L28" s="377">
        <f t="shared" si="2"/>
        <v>200</v>
      </c>
      <c r="M28" s="285">
        <f t="shared" si="1"/>
        <v>1560</v>
      </c>
    </row>
    <row r="29" spans="3:13" x14ac:dyDescent="0.25">
      <c r="C29" s="455" t="s">
        <v>545</v>
      </c>
      <c r="D29" s="469"/>
      <c r="E29" s="469" t="s">
        <v>275</v>
      </c>
      <c r="F29" s="470"/>
      <c r="G29" s="470"/>
      <c r="H29" s="470"/>
      <c r="I29" s="470"/>
      <c r="J29" s="470">
        <v>4</v>
      </c>
      <c r="K29" s="307">
        <f t="shared" si="0"/>
        <v>4</v>
      </c>
      <c r="L29" s="377">
        <f t="shared" si="2"/>
        <v>200</v>
      </c>
      <c r="M29" s="285">
        <f t="shared" si="1"/>
        <v>800</v>
      </c>
    </row>
    <row r="30" spans="3:13" x14ac:dyDescent="0.25">
      <c r="C30" s="455" t="s">
        <v>540</v>
      </c>
      <c r="D30" s="469"/>
      <c r="E30" s="469" t="s">
        <v>344</v>
      </c>
      <c r="F30" s="470"/>
      <c r="G30" s="470"/>
      <c r="H30" s="470"/>
      <c r="I30" s="470"/>
      <c r="J30" s="470">
        <v>20.8</v>
      </c>
      <c r="K30" s="307">
        <f t="shared" si="0"/>
        <v>20.8</v>
      </c>
      <c r="L30" s="377">
        <f t="shared" si="2"/>
        <v>200</v>
      </c>
      <c r="M30" s="285">
        <f t="shared" si="1"/>
        <v>4160</v>
      </c>
    </row>
    <row r="31" spans="3:13" x14ac:dyDescent="0.25">
      <c r="C31" s="455" t="s">
        <v>545</v>
      </c>
      <c r="D31" s="469"/>
      <c r="E31" s="469" t="s">
        <v>275</v>
      </c>
      <c r="F31" s="470"/>
      <c r="G31" s="470"/>
      <c r="H31" s="470"/>
      <c r="I31" s="470"/>
      <c r="J31" s="470">
        <v>4</v>
      </c>
      <c r="K31" s="307">
        <f t="shared" si="0"/>
        <v>4</v>
      </c>
      <c r="L31" s="377">
        <f t="shared" si="2"/>
        <v>200</v>
      </c>
      <c r="M31" s="285">
        <f t="shared" si="1"/>
        <v>800</v>
      </c>
    </row>
    <row r="32" spans="3:13" x14ac:dyDescent="0.25">
      <c r="C32" s="455" t="s">
        <v>543</v>
      </c>
      <c r="D32" s="469"/>
      <c r="E32" s="469" t="s">
        <v>275</v>
      </c>
      <c r="F32" s="470"/>
      <c r="G32" s="470"/>
      <c r="H32" s="470"/>
      <c r="I32" s="470"/>
      <c r="J32" s="470">
        <v>7.8</v>
      </c>
      <c r="K32" s="307">
        <f t="shared" si="0"/>
        <v>7.8</v>
      </c>
      <c r="L32" s="377">
        <f t="shared" si="2"/>
        <v>200</v>
      </c>
      <c r="M32" s="285">
        <f t="shared" si="1"/>
        <v>1560</v>
      </c>
    </row>
    <row r="33" spans="3:13" x14ac:dyDescent="0.25">
      <c r="C33" s="455" t="s">
        <v>315</v>
      </c>
      <c r="D33" s="469"/>
      <c r="E33" s="469" t="s">
        <v>311</v>
      </c>
      <c r="F33" s="470"/>
      <c r="G33" s="470"/>
      <c r="H33" s="470"/>
      <c r="I33" s="470"/>
      <c r="J33" s="470">
        <v>12.2</v>
      </c>
      <c r="K33" s="307">
        <f t="shared" si="0"/>
        <v>12.2</v>
      </c>
      <c r="L33" s="377">
        <f t="shared" si="2"/>
        <v>200</v>
      </c>
      <c r="M33" s="285">
        <f t="shared" si="1"/>
        <v>2440</v>
      </c>
    </row>
    <row r="34" spans="3:13" x14ac:dyDescent="0.25">
      <c r="C34" s="455" t="s">
        <v>546</v>
      </c>
      <c r="D34" s="469"/>
      <c r="E34" s="469" t="s">
        <v>420</v>
      </c>
      <c r="F34" s="470"/>
      <c r="G34" s="470"/>
      <c r="H34" s="470"/>
      <c r="I34" s="470"/>
      <c r="J34" s="470">
        <v>6</v>
      </c>
      <c r="K34" s="307">
        <f t="shared" si="0"/>
        <v>6</v>
      </c>
      <c r="L34" s="377">
        <f t="shared" si="2"/>
        <v>200</v>
      </c>
      <c r="M34" s="285">
        <f t="shared" si="1"/>
        <v>1200</v>
      </c>
    </row>
    <row r="35" spans="3:13" x14ac:dyDescent="0.25">
      <c r="C35" s="455" t="s">
        <v>351</v>
      </c>
      <c r="D35" s="469"/>
      <c r="E35" s="469" t="s">
        <v>275</v>
      </c>
      <c r="F35" s="470"/>
      <c r="G35" s="470"/>
      <c r="H35" s="470"/>
      <c r="I35" s="470"/>
      <c r="J35" s="470">
        <v>1.5</v>
      </c>
      <c r="K35" s="307">
        <f t="shared" si="0"/>
        <v>1.5</v>
      </c>
      <c r="L35" s="377">
        <f t="shared" si="2"/>
        <v>200</v>
      </c>
      <c r="M35" s="285">
        <f t="shared" si="1"/>
        <v>300</v>
      </c>
    </row>
    <row r="36" spans="3:13" x14ac:dyDescent="0.25">
      <c r="C36" s="455" t="s">
        <v>540</v>
      </c>
      <c r="D36" s="469"/>
      <c r="E36" s="469" t="s">
        <v>344</v>
      </c>
      <c r="F36" s="470"/>
      <c r="G36" s="470"/>
      <c r="H36" s="470"/>
      <c r="I36" s="470"/>
      <c r="J36" s="470">
        <v>20.8</v>
      </c>
      <c r="K36" s="307">
        <f t="shared" si="0"/>
        <v>20.8</v>
      </c>
      <c r="L36" s="377">
        <f t="shared" si="2"/>
        <v>200</v>
      </c>
      <c r="M36" s="285">
        <f t="shared" si="1"/>
        <v>4160</v>
      </c>
    </row>
    <row r="37" spans="3:13" x14ac:dyDescent="0.25">
      <c r="C37" s="455" t="s">
        <v>544</v>
      </c>
      <c r="D37" s="469"/>
      <c r="E37" s="469" t="s">
        <v>275</v>
      </c>
      <c r="F37" s="470"/>
      <c r="G37" s="470"/>
      <c r="H37" s="470"/>
      <c r="I37" s="470"/>
      <c r="J37" s="470">
        <v>1.5</v>
      </c>
      <c r="K37" s="307">
        <f t="shared" si="0"/>
        <v>1.5</v>
      </c>
      <c r="L37" s="377">
        <f t="shared" si="2"/>
        <v>200</v>
      </c>
      <c r="M37" s="285">
        <f t="shared" si="1"/>
        <v>300</v>
      </c>
    </row>
    <row r="38" spans="3:13" x14ac:dyDescent="0.25">
      <c r="C38" s="455" t="s">
        <v>541</v>
      </c>
      <c r="D38" s="469"/>
      <c r="E38" s="469" t="s">
        <v>275</v>
      </c>
      <c r="F38" s="470"/>
      <c r="G38" s="470"/>
      <c r="H38" s="470"/>
      <c r="I38" s="470"/>
      <c r="J38" s="470">
        <v>10.5</v>
      </c>
      <c r="K38" s="307">
        <f t="shared" si="0"/>
        <v>10.5</v>
      </c>
      <c r="L38" s="377">
        <f t="shared" si="2"/>
        <v>200</v>
      </c>
      <c r="M38" s="285">
        <f t="shared" si="1"/>
        <v>2100</v>
      </c>
    </row>
    <row r="39" spans="3:13" x14ac:dyDescent="0.25">
      <c r="C39" s="455" t="s">
        <v>315</v>
      </c>
      <c r="D39" s="469"/>
      <c r="E39" s="469" t="s">
        <v>311</v>
      </c>
      <c r="F39" s="470"/>
      <c r="G39" s="470"/>
      <c r="H39" s="470"/>
      <c r="I39" s="470"/>
      <c r="J39" s="470">
        <v>38.799999999999997</v>
      </c>
      <c r="K39" s="307">
        <f t="shared" si="0"/>
        <v>38.799999999999997</v>
      </c>
      <c r="L39" s="377">
        <f t="shared" si="2"/>
        <v>200</v>
      </c>
      <c r="M39" s="285">
        <f t="shared" si="1"/>
        <v>7759.9999999999991</v>
      </c>
    </row>
    <row r="40" spans="3:13" x14ac:dyDescent="0.25">
      <c r="C40" s="455" t="s">
        <v>540</v>
      </c>
      <c r="D40" s="469"/>
      <c r="E40" s="469" t="s">
        <v>344</v>
      </c>
      <c r="F40" s="470"/>
      <c r="G40" s="470"/>
      <c r="H40" s="470"/>
      <c r="I40" s="470"/>
      <c r="J40" s="470">
        <v>20.8</v>
      </c>
      <c r="K40" s="307">
        <f t="shared" si="0"/>
        <v>20.8</v>
      </c>
      <c r="L40" s="377">
        <f t="shared" si="2"/>
        <v>200</v>
      </c>
      <c r="M40" s="285">
        <f t="shared" si="1"/>
        <v>4160</v>
      </c>
    </row>
    <row r="41" spans="3:13" x14ac:dyDescent="0.25">
      <c r="C41" s="455" t="s">
        <v>543</v>
      </c>
      <c r="D41" s="469"/>
      <c r="E41" s="469" t="s">
        <v>275</v>
      </c>
      <c r="F41" s="470"/>
      <c r="G41" s="470"/>
      <c r="H41" s="470"/>
      <c r="I41" s="470"/>
      <c r="J41" s="470">
        <v>10.5</v>
      </c>
      <c r="K41" s="307">
        <f t="shared" si="0"/>
        <v>10.5</v>
      </c>
      <c r="L41" s="377">
        <f t="shared" si="2"/>
        <v>200</v>
      </c>
      <c r="M41" s="285">
        <f t="shared" si="1"/>
        <v>2100</v>
      </c>
    </row>
    <row r="42" spans="3:13" x14ac:dyDescent="0.25">
      <c r="C42" s="455" t="s">
        <v>544</v>
      </c>
      <c r="D42" s="469"/>
      <c r="E42" s="469" t="s">
        <v>275</v>
      </c>
      <c r="F42" s="470"/>
      <c r="G42" s="470"/>
      <c r="H42" s="470"/>
      <c r="I42" s="470"/>
      <c r="J42" s="470">
        <v>1.5</v>
      </c>
      <c r="K42" s="307">
        <f t="shared" si="0"/>
        <v>1.5</v>
      </c>
      <c r="L42" s="377">
        <f t="shared" si="2"/>
        <v>200</v>
      </c>
      <c r="M42" s="285">
        <f t="shared" si="1"/>
        <v>300</v>
      </c>
    </row>
    <row r="43" spans="3:13" x14ac:dyDescent="0.25">
      <c r="C43" s="455" t="s">
        <v>321</v>
      </c>
      <c r="D43" s="469"/>
      <c r="E43" s="469" t="s">
        <v>420</v>
      </c>
      <c r="F43" s="470"/>
      <c r="G43" s="470"/>
      <c r="H43" s="470"/>
      <c r="I43" s="470"/>
      <c r="J43" s="470">
        <v>6</v>
      </c>
      <c r="K43" s="307">
        <f t="shared" si="0"/>
        <v>6</v>
      </c>
      <c r="L43" s="377">
        <f t="shared" si="2"/>
        <v>200</v>
      </c>
      <c r="M43" s="285">
        <f t="shared" si="1"/>
        <v>1200</v>
      </c>
    </row>
    <row r="44" spans="3:13" x14ac:dyDescent="0.25">
      <c r="C44" s="455" t="s">
        <v>351</v>
      </c>
      <c r="D44" s="469"/>
      <c r="E44" s="469" t="s">
        <v>275</v>
      </c>
      <c r="F44" s="470"/>
      <c r="G44" s="470"/>
      <c r="H44" s="470"/>
      <c r="I44" s="470"/>
      <c r="J44" s="470">
        <v>1.5</v>
      </c>
      <c r="K44" s="307">
        <f t="shared" si="0"/>
        <v>1.5</v>
      </c>
      <c r="L44" s="377">
        <f t="shared" si="2"/>
        <v>200</v>
      </c>
      <c r="M44" s="285">
        <f t="shared" si="1"/>
        <v>300</v>
      </c>
    </row>
    <row r="45" spans="3:13" x14ac:dyDescent="0.25">
      <c r="C45" s="455" t="s">
        <v>540</v>
      </c>
      <c r="D45" s="469"/>
      <c r="E45" s="469" t="s">
        <v>344</v>
      </c>
      <c r="F45" s="470"/>
      <c r="G45" s="470"/>
      <c r="H45" s="470"/>
      <c r="I45" s="470"/>
      <c r="J45" s="470">
        <v>20.8</v>
      </c>
      <c r="K45" s="307">
        <f t="shared" si="0"/>
        <v>20.8</v>
      </c>
      <c r="L45" s="377">
        <f t="shared" si="2"/>
        <v>200</v>
      </c>
      <c r="M45" s="285">
        <f t="shared" si="1"/>
        <v>4160</v>
      </c>
    </row>
    <row r="46" spans="3:13" x14ac:dyDescent="0.25">
      <c r="C46" s="455" t="s">
        <v>545</v>
      </c>
      <c r="D46" s="469"/>
      <c r="E46" s="469" t="s">
        <v>275</v>
      </c>
      <c r="F46" s="470"/>
      <c r="G46" s="470"/>
      <c r="H46" s="470"/>
      <c r="I46" s="470"/>
      <c r="J46" s="470">
        <v>4</v>
      </c>
      <c r="K46" s="307">
        <f t="shared" si="0"/>
        <v>4</v>
      </c>
      <c r="L46" s="377">
        <f t="shared" si="2"/>
        <v>200</v>
      </c>
      <c r="M46" s="285">
        <f t="shared" si="1"/>
        <v>800</v>
      </c>
    </row>
    <row r="47" spans="3:13" x14ac:dyDescent="0.25">
      <c r="C47" s="455" t="s">
        <v>543</v>
      </c>
      <c r="D47" s="469"/>
      <c r="E47" s="469" t="s">
        <v>275</v>
      </c>
      <c r="F47" s="470"/>
      <c r="G47" s="470"/>
      <c r="H47" s="470"/>
      <c r="I47" s="470"/>
      <c r="J47" s="470">
        <v>7.8</v>
      </c>
      <c r="K47" s="307">
        <f t="shared" si="0"/>
        <v>7.8</v>
      </c>
      <c r="L47" s="377">
        <f t="shared" si="2"/>
        <v>200</v>
      </c>
      <c r="M47" s="285">
        <f t="shared" si="1"/>
        <v>1560</v>
      </c>
    </row>
    <row r="48" spans="3:13" x14ac:dyDescent="0.25">
      <c r="C48" s="455" t="s">
        <v>540</v>
      </c>
      <c r="D48" s="469"/>
      <c r="E48" s="469" t="s">
        <v>344</v>
      </c>
      <c r="F48" s="470"/>
      <c r="G48" s="470"/>
      <c r="H48" s="470"/>
      <c r="I48" s="470"/>
      <c r="J48" s="470">
        <v>20.8</v>
      </c>
      <c r="K48" s="307">
        <f t="shared" si="0"/>
        <v>20.8</v>
      </c>
      <c r="L48" s="377">
        <f t="shared" si="2"/>
        <v>200</v>
      </c>
      <c r="M48" s="285">
        <f t="shared" si="1"/>
        <v>4160</v>
      </c>
    </row>
    <row r="49" spans="3:13" x14ac:dyDescent="0.25">
      <c r="C49" s="455" t="s">
        <v>543</v>
      </c>
      <c r="D49" s="469"/>
      <c r="E49" s="469" t="s">
        <v>275</v>
      </c>
      <c r="F49" s="470"/>
      <c r="G49" s="470"/>
      <c r="H49" s="470"/>
      <c r="I49" s="470"/>
      <c r="J49" s="470">
        <v>7.8</v>
      </c>
      <c r="K49" s="307">
        <f t="shared" si="0"/>
        <v>7.8</v>
      </c>
      <c r="L49" s="377">
        <f t="shared" si="2"/>
        <v>200</v>
      </c>
      <c r="M49" s="285">
        <f t="shared" si="1"/>
        <v>1560</v>
      </c>
    </row>
    <row r="50" spans="3:13" x14ac:dyDescent="0.25">
      <c r="C50" s="455" t="s">
        <v>545</v>
      </c>
      <c r="D50" s="469"/>
      <c r="E50" s="469" t="s">
        <v>275</v>
      </c>
      <c r="F50" s="470"/>
      <c r="G50" s="470"/>
      <c r="H50" s="470"/>
      <c r="I50" s="470"/>
      <c r="J50" s="470">
        <v>4</v>
      </c>
      <c r="K50" s="307">
        <f t="shared" si="0"/>
        <v>4</v>
      </c>
      <c r="L50" s="377">
        <f t="shared" si="2"/>
        <v>200</v>
      </c>
      <c r="M50" s="285">
        <f t="shared" si="1"/>
        <v>800</v>
      </c>
    </row>
    <row r="51" spans="3:13" x14ac:dyDescent="0.25">
      <c r="C51" s="455" t="s">
        <v>315</v>
      </c>
      <c r="D51" s="469"/>
      <c r="E51" s="469" t="s">
        <v>311</v>
      </c>
      <c r="F51" s="470"/>
      <c r="G51" s="470"/>
      <c r="H51" s="470"/>
      <c r="I51" s="470"/>
      <c r="J51" s="470">
        <v>38</v>
      </c>
      <c r="K51" s="307">
        <f t="shared" si="0"/>
        <v>38</v>
      </c>
      <c r="L51" s="377">
        <f t="shared" si="2"/>
        <v>200</v>
      </c>
      <c r="M51" s="285">
        <f t="shared" si="1"/>
        <v>7600</v>
      </c>
    </row>
    <row r="52" spans="3:13" x14ac:dyDescent="0.25">
      <c r="C52" s="455" t="s">
        <v>321</v>
      </c>
      <c r="D52" s="469"/>
      <c r="E52" s="469" t="s">
        <v>420</v>
      </c>
      <c r="F52" s="470"/>
      <c r="G52" s="470"/>
      <c r="H52" s="470"/>
      <c r="I52" s="470"/>
      <c r="J52" s="470">
        <v>6</v>
      </c>
      <c r="K52" s="307">
        <f t="shared" si="0"/>
        <v>6</v>
      </c>
      <c r="L52" s="377">
        <f t="shared" si="2"/>
        <v>200</v>
      </c>
      <c r="M52" s="285">
        <f t="shared" si="1"/>
        <v>1200</v>
      </c>
    </row>
    <row r="53" spans="3:13" x14ac:dyDescent="0.25">
      <c r="C53" s="455" t="s">
        <v>544</v>
      </c>
      <c r="D53" s="469"/>
      <c r="E53" s="469" t="s">
        <v>275</v>
      </c>
      <c r="F53" s="470"/>
      <c r="G53" s="470"/>
      <c r="H53" s="470"/>
      <c r="I53" s="470"/>
      <c r="J53" s="470">
        <v>1.5</v>
      </c>
      <c r="K53" s="307">
        <f t="shared" si="0"/>
        <v>1.5</v>
      </c>
      <c r="L53" s="377">
        <f t="shared" si="2"/>
        <v>200</v>
      </c>
      <c r="M53" s="285">
        <f t="shared" si="1"/>
        <v>300</v>
      </c>
    </row>
    <row r="54" spans="3:13" x14ac:dyDescent="0.25">
      <c r="C54" s="455" t="s">
        <v>540</v>
      </c>
      <c r="D54" s="469"/>
      <c r="E54" s="469" t="s">
        <v>344</v>
      </c>
      <c r="F54" s="470"/>
      <c r="G54" s="470"/>
      <c r="H54" s="470"/>
      <c r="I54" s="470"/>
      <c r="J54" s="470">
        <v>20.8</v>
      </c>
      <c r="K54" s="307">
        <f t="shared" si="0"/>
        <v>20.8</v>
      </c>
      <c r="L54" s="377">
        <f t="shared" si="2"/>
        <v>200</v>
      </c>
      <c r="M54" s="285">
        <f t="shared" si="1"/>
        <v>4160</v>
      </c>
    </row>
    <row r="55" spans="3:13" x14ac:dyDescent="0.25">
      <c r="C55" s="455" t="s">
        <v>544</v>
      </c>
      <c r="D55" s="469"/>
      <c r="E55" s="469" t="s">
        <v>275</v>
      </c>
      <c r="F55" s="470"/>
      <c r="G55" s="470"/>
      <c r="H55" s="470"/>
      <c r="I55" s="470"/>
      <c r="J55" s="470">
        <v>1.5</v>
      </c>
      <c r="K55" s="307">
        <f t="shared" si="0"/>
        <v>1.5</v>
      </c>
      <c r="L55" s="377">
        <f t="shared" si="2"/>
        <v>200</v>
      </c>
      <c r="M55" s="285">
        <f t="shared" si="1"/>
        <v>300</v>
      </c>
    </row>
    <row r="56" spans="3:13" x14ac:dyDescent="0.25">
      <c r="C56" s="455" t="s">
        <v>543</v>
      </c>
      <c r="D56" s="469"/>
      <c r="E56" s="469" t="s">
        <v>275</v>
      </c>
      <c r="F56" s="470"/>
      <c r="G56" s="470"/>
      <c r="H56" s="470"/>
      <c r="I56" s="470"/>
      <c r="J56" s="470">
        <v>10.5</v>
      </c>
      <c r="K56" s="307">
        <f t="shared" si="0"/>
        <v>10.5</v>
      </c>
      <c r="L56" s="377">
        <f t="shared" si="2"/>
        <v>200</v>
      </c>
      <c r="M56" s="285">
        <f t="shared" si="1"/>
        <v>2100</v>
      </c>
    </row>
    <row r="57" spans="3:13" x14ac:dyDescent="0.25">
      <c r="C57" s="455" t="s">
        <v>540</v>
      </c>
      <c r="D57" s="469"/>
      <c r="E57" s="469" t="s">
        <v>344</v>
      </c>
      <c r="F57" s="470"/>
      <c r="G57" s="470"/>
      <c r="H57" s="470"/>
      <c r="I57" s="470"/>
      <c r="J57" s="470">
        <v>20.8</v>
      </c>
      <c r="K57" s="307">
        <f t="shared" si="0"/>
        <v>20.8</v>
      </c>
      <c r="L57" s="377">
        <f t="shared" si="2"/>
        <v>200</v>
      </c>
      <c r="M57" s="285">
        <f t="shared" si="1"/>
        <v>4160</v>
      </c>
    </row>
    <row r="58" spans="3:13" x14ac:dyDescent="0.25">
      <c r="C58" s="455" t="s">
        <v>544</v>
      </c>
      <c r="D58" s="469"/>
      <c r="E58" s="469" t="s">
        <v>275</v>
      </c>
      <c r="F58" s="470"/>
      <c r="G58" s="470"/>
      <c r="H58" s="470"/>
      <c r="I58" s="470"/>
      <c r="J58" s="470">
        <v>1.5</v>
      </c>
      <c r="K58" s="307">
        <f t="shared" si="0"/>
        <v>1.5</v>
      </c>
      <c r="L58" s="377">
        <f t="shared" si="2"/>
        <v>200</v>
      </c>
      <c r="M58" s="285">
        <f t="shared" si="1"/>
        <v>300</v>
      </c>
    </row>
    <row r="59" spans="3:13" x14ac:dyDescent="0.25">
      <c r="C59" s="455" t="s">
        <v>543</v>
      </c>
      <c r="D59" s="469"/>
      <c r="E59" s="469" t="s">
        <v>275</v>
      </c>
      <c r="F59" s="470"/>
      <c r="G59" s="470"/>
      <c r="H59" s="470"/>
      <c r="I59" s="470"/>
      <c r="J59" s="470">
        <v>10.5</v>
      </c>
      <c r="K59" s="307">
        <f t="shared" si="0"/>
        <v>10.5</v>
      </c>
      <c r="L59" s="377">
        <f t="shared" si="2"/>
        <v>200</v>
      </c>
      <c r="M59" s="285">
        <f t="shared" si="1"/>
        <v>2100</v>
      </c>
    </row>
    <row r="60" spans="3:13" x14ac:dyDescent="0.25">
      <c r="C60" s="455" t="s">
        <v>315</v>
      </c>
      <c r="D60" s="469"/>
      <c r="E60" s="469" t="s">
        <v>311</v>
      </c>
      <c r="F60" s="470"/>
      <c r="G60" s="470"/>
      <c r="H60" s="470"/>
      <c r="I60" s="470"/>
      <c r="J60" s="470">
        <v>39</v>
      </c>
      <c r="K60" s="307">
        <f t="shared" si="0"/>
        <v>39</v>
      </c>
      <c r="L60" s="377">
        <f t="shared" si="2"/>
        <v>200</v>
      </c>
      <c r="M60" s="285">
        <f t="shared" si="1"/>
        <v>7800</v>
      </c>
    </row>
    <row r="61" spans="3:13" x14ac:dyDescent="0.25">
      <c r="C61" s="455" t="s">
        <v>321</v>
      </c>
      <c r="D61" s="469"/>
      <c r="E61" s="469" t="s">
        <v>420</v>
      </c>
      <c r="F61" s="470"/>
      <c r="G61" s="470"/>
      <c r="H61" s="470"/>
      <c r="I61" s="470"/>
      <c r="J61" s="470">
        <v>6</v>
      </c>
      <c r="K61" s="307">
        <f t="shared" si="0"/>
        <v>6</v>
      </c>
      <c r="L61" s="377">
        <f t="shared" si="2"/>
        <v>200</v>
      </c>
      <c r="M61" s="285">
        <f t="shared" si="1"/>
        <v>1200</v>
      </c>
    </row>
    <row r="62" spans="3:13" x14ac:dyDescent="0.25">
      <c r="C62" s="455" t="s">
        <v>351</v>
      </c>
      <c r="D62" s="469"/>
      <c r="E62" s="469" t="s">
        <v>275</v>
      </c>
      <c r="F62" s="470"/>
      <c r="G62" s="470"/>
      <c r="H62" s="470"/>
      <c r="I62" s="470"/>
      <c r="J62" s="470">
        <v>1.5</v>
      </c>
      <c r="K62" s="307">
        <f t="shared" si="0"/>
        <v>1.5</v>
      </c>
      <c r="L62" s="377">
        <f t="shared" si="2"/>
        <v>200</v>
      </c>
      <c r="M62" s="285">
        <f t="shared" si="1"/>
        <v>300</v>
      </c>
    </row>
    <row r="63" spans="3:13" x14ac:dyDescent="0.25">
      <c r="C63" s="455" t="s">
        <v>540</v>
      </c>
      <c r="D63" s="469"/>
      <c r="E63" s="469" t="s">
        <v>344</v>
      </c>
      <c r="F63" s="470"/>
      <c r="G63" s="470"/>
      <c r="H63" s="470"/>
      <c r="I63" s="470"/>
      <c r="J63" s="470">
        <v>20.8</v>
      </c>
      <c r="K63" s="307">
        <f t="shared" si="0"/>
        <v>20.8</v>
      </c>
      <c r="L63" s="377">
        <f t="shared" si="2"/>
        <v>200</v>
      </c>
      <c r="M63" s="285">
        <f t="shared" si="1"/>
        <v>4160</v>
      </c>
    </row>
    <row r="64" spans="3:13" x14ac:dyDescent="0.25">
      <c r="C64" s="455" t="s">
        <v>544</v>
      </c>
      <c r="D64" s="469"/>
      <c r="E64" s="469" t="s">
        <v>275</v>
      </c>
      <c r="F64" s="470"/>
      <c r="G64" s="470"/>
      <c r="H64" s="470"/>
      <c r="I64" s="470"/>
      <c r="J64" s="470">
        <v>3.6</v>
      </c>
      <c r="K64" s="307">
        <f t="shared" si="0"/>
        <v>3.6</v>
      </c>
      <c r="L64" s="377">
        <f t="shared" si="2"/>
        <v>200</v>
      </c>
      <c r="M64" s="285">
        <f t="shared" si="1"/>
        <v>720</v>
      </c>
    </row>
    <row r="65" spans="3:13" x14ac:dyDescent="0.25">
      <c r="C65" s="455" t="s">
        <v>543</v>
      </c>
      <c r="D65" s="469"/>
      <c r="E65" s="469" t="s">
        <v>275</v>
      </c>
      <c r="F65" s="470"/>
      <c r="G65" s="470"/>
      <c r="H65" s="470"/>
      <c r="I65" s="470"/>
      <c r="J65" s="470">
        <v>7.8</v>
      </c>
      <c r="K65" s="307">
        <f t="shared" si="0"/>
        <v>7.8</v>
      </c>
      <c r="L65" s="377">
        <f t="shared" si="2"/>
        <v>200</v>
      </c>
      <c r="M65" s="285">
        <f t="shared" si="1"/>
        <v>1560</v>
      </c>
    </row>
    <row r="66" spans="3:13" x14ac:dyDescent="0.25">
      <c r="C66" s="455" t="s">
        <v>547</v>
      </c>
      <c r="D66" s="469"/>
      <c r="E66" s="469" t="s">
        <v>275</v>
      </c>
      <c r="F66" s="470"/>
      <c r="G66" s="470"/>
      <c r="H66" s="470"/>
      <c r="I66" s="470"/>
      <c r="J66" s="470">
        <v>12.5</v>
      </c>
      <c r="K66" s="307">
        <f t="shared" si="0"/>
        <v>12.5</v>
      </c>
      <c r="L66" s="377">
        <f t="shared" si="2"/>
        <v>200</v>
      </c>
      <c r="M66" s="285">
        <f t="shared" si="1"/>
        <v>2500</v>
      </c>
    </row>
    <row r="67" spans="3:13" x14ac:dyDescent="0.25">
      <c r="C67" s="455" t="s">
        <v>416</v>
      </c>
      <c r="D67" s="469"/>
      <c r="E67" s="469" t="s">
        <v>275</v>
      </c>
      <c r="F67" s="470"/>
      <c r="G67" s="470"/>
      <c r="H67" s="470"/>
      <c r="I67" s="470"/>
      <c r="J67" s="470">
        <v>7</v>
      </c>
      <c r="K67" s="307">
        <f t="shared" si="0"/>
        <v>7</v>
      </c>
      <c r="L67" s="377">
        <f t="shared" si="2"/>
        <v>200</v>
      </c>
      <c r="M67" s="285">
        <f t="shared" si="1"/>
        <v>1400</v>
      </c>
    </row>
    <row r="68" spans="3:13" x14ac:dyDescent="0.25">
      <c r="C68" s="455" t="s">
        <v>548</v>
      </c>
      <c r="D68" s="469"/>
      <c r="E68" s="469" t="s">
        <v>275</v>
      </c>
      <c r="F68" s="470"/>
      <c r="G68" s="470"/>
      <c r="H68" s="470"/>
      <c r="I68" s="470"/>
      <c r="J68" s="470">
        <v>4</v>
      </c>
      <c r="K68" s="307">
        <f t="shared" si="0"/>
        <v>4</v>
      </c>
      <c r="L68" s="377">
        <f t="shared" si="2"/>
        <v>200</v>
      </c>
      <c r="M68" s="285">
        <f t="shared" si="1"/>
        <v>800</v>
      </c>
    </row>
    <row r="69" spans="3:13" x14ac:dyDescent="0.25">
      <c r="C69" s="455" t="s">
        <v>549</v>
      </c>
      <c r="D69" s="469"/>
      <c r="E69" s="469" t="s">
        <v>344</v>
      </c>
      <c r="F69" s="470"/>
      <c r="G69" s="470"/>
      <c r="H69" s="470"/>
      <c r="I69" s="470"/>
      <c r="J69" s="470">
        <v>382</v>
      </c>
      <c r="K69" s="307">
        <f t="shared" ref="K69:K132" si="3">SUM(F69:J69)</f>
        <v>382</v>
      </c>
      <c r="L69" s="377">
        <f t="shared" si="2"/>
        <v>200</v>
      </c>
      <c r="M69" s="285">
        <f t="shared" ref="M69:M132" si="4">SUM(K69*L69)</f>
        <v>76400</v>
      </c>
    </row>
    <row r="70" spans="3:13" x14ac:dyDescent="0.25">
      <c r="C70" s="455" t="s">
        <v>549</v>
      </c>
      <c r="D70" s="469"/>
      <c r="E70" s="469" t="s">
        <v>344</v>
      </c>
      <c r="F70" s="470"/>
      <c r="G70" s="470"/>
      <c r="H70" s="470"/>
      <c r="I70" s="470"/>
      <c r="J70" s="470">
        <v>382</v>
      </c>
      <c r="K70" s="307">
        <f t="shared" si="3"/>
        <v>382</v>
      </c>
      <c r="L70" s="377">
        <f t="shared" ref="L70:L133" si="5">IF(D70="X",0,IF(E70="",0,IF(E70="H",0,VLOOKUP(E70,$F$539:$G$553,2))))</f>
        <v>200</v>
      </c>
      <c r="M70" s="285">
        <f t="shared" si="4"/>
        <v>76400</v>
      </c>
    </row>
    <row r="71" spans="3:13" x14ac:dyDescent="0.25">
      <c r="C71" s="455" t="s">
        <v>549</v>
      </c>
      <c r="D71" s="469"/>
      <c r="E71" s="469" t="s">
        <v>344</v>
      </c>
      <c r="F71" s="470"/>
      <c r="G71" s="470"/>
      <c r="H71" s="470"/>
      <c r="I71" s="470"/>
      <c r="J71" s="470">
        <v>382</v>
      </c>
      <c r="K71" s="307">
        <f t="shared" si="3"/>
        <v>382</v>
      </c>
      <c r="L71" s="377">
        <f t="shared" si="5"/>
        <v>200</v>
      </c>
      <c r="M71" s="285">
        <f t="shared" si="4"/>
        <v>76400</v>
      </c>
    </row>
    <row r="72" spans="3:13" x14ac:dyDescent="0.25">
      <c r="C72" s="455" t="s">
        <v>550</v>
      </c>
      <c r="D72" s="469"/>
      <c r="E72" s="469" t="s">
        <v>344</v>
      </c>
      <c r="F72" s="470"/>
      <c r="G72" s="470"/>
      <c r="H72" s="470"/>
      <c r="I72" s="470"/>
      <c r="J72" s="470">
        <v>197</v>
      </c>
      <c r="K72" s="307">
        <f t="shared" si="3"/>
        <v>197</v>
      </c>
      <c r="L72" s="377">
        <f t="shared" si="5"/>
        <v>200</v>
      </c>
      <c r="M72" s="285">
        <f t="shared" si="4"/>
        <v>39400</v>
      </c>
    </row>
    <row r="73" spans="3:13" x14ac:dyDescent="0.25">
      <c r="C73" s="455" t="s">
        <v>549</v>
      </c>
      <c r="D73" s="469"/>
      <c r="E73" s="469" t="s">
        <v>344</v>
      </c>
      <c r="F73" s="470"/>
      <c r="G73" s="470"/>
      <c r="H73" s="470"/>
      <c r="I73" s="470"/>
      <c r="J73" s="470">
        <v>382</v>
      </c>
      <c r="K73" s="307">
        <f t="shared" si="3"/>
        <v>382</v>
      </c>
      <c r="L73" s="377">
        <f t="shared" si="5"/>
        <v>200</v>
      </c>
      <c r="M73" s="285">
        <f t="shared" si="4"/>
        <v>76400</v>
      </c>
    </row>
    <row r="74" spans="3:13" x14ac:dyDescent="0.25">
      <c r="C74" s="455" t="s">
        <v>549</v>
      </c>
      <c r="D74" s="469"/>
      <c r="E74" s="469" t="s">
        <v>344</v>
      </c>
      <c r="F74" s="470"/>
      <c r="G74" s="470"/>
      <c r="H74" s="470"/>
      <c r="I74" s="470"/>
      <c r="J74" s="470">
        <v>382</v>
      </c>
      <c r="K74" s="307">
        <f t="shared" si="3"/>
        <v>382</v>
      </c>
      <c r="L74" s="377">
        <f t="shared" si="5"/>
        <v>200</v>
      </c>
      <c r="M74" s="285">
        <f t="shared" si="4"/>
        <v>76400</v>
      </c>
    </row>
    <row r="75" spans="3:13" x14ac:dyDescent="0.25">
      <c r="C75" s="455" t="s">
        <v>549</v>
      </c>
      <c r="D75" s="469"/>
      <c r="E75" s="469" t="s">
        <v>344</v>
      </c>
      <c r="F75" s="470"/>
      <c r="G75" s="470"/>
      <c r="H75" s="470"/>
      <c r="I75" s="470"/>
      <c r="J75" s="470">
        <v>382</v>
      </c>
      <c r="K75" s="307">
        <f t="shared" si="3"/>
        <v>382</v>
      </c>
      <c r="L75" s="377">
        <f t="shared" si="5"/>
        <v>200</v>
      </c>
      <c r="M75" s="285">
        <f t="shared" si="4"/>
        <v>76400</v>
      </c>
    </row>
    <row r="76" spans="3:13" x14ac:dyDescent="0.25">
      <c r="C76" s="455" t="s">
        <v>550</v>
      </c>
      <c r="D76" s="469"/>
      <c r="E76" s="469" t="s">
        <v>344</v>
      </c>
      <c r="F76" s="470"/>
      <c r="G76" s="470"/>
      <c r="H76" s="470"/>
      <c r="I76" s="470"/>
      <c r="J76" s="470">
        <v>197</v>
      </c>
      <c r="K76" s="307">
        <f t="shared" si="3"/>
        <v>197</v>
      </c>
      <c r="L76" s="377">
        <f t="shared" si="5"/>
        <v>200</v>
      </c>
      <c r="M76" s="285">
        <f t="shared" si="4"/>
        <v>39400</v>
      </c>
    </row>
    <row r="77" spans="3:13" x14ac:dyDescent="0.25">
      <c r="C77" s="455" t="s">
        <v>551</v>
      </c>
      <c r="D77" s="469"/>
      <c r="E77" s="469" t="s">
        <v>421</v>
      </c>
      <c r="F77" s="470"/>
      <c r="G77" s="470"/>
      <c r="H77" s="470"/>
      <c r="I77" s="470"/>
      <c r="J77" s="470">
        <v>119.8</v>
      </c>
      <c r="K77" s="307">
        <f t="shared" si="3"/>
        <v>119.8</v>
      </c>
      <c r="L77" s="377">
        <f t="shared" si="5"/>
        <v>200</v>
      </c>
      <c r="M77" s="285">
        <f t="shared" si="4"/>
        <v>23960</v>
      </c>
    </row>
    <row r="78" spans="3:13" x14ac:dyDescent="0.25">
      <c r="C78" s="455" t="s">
        <v>552</v>
      </c>
      <c r="D78" s="469"/>
      <c r="E78" s="469" t="s">
        <v>314</v>
      </c>
      <c r="F78" s="470"/>
      <c r="G78" s="470"/>
      <c r="H78" s="470"/>
      <c r="I78" s="470"/>
      <c r="J78" s="470">
        <v>14</v>
      </c>
      <c r="K78" s="307">
        <f t="shared" si="3"/>
        <v>14</v>
      </c>
      <c r="L78" s="377">
        <f t="shared" si="5"/>
        <v>0</v>
      </c>
      <c r="M78" s="285">
        <f t="shared" si="4"/>
        <v>0</v>
      </c>
    </row>
    <row r="79" spans="3:13" x14ac:dyDescent="0.25">
      <c r="C79" s="455" t="s">
        <v>340</v>
      </c>
      <c r="D79" s="469"/>
      <c r="E79" s="469" t="s">
        <v>422</v>
      </c>
      <c r="F79" s="470"/>
      <c r="G79" s="470"/>
      <c r="H79" s="470"/>
      <c r="I79" s="470"/>
      <c r="J79" s="470">
        <v>14.1</v>
      </c>
      <c r="K79" s="307">
        <f t="shared" si="3"/>
        <v>14.1</v>
      </c>
      <c r="L79" s="377">
        <f t="shared" si="5"/>
        <v>200</v>
      </c>
      <c r="M79" s="285">
        <f t="shared" si="4"/>
        <v>2820</v>
      </c>
    </row>
    <row r="80" spans="3:13" x14ac:dyDescent="0.25">
      <c r="C80" s="455" t="s">
        <v>553</v>
      </c>
      <c r="D80" s="469"/>
      <c r="E80" s="469" t="s">
        <v>420</v>
      </c>
      <c r="F80" s="470"/>
      <c r="G80" s="470"/>
      <c r="H80" s="470"/>
      <c r="I80" s="470"/>
      <c r="J80" s="470">
        <v>15.6</v>
      </c>
      <c r="K80" s="307">
        <f t="shared" si="3"/>
        <v>15.6</v>
      </c>
      <c r="L80" s="377">
        <f t="shared" si="5"/>
        <v>200</v>
      </c>
      <c r="M80" s="285">
        <f t="shared" si="4"/>
        <v>3120</v>
      </c>
    </row>
    <row r="81" spans="3:13" x14ac:dyDescent="0.25">
      <c r="C81" s="455" t="s">
        <v>554</v>
      </c>
      <c r="D81" s="469"/>
      <c r="E81" s="469" t="s">
        <v>420</v>
      </c>
      <c r="F81" s="470"/>
      <c r="G81" s="470"/>
      <c r="H81" s="470"/>
      <c r="I81" s="470"/>
      <c r="J81" s="470">
        <v>15.6</v>
      </c>
      <c r="K81" s="307">
        <f t="shared" si="3"/>
        <v>15.6</v>
      </c>
      <c r="L81" s="377">
        <f t="shared" si="5"/>
        <v>200</v>
      </c>
      <c r="M81" s="285">
        <f t="shared" si="4"/>
        <v>3120</v>
      </c>
    </row>
    <row r="82" spans="3:13" ht="15.75" thickBot="1" x14ac:dyDescent="0.3">
      <c r="C82" s="471" t="s">
        <v>555</v>
      </c>
      <c r="D82" s="472"/>
      <c r="E82" s="472"/>
      <c r="F82" s="473">
        <f>SUM(F6:F81)</f>
        <v>16</v>
      </c>
      <c r="G82" s="473">
        <f>SUM(G6:G81)</f>
        <v>0</v>
      </c>
      <c r="H82" s="473">
        <f>SUM(H6:H81)</f>
        <v>0</v>
      </c>
      <c r="I82" s="473">
        <f>SUM(I6:I81)</f>
        <v>0</v>
      </c>
      <c r="J82" s="473">
        <f>SUM(J6:J81)</f>
        <v>3730.1999999999994</v>
      </c>
      <c r="K82" s="307">
        <f t="shared" si="3"/>
        <v>3746.1999999999994</v>
      </c>
      <c r="L82" s="377">
        <f t="shared" si="5"/>
        <v>0</v>
      </c>
      <c r="M82" s="285">
        <f t="shared" si="4"/>
        <v>0</v>
      </c>
    </row>
    <row r="83" spans="3:13" ht="15.75" thickTop="1" x14ac:dyDescent="0.25">
      <c r="K83" s="307">
        <f t="shared" si="3"/>
        <v>0</v>
      </c>
      <c r="L83" s="377">
        <f t="shared" si="5"/>
        <v>0</v>
      </c>
      <c r="M83" s="285">
        <f t="shared" si="4"/>
        <v>0</v>
      </c>
    </row>
    <row r="84" spans="3:13" x14ac:dyDescent="0.25">
      <c r="K84" s="307">
        <f t="shared" si="3"/>
        <v>0</v>
      </c>
      <c r="L84" s="377">
        <f t="shared" si="5"/>
        <v>0</v>
      </c>
      <c r="M84" s="285">
        <f t="shared" si="4"/>
        <v>0</v>
      </c>
    </row>
    <row r="85" spans="3:13" x14ac:dyDescent="0.25">
      <c r="K85" s="307">
        <f t="shared" si="3"/>
        <v>0</v>
      </c>
      <c r="L85" s="377">
        <f t="shared" si="5"/>
        <v>0</v>
      </c>
      <c r="M85" s="285">
        <f t="shared" si="4"/>
        <v>0</v>
      </c>
    </row>
    <row r="86" spans="3:13" x14ac:dyDescent="0.25">
      <c r="K86" s="307">
        <f t="shared" si="3"/>
        <v>0</v>
      </c>
      <c r="L86" s="377">
        <f t="shared" si="5"/>
        <v>0</v>
      </c>
      <c r="M86" s="285">
        <f t="shared" si="4"/>
        <v>0</v>
      </c>
    </row>
    <row r="87" spans="3:13" x14ac:dyDescent="0.25">
      <c r="K87" s="307">
        <f t="shared" si="3"/>
        <v>0</v>
      </c>
      <c r="L87" s="377">
        <f t="shared" si="5"/>
        <v>0</v>
      </c>
      <c r="M87" s="285">
        <f t="shared" si="4"/>
        <v>0</v>
      </c>
    </row>
    <row r="88" spans="3:13" x14ac:dyDescent="0.25">
      <c r="K88" s="307">
        <f t="shared" si="3"/>
        <v>0</v>
      </c>
      <c r="L88" s="377">
        <f t="shared" si="5"/>
        <v>0</v>
      </c>
      <c r="M88" s="285">
        <f t="shared" si="4"/>
        <v>0</v>
      </c>
    </row>
    <row r="89" spans="3:13" x14ac:dyDescent="0.25">
      <c r="K89" s="307">
        <f t="shared" si="3"/>
        <v>0</v>
      </c>
      <c r="L89" s="377">
        <f t="shared" si="5"/>
        <v>0</v>
      </c>
      <c r="M89" s="285">
        <f t="shared" si="4"/>
        <v>0</v>
      </c>
    </row>
    <row r="90" spans="3:13" x14ac:dyDescent="0.25">
      <c r="K90" s="307">
        <f t="shared" si="3"/>
        <v>0</v>
      </c>
      <c r="L90" s="377">
        <f t="shared" si="5"/>
        <v>0</v>
      </c>
      <c r="M90" s="285">
        <f t="shared" si="4"/>
        <v>0</v>
      </c>
    </row>
    <row r="91" spans="3:13" x14ac:dyDescent="0.25">
      <c r="K91" s="307">
        <f t="shared" si="3"/>
        <v>0</v>
      </c>
      <c r="L91" s="377">
        <f t="shared" si="5"/>
        <v>0</v>
      </c>
      <c r="M91" s="285">
        <f t="shared" si="4"/>
        <v>0</v>
      </c>
    </row>
    <row r="92" spans="3:13" x14ac:dyDescent="0.25">
      <c r="K92" s="307">
        <f t="shared" si="3"/>
        <v>0</v>
      </c>
      <c r="L92" s="377">
        <f t="shared" si="5"/>
        <v>0</v>
      </c>
      <c r="M92" s="285">
        <f t="shared" si="4"/>
        <v>0</v>
      </c>
    </row>
    <row r="93" spans="3:13" x14ac:dyDescent="0.25">
      <c r="K93" s="307">
        <f t="shared" si="3"/>
        <v>0</v>
      </c>
      <c r="L93" s="377">
        <f t="shared" si="5"/>
        <v>0</v>
      </c>
      <c r="M93" s="285">
        <f t="shared" si="4"/>
        <v>0</v>
      </c>
    </row>
    <row r="94" spans="3:13" x14ac:dyDescent="0.25">
      <c r="K94" s="307">
        <f t="shared" si="3"/>
        <v>0</v>
      </c>
      <c r="L94" s="377">
        <f t="shared" si="5"/>
        <v>0</v>
      </c>
      <c r="M94" s="285">
        <f t="shared" si="4"/>
        <v>0</v>
      </c>
    </row>
    <row r="95" spans="3:13" x14ac:dyDescent="0.25">
      <c r="K95" s="307">
        <f t="shared" si="3"/>
        <v>0</v>
      </c>
      <c r="L95" s="377">
        <f t="shared" si="5"/>
        <v>0</v>
      </c>
      <c r="M95" s="285">
        <f t="shared" si="4"/>
        <v>0</v>
      </c>
    </row>
    <row r="96" spans="3:13" x14ac:dyDescent="0.25">
      <c r="K96" s="307">
        <f t="shared" si="3"/>
        <v>0</v>
      </c>
      <c r="L96" s="377">
        <f t="shared" si="5"/>
        <v>0</v>
      </c>
      <c r="M96" s="285">
        <f t="shared" si="4"/>
        <v>0</v>
      </c>
    </row>
    <row r="97" spans="11:13" x14ac:dyDescent="0.25">
      <c r="K97" s="307">
        <f t="shared" si="3"/>
        <v>0</v>
      </c>
      <c r="L97" s="377">
        <f t="shared" si="5"/>
        <v>0</v>
      </c>
      <c r="M97" s="285">
        <f t="shared" si="4"/>
        <v>0</v>
      </c>
    </row>
    <row r="98" spans="11:13" x14ac:dyDescent="0.25">
      <c r="K98" s="307">
        <f t="shared" si="3"/>
        <v>0</v>
      </c>
      <c r="L98" s="377">
        <f t="shared" si="5"/>
        <v>0</v>
      </c>
      <c r="M98" s="285">
        <f t="shared" si="4"/>
        <v>0</v>
      </c>
    </row>
    <row r="99" spans="11:13" x14ac:dyDescent="0.25">
      <c r="K99" s="307">
        <f t="shared" si="3"/>
        <v>0</v>
      </c>
      <c r="L99" s="377">
        <f t="shared" si="5"/>
        <v>0</v>
      </c>
      <c r="M99" s="285">
        <f t="shared" si="4"/>
        <v>0</v>
      </c>
    </row>
    <row r="100" spans="11:13" x14ac:dyDescent="0.25">
      <c r="K100" s="307">
        <f t="shared" si="3"/>
        <v>0</v>
      </c>
      <c r="L100" s="377">
        <f t="shared" si="5"/>
        <v>0</v>
      </c>
      <c r="M100" s="285">
        <f t="shared" si="4"/>
        <v>0</v>
      </c>
    </row>
    <row r="101" spans="11:13" hidden="1" x14ac:dyDescent="0.25">
      <c r="K101" s="307">
        <f t="shared" si="3"/>
        <v>0</v>
      </c>
      <c r="L101" s="377">
        <f t="shared" si="5"/>
        <v>0</v>
      </c>
      <c r="M101" s="285">
        <f t="shared" si="4"/>
        <v>0</v>
      </c>
    </row>
    <row r="102" spans="11:13" hidden="1" x14ac:dyDescent="0.25">
      <c r="K102" s="307">
        <f t="shared" si="3"/>
        <v>0</v>
      </c>
      <c r="L102" s="377">
        <f t="shared" si="5"/>
        <v>0</v>
      </c>
      <c r="M102" s="285">
        <f t="shared" si="4"/>
        <v>0</v>
      </c>
    </row>
    <row r="103" spans="11:13" hidden="1" x14ac:dyDescent="0.25">
      <c r="K103" s="307">
        <f t="shared" si="3"/>
        <v>0</v>
      </c>
      <c r="L103" s="377">
        <f t="shared" si="5"/>
        <v>0</v>
      </c>
      <c r="M103" s="285">
        <f t="shared" si="4"/>
        <v>0</v>
      </c>
    </row>
    <row r="104" spans="11:13" hidden="1" x14ac:dyDescent="0.25">
      <c r="K104" s="307">
        <f t="shared" si="3"/>
        <v>0</v>
      </c>
      <c r="L104" s="377">
        <f t="shared" si="5"/>
        <v>0</v>
      </c>
      <c r="M104" s="285">
        <f t="shared" si="4"/>
        <v>0</v>
      </c>
    </row>
    <row r="105" spans="11:13" hidden="1" x14ac:dyDescent="0.25">
      <c r="K105" s="307">
        <f t="shared" si="3"/>
        <v>0</v>
      </c>
      <c r="L105" s="377">
        <f t="shared" si="5"/>
        <v>0</v>
      </c>
      <c r="M105" s="285">
        <f t="shared" si="4"/>
        <v>0</v>
      </c>
    </row>
    <row r="106" spans="11:13" hidden="1" x14ac:dyDescent="0.25">
      <c r="K106" s="307">
        <f t="shared" si="3"/>
        <v>0</v>
      </c>
      <c r="L106" s="377">
        <f t="shared" si="5"/>
        <v>0</v>
      </c>
      <c r="M106" s="285">
        <f t="shared" si="4"/>
        <v>0</v>
      </c>
    </row>
    <row r="107" spans="11:13" hidden="1" x14ac:dyDescent="0.25">
      <c r="K107" s="307">
        <f t="shared" si="3"/>
        <v>0</v>
      </c>
      <c r="L107" s="377">
        <f t="shared" si="5"/>
        <v>0</v>
      </c>
      <c r="M107" s="285">
        <f t="shared" si="4"/>
        <v>0</v>
      </c>
    </row>
    <row r="108" spans="11:13" hidden="1" x14ac:dyDescent="0.25">
      <c r="K108" s="307">
        <f t="shared" si="3"/>
        <v>0</v>
      </c>
      <c r="L108" s="377">
        <f t="shared" si="5"/>
        <v>0</v>
      </c>
      <c r="M108" s="285">
        <f t="shared" si="4"/>
        <v>0</v>
      </c>
    </row>
    <row r="109" spans="11:13" hidden="1" x14ac:dyDescent="0.25">
      <c r="K109" s="307">
        <f t="shared" si="3"/>
        <v>0</v>
      </c>
      <c r="L109" s="377">
        <f t="shared" si="5"/>
        <v>0</v>
      </c>
      <c r="M109" s="285">
        <f t="shared" si="4"/>
        <v>0</v>
      </c>
    </row>
    <row r="110" spans="11:13" hidden="1" x14ac:dyDescent="0.25">
      <c r="K110" s="307">
        <f t="shared" si="3"/>
        <v>0</v>
      </c>
      <c r="L110" s="377">
        <f t="shared" si="5"/>
        <v>0</v>
      </c>
      <c r="M110" s="285">
        <f t="shared" si="4"/>
        <v>0</v>
      </c>
    </row>
    <row r="111" spans="11:13" hidden="1" x14ac:dyDescent="0.25">
      <c r="K111" s="307">
        <f t="shared" si="3"/>
        <v>0</v>
      </c>
      <c r="L111" s="377">
        <f t="shared" si="5"/>
        <v>0</v>
      </c>
      <c r="M111" s="285">
        <f t="shared" si="4"/>
        <v>0</v>
      </c>
    </row>
    <row r="112" spans="11:13" hidden="1" x14ac:dyDescent="0.25">
      <c r="K112" s="307">
        <f t="shared" si="3"/>
        <v>0</v>
      </c>
      <c r="L112" s="377">
        <f t="shared" si="5"/>
        <v>0</v>
      </c>
      <c r="M112" s="285">
        <f t="shared" si="4"/>
        <v>0</v>
      </c>
    </row>
    <row r="113" spans="11:13" hidden="1" x14ac:dyDescent="0.25">
      <c r="K113" s="307">
        <f t="shared" si="3"/>
        <v>0</v>
      </c>
      <c r="L113" s="377">
        <f t="shared" si="5"/>
        <v>0</v>
      </c>
      <c r="M113" s="285">
        <f t="shared" si="4"/>
        <v>0</v>
      </c>
    </row>
    <row r="114" spans="11:13" hidden="1" x14ac:dyDescent="0.25">
      <c r="K114" s="307">
        <f t="shared" si="3"/>
        <v>0</v>
      </c>
      <c r="L114" s="377">
        <f t="shared" si="5"/>
        <v>0</v>
      </c>
      <c r="M114" s="285">
        <f t="shared" si="4"/>
        <v>0</v>
      </c>
    </row>
    <row r="115" spans="11:13" hidden="1" x14ac:dyDescent="0.25">
      <c r="K115" s="307">
        <f t="shared" si="3"/>
        <v>0</v>
      </c>
      <c r="L115" s="377">
        <f t="shared" si="5"/>
        <v>0</v>
      </c>
      <c r="M115" s="285">
        <f t="shared" si="4"/>
        <v>0</v>
      </c>
    </row>
    <row r="116" spans="11:13" hidden="1" x14ac:dyDescent="0.25">
      <c r="K116" s="307">
        <f t="shared" si="3"/>
        <v>0</v>
      </c>
      <c r="L116" s="377">
        <f t="shared" si="5"/>
        <v>0</v>
      </c>
      <c r="M116" s="285">
        <f t="shared" si="4"/>
        <v>0</v>
      </c>
    </row>
    <row r="117" spans="11:13" hidden="1" x14ac:dyDescent="0.25">
      <c r="K117" s="307">
        <f t="shared" si="3"/>
        <v>0</v>
      </c>
      <c r="L117" s="377">
        <f t="shared" si="5"/>
        <v>0</v>
      </c>
      <c r="M117" s="285">
        <f t="shared" si="4"/>
        <v>0</v>
      </c>
    </row>
    <row r="118" spans="11:13" hidden="1" x14ac:dyDescent="0.25">
      <c r="K118" s="307">
        <f t="shared" si="3"/>
        <v>0</v>
      </c>
      <c r="L118" s="377">
        <f t="shared" si="5"/>
        <v>0</v>
      </c>
      <c r="M118" s="285">
        <f t="shared" si="4"/>
        <v>0</v>
      </c>
    </row>
    <row r="119" spans="11:13" hidden="1" x14ac:dyDescent="0.25">
      <c r="K119" s="307">
        <f t="shared" si="3"/>
        <v>0</v>
      </c>
      <c r="L119" s="377">
        <f t="shared" si="5"/>
        <v>0</v>
      </c>
      <c r="M119" s="285">
        <f t="shared" si="4"/>
        <v>0</v>
      </c>
    </row>
    <row r="120" spans="11:13" hidden="1" x14ac:dyDescent="0.25">
      <c r="K120" s="307">
        <f t="shared" si="3"/>
        <v>0</v>
      </c>
      <c r="L120" s="377">
        <f t="shared" si="5"/>
        <v>0</v>
      </c>
      <c r="M120" s="285">
        <f t="shared" si="4"/>
        <v>0</v>
      </c>
    </row>
    <row r="121" spans="11:13" hidden="1" x14ac:dyDescent="0.25">
      <c r="K121" s="307">
        <f t="shared" si="3"/>
        <v>0</v>
      </c>
      <c r="L121" s="377">
        <f t="shared" si="5"/>
        <v>0</v>
      </c>
      <c r="M121" s="285">
        <f t="shared" si="4"/>
        <v>0</v>
      </c>
    </row>
    <row r="122" spans="11:13" hidden="1" x14ac:dyDescent="0.25">
      <c r="K122" s="307">
        <f t="shared" si="3"/>
        <v>0</v>
      </c>
      <c r="L122" s="377">
        <f t="shared" si="5"/>
        <v>0</v>
      </c>
      <c r="M122" s="285">
        <f t="shared" si="4"/>
        <v>0</v>
      </c>
    </row>
    <row r="123" spans="11:13" hidden="1" x14ac:dyDescent="0.25">
      <c r="K123" s="307">
        <f t="shared" si="3"/>
        <v>0</v>
      </c>
      <c r="L123" s="377">
        <f t="shared" si="5"/>
        <v>0</v>
      </c>
      <c r="M123" s="285">
        <f t="shared" si="4"/>
        <v>0</v>
      </c>
    </row>
    <row r="124" spans="11:13" hidden="1" x14ac:dyDescent="0.25">
      <c r="K124" s="307">
        <f t="shared" si="3"/>
        <v>0</v>
      </c>
      <c r="L124" s="377">
        <f t="shared" si="5"/>
        <v>0</v>
      </c>
      <c r="M124" s="285">
        <f t="shared" si="4"/>
        <v>0</v>
      </c>
    </row>
    <row r="125" spans="11:13" hidden="1" x14ac:dyDescent="0.25">
      <c r="K125" s="307">
        <f t="shared" si="3"/>
        <v>0</v>
      </c>
      <c r="L125" s="377">
        <f t="shared" si="5"/>
        <v>0</v>
      </c>
      <c r="M125" s="285">
        <f t="shared" si="4"/>
        <v>0</v>
      </c>
    </row>
    <row r="126" spans="11:13" hidden="1" x14ac:dyDescent="0.25">
      <c r="K126" s="307">
        <f t="shared" si="3"/>
        <v>0</v>
      </c>
      <c r="L126" s="377">
        <f t="shared" si="5"/>
        <v>0</v>
      </c>
      <c r="M126" s="285">
        <f t="shared" si="4"/>
        <v>0</v>
      </c>
    </row>
    <row r="127" spans="11:13" hidden="1" x14ac:dyDescent="0.25">
      <c r="K127" s="307">
        <f t="shared" si="3"/>
        <v>0</v>
      </c>
      <c r="L127" s="377">
        <f t="shared" si="5"/>
        <v>0</v>
      </c>
      <c r="M127" s="285">
        <f t="shared" si="4"/>
        <v>0</v>
      </c>
    </row>
    <row r="128" spans="11:13" hidden="1" x14ac:dyDescent="0.25">
      <c r="K128" s="307">
        <f t="shared" si="3"/>
        <v>0</v>
      </c>
      <c r="L128" s="377">
        <f t="shared" si="5"/>
        <v>0</v>
      </c>
      <c r="M128" s="285">
        <f t="shared" si="4"/>
        <v>0</v>
      </c>
    </row>
    <row r="129" spans="11:13" hidden="1" x14ac:dyDescent="0.25">
      <c r="K129" s="307">
        <f t="shared" si="3"/>
        <v>0</v>
      </c>
      <c r="L129" s="377">
        <f t="shared" si="5"/>
        <v>0</v>
      </c>
      <c r="M129" s="285">
        <f t="shared" si="4"/>
        <v>0</v>
      </c>
    </row>
    <row r="130" spans="11:13" hidden="1" x14ac:dyDescent="0.25">
      <c r="K130" s="307">
        <f t="shared" si="3"/>
        <v>0</v>
      </c>
      <c r="L130" s="377">
        <f t="shared" si="5"/>
        <v>0</v>
      </c>
      <c r="M130" s="285">
        <f t="shared" si="4"/>
        <v>0</v>
      </c>
    </row>
    <row r="131" spans="11:13" hidden="1" x14ac:dyDescent="0.25">
      <c r="K131" s="307">
        <f t="shared" si="3"/>
        <v>0</v>
      </c>
      <c r="L131" s="377">
        <f t="shared" si="5"/>
        <v>0</v>
      </c>
      <c r="M131" s="285">
        <f t="shared" si="4"/>
        <v>0</v>
      </c>
    </row>
    <row r="132" spans="11:13" hidden="1" x14ac:dyDescent="0.25">
      <c r="K132" s="307">
        <f t="shared" si="3"/>
        <v>0</v>
      </c>
      <c r="L132" s="377">
        <f t="shared" si="5"/>
        <v>0</v>
      </c>
      <c r="M132" s="285">
        <f t="shared" si="4"/>
        <v>0</v>
      </c>
    </row>
    <row r="133" spans="11:13" hidden="1" x14ac:dyDescent="0.25">
      <c r="K133" s="307">
        <f t="shared" ref="K133:K196" si="6">SUM(F133:J133)</f>
        <v>0</v>
      </c>
      <c r="L133" s="377">
        <f t="shared" si="5"/>
        <v>0</v>
      </c>
      <c r="M133" s="285">
        <f t="shared" ref="M133:M196" si="7">SUM(K133*L133)</f>
        <v>0</v>
      </c>
    </row>
    <row r="134" spans="11:13" hidden="1" x14ac:dyDescent="0.25">
      <c r="K134" s="307">
        <f t="shared" si="6"/>
        <v>0</v>
      </c>
      <c r="L134" s="377">
        <f t="shared" ref="L134:L197" si="8">IF(D134="X",0,IF(E134="",0,IF(E134="H",0,VLOOKUP(E134,$F$539:$G$553,2))))</f>
        <v>0</v>
      </c>
      <c r="M134" s="285">
        <f t="shared" si="7"/>
        <v>0</v>
      </c>
    </row>
    <row r="135" spans="11:13" hidden="1" x14ac:dyDescent="0.25">
      <c r="K135" s="307">
        <f t="shared" si="6"/>
        <v>0</v>
      </c>
      <c r="L135" s="377">
        <f t="shared" si="8"/>
        <v>0</v>
      </c>
      <c r="M135" s="285">
        <f t="shared" si="7"/>
        <v>0</v>
      </c>
    </row>
    <row r="136" spans="11:13" hidden="1" x14ac:dyDescent="0.25">
      <c r="K136" s="307">
        <f t="shared" si="6"/>
        <v>0</v>
      </c>
      <c r="L136" s="377">
        <f t="shared" si="8"/>
        <v>0</v>
      </c>
      <c r="M136" s="285">
        <f t="shared" si="7"/>
        <v>0</v>
      </c>
    </row>
    <row r="137" spans="11:13" hidden="1" x14ac:dyDescent="0.25">
      <c r="K137" s="307">
        <f t="shared" si="6"/>
        <v>0</v>
      </c>
      <c r="L137" s="377">
        <f t="shared" si="8"/>
        <v>0</v>
      </c>
      <c r="M137" s="285">
        <f t="shared" si="7"/>
        <v>0</v>
      </c>
    </row>
    <row r="138" spans="11:13" hidden="1" x14ac:dyDescent="0.25">
      <c r="K138" s="307">
        <f t="shared" si="6"/>
        <v>0</v>
      </c>
      <c r="L138" s="377">
        <f t="shared" si="8"/>
        <v>0</v>
      </c>
      <c r="M138" s="285">
        <f t="shared" si="7"/>
        <v>0</v>
      </c>
    </row>
    <row r="139" spans="11:13" hidden="1" x14ac:dyDescent="0.25">
      <c r="K139" s="307">
        <f t="shared" si="6"/>
        <v>0</v>
      </c>
      <c r="L139" s="377">
        <f t="shared" si="8"/>
        <v>0</v>
      </c>
      <c r="M139" s="285">
        <f t="shared" si="7"/>
        <v>0</v>
      </c>
    </row>
    <row r="140" spans="11:13" hidden="1" x14ac:dyDescent="0.25">
      <c r="K140" s="307">
        <f t="shared" si="6"/>
        <v>0</v>
      </c>
      <c r="L140" s="377">
        <f t="shared" si="8"/>
        <v>0</v>
      </c>
      <c r="M140" s="285">
        <f t="shared" si="7"/>
        <v>0</v>
      </c>
    </row>
    <row r="141" spans="11:13" hidden="1" x14ac:dyDescent="0.25">
      <c r="K141" s="307">
        <f t="shared" si="6"/>
        <v>0</v>
      </c>
      <c r="L141" s="377">
        <f t="shared" si="8"/>
        <v>0</v>
      </c>
      <c r="M141" s="285">
        <f t="shared" si="7"/>
        <v>0</v>
      </c>
    </row>
    <row r="142" spans="11:13" hidden="1" x14ac:dyDescent="0.25">
      <c r="K142" s="307">
        <f t="shared" si="6"/>
        <v>0</v>
      </c>
      <c r="L142" s="377">
        <f t="shared" si="8"/>
        <v>0</v>
      </c>
      <c r="M142" s="285">
        <f t="shared" si="7"/>
        <v>0</v>
      </c>
    </row>
    <row r="143" spans="11:13" hidden="1" x14ac:dyDescent="0.25">
      <c r="K143" s="307">
        <f t="shared" si="6"/>
        <v>0</v>
      </c>
      <c r="L143" s="377">
        <f t="shared" si="8"/>
        <v>0</v>
      </c>
      <c r="M143" s="285">
        <f t="shared" si="7"/>
        <v>0</v>
      </c>
    </row>
    <row r="144" spans="11:13" hidden="1" x14ac:dyDescent="0.25">
      <c r="K144" s="307">
        <f t="shared" si="6"/>
        <v>0</v>
      </c>
      <c r="L144" s="377">
        <f t="shared" si="8"/>
        <v>0</v>
      </c>
      <c r="M144" s="285">
        <f t="shared" si="7"/>
        <v>0</v>
      </c>
    </row>
    <row r="145" spans="11:13" hidden="1" x14ac:dyDescent="0.25">
      <c r="K145" s="307">
        <f t="shared" si="6"/>
        <v>0</v>
      </c>
      <c r="L145" s="377">
        <f t="shared" si="8"/>
        <v>0</v>
      </c>
      <c r="M145" s="285">
        <f t="shared" si="7"/>
        <v>0</v>
      </c>
    </row>
    <row r="146" spans="11:13" hidden="1" x14ac:dyDescent="0.25">
      <c r="K146" s="307">
        <f t="shared" si="6"/>
        <v>0</v>
      </c>
      <c r="L146" s="377">
        <f t="shared" si="8"/>
        <v>0</v>
      </c>
      <c r="M146" s="285">
        <f t="shared" si="7"/>
        <v>0</v>
      </c>
    </row>
    <row r="147" spans="11:13" hidden="1" x14ac:dyDescent="0.25">
      <c r="K147" s="307">
        <f t="shared" si="6"/>
        <v>0</v>
      </c>
      <c r="L147" s="377">
        <f t="shared" si="8"/>
        <v>0</v>
      </c>
      <c r="M147" s="285">
        <f t="shared" si="7"/>
        <v>0</v>
      </c>
    </row>
    <row r="148" spans="11:13" hidden="1" x14ac:dyDescent="0.25">
      <c r="K148" s="307">
        <f t="shared" si="6"/>
        <v>0</v>
      </c>
      <c r="L148" s="377">
        <f t="shared" si="8"/>
        <v>0</v>
      </c>
      <c r="M148" s="285">
        <f t="shared" si="7"/>
        <v>0</v>
      </c>
    </row>
    <row r="149" spans="11:13" hidden="1" x14ac:dyDescent="0.25">
      <c r="K149" s="307">
        <f t="shared" si="6"/>
        <v>0</v>
      </c>
      <c r="L149" s="377">
        <f t="shared" si="8"/>
        <v>0</v>
      </c>
      <c r="M149" s="285">
        <f t="shared" si="7"/>
        <v>0</v>
      </c>
    </row>
    <row r="150" spans="11:13" hidden="1" x14ac:dyDescent="0.25">
      <c r="K150" s="307">
        <f t="shared" si="6"/>
        <v>0</v>
      </c>
      <c r="L150" s="377">
        <f t="shared" si="8"/>
        <v>0</v>
      </c>
      <c r="M150" s="285">
        <f t="shared" si="7"/>
        <v>0</v>
      </c>
    </row>
    <row r="151" spans="11:13" hidden="1" x14ac:dyDescent="0.25">
      <c r="K151" s="307">
        <f t="shared" si="6"/>
        <v>0</v>
      </c>
      <c r="L151" s="377">
        <f t="shared" si="8"/>
        <v>0</v>
      </c>
      <c r="M151" s="285">
        <f t="shared" si="7"/>
        <v>0</v>
      </c>
    </row>
    <row r="152" spans="11:13" hidden="1" x14ac:dyDescent="0.25">
      <c r="K152" s="307">
        <f t="shared" si="6"/>
        <v>0</v>
      </c>
      <c r="L152" s="377">
        <f t="shared" si="8"/>
        <v>0</v>
      </c>
      <c r="M152" s="285">
        <f t="shared" si="7"/>
        <v>0</v>
      </c>
    </row>
    <row r="153" spans="11:13" hidden="1" x14ac:dyDescent="0.25">
      <c r="K153" s="307">
        <f t="shared" si="6"/>
        <v>0</v>
      </c>
      <c r="L153" s="377">
        <f t="shared" si="8"/>
        <v>0</v>
      </c>
      <c r="M153" s="285">
        <f t="shared" si="7"/>
        <v>0</v>
      </c>
    </row>
    <row r="154" spans="11:13" hidden="1" x14ac:dyDescent="0.25">
      <c r="K154" s="307">
        <f t="shared" si="6"/>
        <v>0</v>
      </c>
      <c r="L154" s="377">
        <f t="shared" si="8"/>
        <v>0</v>
      </c>
      <c r="M154" s="285">
        <f t="shared" si="7"/>
        <v>0</v>
      </c>
    </row>
    <row r="155" spans="11:13" hidden="1" x14ac:dyDescent="0.25">
      <c r="K155" s="307">
        <f t="shared" si="6"/>
        <v>0</v>
      </c>
      <c r="L155" s="377">
        <f t="shared" si="8"/>
        <v>0</v>
      </c>
      <c r="M155" s="285">
        <f t="shared" si="7"/>
        <v>0</v>
      </c>
    </row>
    <row r="156" spans="11:13" hidden="1" x14ac:dyDescent="0.25">
      <c r="K156" s="307">
        <f t="shared" si="6"/>
        <v>0</v>
      </c>
      <c r="L156" s="377">
        <f t="shared" si="8"/>
        <v>0</v>
      </c>
      <c r="M156" s="285">
        <f t="shared" si="7"/>
        <v>0</v>
      </c>
    </row>
    <row r="157" spans="11:13" hidden="1" x14ac:dyDescent="0.25">
      <c r="K157" s="307">
        <f t="shared" si="6"/>
        <v>0</v>
      </c>
      <c r="L157" s="377">
        <f t="shared" si="8"/>
        <v>0</v>
      </c>
      <c r="M157" s="285">
        <f t="shared" si="7"/>
        <v>0</v>
      </c>
    </row>
    <row r="158" spans="11:13" hidden="1" x14ac:dyDescent="0.25">
      <c r="K158" s="307">
        <f t="shared" si="6"/>
        <v>0</v>
      </c>
      <c r="L158" s="377">
        <f t="shared" si="8"/>
        <v>0</v>
      </c>
      <c r="M158" s="285">
        <f t="shared" si="7"/>
        <v>0</v>
      </c>
    </row>
    <row r="159" spans="11:13" hidden="1" x14ac:dyDescent="0.25">
      <c r="K159" s="307">
        <f t="shared" si="6"/>
        <v>0</v>
      </c>
      <c r="L159" s="377">
        <f t="shared" si="8"/>
        <v>0</v>
      </c>
      <c r="M159" s="285">
        <f t="shared" si="7"/>
        <v>0</v>
      </c>
    </row>
    <row r="160" spans="11:13" hidden="1" x14ac:dyDescent="0.25">
      <c r="K160" s="307">
        <f t="shared" si="6"/>
        <v>0</v>
      </c>
      <c r="L160" s="377">
        <f t="shared" si="8"/>
        <v>0</v>
      </c>
      <c r="M160" s="285">
        <f t="shared" si="7"/>
        <v>0</v>
      </c>
    </row>
    <row r="161" spans="11:13" hidden="1" x14ac:dyDescent="0.25">
      <c r="K161" s="307">
        <f t="shared" si="6"/>
        <v>0</v>
      </c>
      <c r="L161" s="377">
        <f t="shared" si="8"/>
        <v>0</v>
      </c>
      <c r="M161" s="285">
        <f t="shared" si="7"/>
        <v>0</v>
      </c>
    </row>
    <row r="162" spans="11:13" hidden="1" x14ac:dyDescent="0.25">
      <c r="K162" s="307">
        <f t="shared" si="6"/>
        <v>0</v>
      </c>
      <c r="L162" s="377">
        <f t="shared" si="8"/>
        <v>0</v>
      </c>
      <c r="M162" s="285">
        <f t="shared" si="7"/>
        <v>0</v>
      </c>
    </row>
    <row r="163" spans="11:13" hidden="1" x14ac:dyDescent="0.25">
      <c r="K163" s="307">
        <f t="shared" si="6"/>
        <v>0</v>
      </c>
      <c r="L163" s="377">
        <f t="shared" si="8"/>
        <v>0</v>
      </c>
      <c r="M163" s="285">
        <f t="shared" si="7"/>
        <v>0</v>
      </c>
    </row>
    <row r="164" spans="11:13" hidden="1" x14ac:dyDescent="0.25">
      <c r="K164" s="307">
        <f t="shared" si="6"/>
        <v>0</v>
      </c>
      <c r="L164" s="377">
        <f t="shared" si="8"/>
        <v>0</v>
      </c>
      <c r="M164" s="285">
        <f t="shared" si="7"/>
        <v>0</v>
      </c>
    </row>
    <row r="165" spans="11:13" hidden="1" x14ac:dyDescent="0.25">
      <c r="K165" s="307">
        <f t="shared" si="6"/>
        <v>0</v>
      </c>
      <c r="L165" s="377">
        <f t="shared" si="8"/>
        <v>0</v>
      </c>
      <c r="M165" s="285">
        <f t="shared" si="7"/>
        <v>0</v>
      </c>
    </row>
    <row r="166" spans="11:13" hidden="1" x14ac:dyDescent="0.25">
      <c r="K166" s="307">
        <f t="shared" si="6"/>
        <v>0</v>
      </c>
      <c r="L166" s="377">
        <f t="shared" si="8"/>
        <v>0</v>
      </c>
      <c r="M166" s="285">
        <f t="shared" si="7"/>
        <v>0</v>
      </c>
    </row>
    <row r="167" spans="11:13" hidden="1" x14ac:dyDescent="0.25">
      <c r="K167" s="307">
        <f t="shared" si="6"/>
        <v>0</v>
      </c>
      <c r="L167" s="377">
        <f t="shared" si="8"/>
        <v>0</v>
      </c>
      <c r="M167" s="285">
        <f t="shared" si="7"/>
        <v>0</v>
      </c>
    </row>
    <row r="168" spans="11:13" hidden="1" x14ac:dyDescent="0.25">
      <c r="K168" s="307">
        <f t="shared" si="6"/>
        <v>0</v>
      </c>
      <c r="L168" s="377">
        <f t="shared" si="8"/>
        <v>0</v>
      </c>
      <c r="M168" s="285">
        <f t="shared" si="7"/>
        <v>0</v>
      </c>
    </row>
    <row r="169" spans="11:13" hidden="1" x14ac:dyDescent="0.25">
      <c r="K169" s="307">
        <f t="shared" si="6"/>
        <v>0</v>
      </c>
      <c r="L169" s="377">
        <f t="shared" si="8"/>
        <v>0</v>
      </c>
      <c r="M169" s="285">
        <f t="shared" si="7"/>
        <v>0</v>
      </c>
    </row>
    <row r="170" spans="11:13" hidden="1" x14ac:dyDescent="0.25">
      <c r="K170" s="307">
        <f t="shared" si="6"/>
        <v>0</v>
      </c>
      <c r="L170" s="377">
        <f t="shared" si="8"/>
        <v>0</v>
      </c>
      <c r="M170" s="285">
        <f t="shared" si="7"/>
        <v>0</v>
      </c>
    </row>
    <row r="171" spans="11:13" hidden="1" x14ac:dyDescent="0.25">
      <c r="K171" s="307">
        <f t="shared" si="6"/>
        <v>0</v>
      </c>
      <c r="L171" s="377">
        <f t="shared" si="8"/>
        <v>0</v>
      </c>
      <c r="M171" s="285">
        <f t="shared" si="7"/>
        <v>0</v>
      </c>
    </row>
    <row r="172" spans="11:13" hidden="1" x14ac:dyDescent="0.25">
      <c r="K172" s="307">
        <f t="shared" si="6"/>
        <v>0</v>
      </c>
      <c r="L172" s="377">
        <f t="shared" si="8"/>
        <v>0</v>
      </c>
      <c r="M172" s="285">
        <f t="shared" si="7"/>
        <v>0</v>
      </c>
    </row>
    <row r="173" spans="11:13" hidden="1" x14ac:dyDescent="0.25">
      <c r="K173" s="307">
        <f t="shared" si="6"/>
        <v>0</v>
      </c>
      <c r="L173" s="377">
        <f t="shared" si="8"/>
        <v>0</v>
      </c>
      <c r="M173" s="285">
        <f t="shared" si="7"/>
        <v>0</v>
      </c>
    </row>
    <row r="174" spans="11:13" hidden="1" x14ac:dyDescent="0.25">
      <c r="K174" s="307">
        <f t="shared" si="6"/>
        <v>0</v>
      </c>
      <c r="L174" s="377">
        <f t="shared" si="8"/>
        <v>0</v>
      </c>
      <c r="M174" s="285">
        <f t="shared" si="7"/>
        <v>0</v>
      </c>
    </row>
    <row r="175" spans="11:13" hidden="1" x14ac:dyDescent="0.25">
      <c r="K175" s="307">
        <f t="shared" si="6"/>
        <v>0</v>
      </c>
      <c r="L175" s="377">
        <f t="shared" si="8"/>
        <v>0</v>
      </c>
      <c r="M175" s="285">
        <f t="shared" si="7"/>
        <v>0</v>
      </c>
    </row>
    <row r="176" spans="11:13" hidden="1" x14ac:dyDescent="0.25">
      <c r="K176" s="307">
        <f t="shared" si="6"/>
        <v>0</v>
      </c>
      <c r="L176" s="377">
        <f t="shared" si="8"/>
        <v>0</v>
      </c>
      <c r="M176" s="285">
        <f t="shared" si="7"/>
        <v>0</v>
      </c>
    </row>
    <row r="177" spans="11:13" hidden="1" x14ac:dyDescent="0.25">
      <c r="K177" s="307">
        <f t="shared" si="6"/>
        <v>0</v>
      </c>
      <c r="L177" s="377">
        <f t="shared" si="8"/>
        <v>0</v>
      </c>
      <c r="M177" s="285">
        <f t="shared" si="7"/>
        <v>0</v>
      </c>
    </row>
    <row r="178" spans="11:13" hidden="1" x14ac:dyDescent="0.25">
      <c r="K178" s="307">
        <f t="shared" si="6"/>
        <v>0</v>
      </c>
      <c r="L178" s="377">
        <f t="shared" si="8"/>
        <v>0</v>
      </c>
      <c r="M178" s="285">
        <f t="shared" si="7"/>
        <v>0</v>
      </c>
    </row>
    <row r="179" spans="11:13" hidden="1" x14ac:dyDescent="0.25">
      <c r="K179" s="307">
        <f t="shared" si="6"/>
        <v>0</v>
      </c>
      <c r="L179" s="377">
        <f t="shared" si="8"/>
        <v>0</v>
      </c>
      <c r="M179" s="285">
        <f t="shared" si="7"/>
        <v>0</v>
      </c>
    </row>
    <row r="180" spans="11:13" hidden="1" x14ac:dyDescent="0.25">
      <c r="K180" s="307">
        <f t="shared" si="6"/>
        <v>0</v>
      </c>
      <c r="L180" s="377">
        <f t="shared" si="8"/>
        <v>0</v>
      </c>
      <c r="M180" s="285">
        <f t="shared" si="7"/>
        <v>0</v>
      </c>
    </row>
    <row r="181" spans="11:13" hidden="1" x14ac:dyDescent="0.25">
      <c r="K181" s="307">
        <f t="shared" si="6"/>
        <v>0</v>
      </c>
      <c r="L181" s="377">
        <f t="shared" si="8"/>
        <v>0</v>
      </c>
      <c r="M181" s="285">
        <f t="shared" si="7"/>
        <v>0</v>
      </c>
    </row>
    <row r="182" spans="11:13" hidden="1" x14ac:dyDescent="0.25">
      <c r="K182" s="307">
        <f t="shared" si="6"/>
        <v>0</v>
      </c>
      <c r="L182" s="377">
        <f t="shared" si="8"/>
        <v>0</v>
      </c>
      <c r="M182" s="285">
        <f t="shared" si="7"/>
        <v>0</v>
      </c>
    </row>
    <row r="183" spans="11:13" hidden="1" x14ac:dyDescent="0.25">
      <c r="K183" s="307">
        <f t="shared" si="6"/>
        <v>0</v>
      </c>
      <c r="L183" s="377">
        <f t="shared" si="8"/>
        <v>0</v>
      </c>
      <c r="M183" s="285">
        <f t="shared" si="7"/>
        <v>0</v>
      </c>
    </row>
    <row r="184" spans="11:13" hidden="1" x14ac:dyDescent="0.25">
      <c r="K184" s="307">
        <f t="shared" si="6"/>
        <v>0</v>
      </c>
      <c r="L184" s="377">
        <f t="shared" si="8"/>
        <v>0</v>
      </c>
      <c r="M184" s="285">
        <f t="shared" si="7"/>
        <v>0</v>
      </c>
    </row>
    <row r="185" spans="11:13" hidden="1" x14ac:dyDescent="0.25">
      <c r="K185" s="307">
        <f t="shared" si="6"/>
        <v>0</v>
      </c>
      <c r="L185" s="377">
        <f t="shared" si="8"/>
        <v>0</v>
      </c>
      <c r="M185" s="285">
        <f t="shared" si="7"/>
        <v>0</v>
      </c>
    </row>
    <row r="186" spans="11:13" hidden="1" x14ac:dyDescent="0.25">
      <c r="K186" s="307">
        <f t="shared" si="6"/>
        <v>0</v>
      </c>
      <c r="L186" s="377">
        <f t="shared" si="8"/>
        <v>0</v>
      </c>
      <c r="M186" s="285">
        <f t="shared" si="7"/>
        <v>0</v>
      </c>
    </row>
    <row r="187" spans="11:13" hidden="1" x14ac:dyDescent="0.25">
      <c r="K187" s="307">
        <f t="shared" si="6"/>
        <v>0</v>
      </c>
      <c r="L187" s="377">
        <f t="shared" si="8"/>
        <v>0</v>
      </c>
      <c r="M187" s="285">
        <f t="shared" si="7"/>
        <v>0</v>
      </c>
    </row>
    <row r="188" spans="11:13" hidden="1" x14ac:dyDescent="0.25">
      <c r="K188" s="307">
        <f t="shared" si="6"/>
        <v>0</v>
      </c>
      <c r="L188" s="377">
        <f t="shared" si="8"/>
        <v>0</v>
      </c>
      <c r="M188" s="285">
        <f t="shared" si="7"/>
        <v>0</v>
      </c>
    </row>
    <row r="189" spans="11:13" hidden="1" x14ac:dyDescent="0.25">
      <c r="K189" s="307">
        <f t="shared" si="6"/>
        <v>0</v>
      </c>
      <c r="L189" s="377">
        <f t="shared" si="8"/>
        <v>0</v>
      </c>
      <c r="M189" s="285">
        <f t="shared" si="7"/>
        <v>0</v>
      </c>
    </row>
    <row r="190" spans="11:13" hidden="1" x14ac:dyDescent="0.25">
      <c r="K190" s="307">
        <f t="shared" si="6"/>
        <v>0</v>
      </c>
      <c r="L190" s="377">
        <f t="shared" si="8"/>
        <v>0</v>
      </c>
      <c r="M190" s="285">
        <f t="shared" si="7"/>
        <v>0</v>
      </c>
    </row>
    <row r="191" spans="11:13" hidden="1" x14ac:dyDescent="0.25">
      <c r="K191" s="307">
        <f t="shared" si="6"/>
        <v>0</v>
      </c>
      <c r="L191" s="377">
        <f t="shared" si="8"/>
        <v>0</v>
      </c>
      <c r="M191" s="285">
        <f t="shared" si="7"/>
        <v>0</v>
      </c>
    </row>
    <row r="192" spans="11:13" hidden="1" x14ac:dyDescent="0.25">
      <c r="K192" s="307">
        <f t="shared" si="6"/>
        <v>0</v>
      </c>
      <c r="L192" s="377">
        <f t="shared" si="8"/>
        <v>0</v>
      </c>
      <c r="M192" s="285">
        <f t="shared" si="7"/>
        <v>0</v>
      </c>
    </row>
    <row r="193" spans="11:13" hidden="1" x14ac:dyDescent="0.25">
      <c r="K193" s="307">
        <f t="shared" si="6"/>
        <v>0</v>
      </c>
      <c r="L193" s="377">
        <f t="shared" si="8"/>
        <v>0</v>
      </c>
      <c r="M193" s="285">
        <f t="shared" si="7"/>
        <v>0</v>
      </c>
    </row>
    <row r="194" spans="11:13" hidden="1" x14ac:dyDescent="0.25">
      <c r="K194" s="307">
        <f t="shared" si="6"/>
        <v>0</v>
      </c>
      <c r="L194" s="377">
        <f t="shared" si="8"/>
        <v>0</v>
      </c>
      <c r="M194" s="285">
        <f t="shared" si="7"/>
        <v>0</v>
      </c>
    </row>
    <row r="195" spans="11:13" hidden="1" x14ac:dyDescent="0.25">
      <c r="K195" s="307">
        <f t="shared" si="6"/>
        <v>0</v>
      </c>
      <c r="L195" s="377">
        <f t="shared" si="8"/>
        <v>0</v>
      </c>
      <c r="M195" s="285">
        <f t="shared" si="7"/>
        <v>0</v>
      </c>
    </row>
    <row r="196" spans="11:13" hidden="1" x14ac:dyDescent="0.25">
      <c r="K196" s="307">
        <f t="shared" si="6"/>
        <v>0</v>
      </c>
      <c r="L196" s="377">
        <f t="shared" si="8"/>
        <v>0</v>
      </c>
      <c r="M196" s="285">
        <f t="shared" si="7"/>
        <v>0</v>
      </c>
    </row>
    <row r="197" spans="11:13" hidden="1" x14ac:dyDescent="0.25">
      <c r="K197" s="307">
        <f t="shared" ref="K197:K260" si="9">SUM(F197:J197)</f>
        <v>0</v>
      </c>
      <c r="L197" s="377">
        <f t="shared" si="8"/>
        <v>0</v>
      </c>
      <c r="M197" s="285">
        <f t="shared" ref="M197:M260" si="10">SUM(K197*L197)</f>
        <v>0</v>
      </c>
    </row>
    <row r="198" spans="11:13" hidden="1" x14ac:dyDescent="0.25">
      <c r="K198" s="307">
        <f t="shared" si="9"/>
        <v>0</v>
      </c>
      <c r="L198" s="377">
        <f t="shared" ref="L198:L261" si="11">IF(D198="X",0,IF(E198="",0,IF(E198="H",0,VLOOKUP(E198,$F$539:$G$553,2))))</f>
        <v>0</v>
      </c>
      <c r="M198" s="285">
        <f t="shared" si="10"/>
        <v>0</v>
      </c>
    </row>
    <row r="199" spans="11:13" hidden="1" x14ac:dyDescent="0.25">
      <c r="K199" s="307">
        <f t="shared" si="9"/>
        <v>0</v>
      </c>
      <c r="L199" s="377">
        <f t="shared" si="11"/>
        <v>0</v>
      </c>
      <c r="M199" s="285">
        <f t="shared" si="10"/>
        <v>0</v>
      </c>
    </row>
    <row r="200" spans="11:13" hidden="1" x14ac:dyDescent="0.25">
      <c r="K200" s="307">
        <f t="shared" si="9"/>
        <v>0</v>
      </c>
      <c r="L200" s="377">
        <f t="shared" si="11"/>
        <v>0</v>
      </c>
      <c r="M200" s="285">
        <f t="shared" si="10"/>
        <v>0</v>
      </c>
    </row>
    <row r="201" spans="11:13" hidden="1" x14ac:dyDescent="0.25">
      <c r="K201" s="307">
        <f t="shared" si="9"/>
        <v>0</v>
      </c>
      <c r="L201" s="377">
        <f t="shared" si="11"/>
        <v>0</v>
      </c>
      <c r="M201" s="285">
        <f t="shared" si="10"/>
        <v>0</v>
      </c>
    </row>
    <row r="202" spans="11:13" hidden="1" x14ac:dyDescent="0.25">
      <c r="K202" s="307">
        <f t="shared" si="9"/>
        <v>0</v>
      </c>
      <c r="L202" s="377">
        <f t="shared" si="11"/>
        <v>0</v>
      </c>
      <c r="M202" s="285">
        <f t="shared" si="10"/>
        <v>0</v>
      </c>
    </row>
    <row r="203" spans="11:13" hidden="1" x14ac:dyDescent="0.25">
      <c r="K203" s="307">
        <f t="shared" si="9"/>
        <v>0</v>
      </c>
      <c r="L203" s="377">
        <f t="shared" si="11"/>
        <v>0</v>
      </c>
      <c r="M203" s="285">
        <f t="shared" si="10"/>
        <v>0</v>
      </c>
    </row>
    <row r="204" spans="11:13" hidden="1" x14ac:dyDescent="0.25">
      <c r="K204" s="307">
        <f t="shared" si="9"/>
        <v>0</v>
      </c>
      <c r="L204" s="377">
        <f t="shared" si="11"/>
        <v>0</v>
      </c>
      <c r="M204" s="285">
        <f t="shared" si="10"/>
        <v>0</v>
      </c>
    </row>
    <row r="205" spans="11:13" hidden="1" x14ac:dyDescent="0.25">
      <c r="K205" s="307">
        <f t="shared" si="9"/>
        <v>0</v>
      </c>
      <c r="L205" s="377">
        <f t="shared" si="11"/>
        <v>0</v>
      </c>
      <c r="M205" s="285">
        <f t="shared" si="10"/>
        <v>0</v>
      </c>
    </row>
    <row r="206" spans="11:13" hidden="1" x14ac:dyDescent="0.25">
      <c r="K206" s="307">
        <f t="shared" si="9"/>
        <v>0</v>
      </c>
      <c r="L206" s="377">
        <f t="shared" si="11"/>
        <v>0</v>
      </c>
      <c r="M206" s="285">
        <f t="shared" si="10"/>
        <v>0</v>
      </c>
    </row>
    <row r="207" spans="11:13" hidden="1" x14ac:dyDescent="0.25">
      <c r="K207" s="307">
        <f t="shared" si="9"/>
        <v>0</v>
      </c>
      <c r="L207" s="377">
        <f t="shared" si="11"/>
        <v>0</v>
      </c>
      <c r="M207" s="285">
        <f t="shared" si="10"/>
        <v>0</v>
      </c>
    </row>
    <row r="208" spans="11:13" hidden="1" x14ac:dyDescent="0.25">
      <c r="K208" s="307">
        <f t="shared" si="9"/>
        <v>0</v>
      </c>
      <c r="L208" s="377">
        <f t="shared" si="11"/>
        <v>0</v>
      </c>
      <c r="M208" s="285">
        <f t="shared" si="10"/>
        <v>0</v>
      </c>
    </row>
    <row r="209" spans="11:13" hidden="1" x14ac:dyDescent="0.25">
      <c r="K209" s="307">
        <f t="shared" si="9"/>
        <v>0</v>
      </c>
      <c r="L209" s="377">
        <f t="shared" si="11"/>
        <v>0</v>
      </c>
      <c r="M209" s="285">
        <f t="shared" si="10"/>
        <v>0</v>
      </c>
    </row>
    <row r="210" spans="11:13" hidden="1" x14ac:dyDescent="0.25">
      <c r="K210" s="307">
        <f t="shared" si="9"/>
        <v>0</v>
      </c>
      <c r="L210" s="377">
        <f t="shared" si="11"/>
        <v>0</v>
      </c>
      <c r="M210" s="285">
        <f t="shared" si="10"/>
        <v>0</v>
      </c>
    </row>
    <row r="211" spans="11:13" hidden="1" x14ac:dyDescent="0.25">
      <c r="K211" s="307">
        <f t="shared" si="9"/>
        <v>0</v>
      </c>
      <c r="L211" s="377">
        <f t="shared" si="11"/>
        <v>0</v>
      </c>
      <c r="M211" s="285">
        <f t="shared" si="10"/>
        <v>0</v>
      </c>
    </row>
    <row r="212" spans="11:13" hidden="1" x14ac:dyDescent="0.25">
      <c r="K212" s="307">
        <f t="shared" si="9"/>
        <v>0</v>
      </c>
      <c r="L212" s="377">
        <f t="shared" si="11"/>
        <v>0</v>
      </c>
      <c r="M212" s="285">
        <f t="shared" si="10"/>
        <v>0</v>
      </c>
    </row>
    <row r="213" spans="11:13" hidden="1" x14ac:dyDescent="0.25">
      <c r="K213" s="307">
        <f t="shared" si="9"/>
        <v>0</v>
      </c>
      <c r="L213" s="377">
        <f t="shared" si="11"/>
        <v>0</v>
      </c>
      <c r="M213" s="285">
        <f t="shared" si="10"/>
        <v>0</v>
      </c>
    </row>
    <row r="214" spans="11:13" hidden="1" x14ac:dyDescent="0.25">
      <c r="K214" s="307">
        <f t="shared" si="9"/>
        <v>0</v>
      </c>
      <c r="L214" s="377">
        <f t="shared" si="11"/>
        <v>0</v>
      </c>
      <c r="M214" s="285">
        <f t="shared" si="10"/>
        <v>0</v>
      </c>
    </row>
    <row r="215" spans="11:13" hidden="1" x14ac:dyDescent="0.25">
      <c r="K215" s="307">
        <f t="shared" si="9"/>
        <v>0</v>
      </c>
      <c r="L215" s="377">
        <f t="shared" si="11"/>
        <v>0</v>
      </c>
      <c r="M215" s="285">
        <f t="shared" si="10"/>
        <v>0</v>
      </c>
    </row>
    <row r="216" spans="11:13" hidden="1" x14ac:dyDescent="0.25">
      <c r="K216" s="307">
        <f t="shared" si="9"/>
        <v>0</v>
      </c>
      <c r="L216" s="377">
        <f t="shared" si="11"/>
        <v>0</v>
      </c>
      <c r="M216" s="285">
        <f t="shared" si="10"/>
        <v>0</v>
      </c>
    </row>
    <row r="217" spans="11:13" hidden="1" x14ac:dyDescent="0.25">
      <c r="K217" s="307">
        <f t="shared" si="9"/>
        <v>0</v>
      </c>
      <c r="L217" s="377">
        <f t="shared" si="11"/>
        <v>0</v>
      </c>
      <c r="M217" s="285">
        <f t="shared" si="10"/>
        <v>0</v>
      </c>
    </row>
    <row r="218" spans="11:13" hidden="1" x14ac:dyDescent="0.25">
      <c r="K218" s="307">
        <f t="shared" si="9"/>
        <v>0</v>
      </c>
      <c r="L218" s="377">
        <f t="shared" si="11"/>
        <v>0</v>
      </c>
      <c r="M218" s="285">
        <f t="shared" si="10"/>
        <v>0</v>
      </c>
    </row>
    <row r="219" spans="11:13" hidden="1" x14ac:dyDescent="0.25">
      <c r="K219" s="307">
        <f t="shared" si="9"/>
        <v>0</v>
      </c>
      <c r="L219" s="377">
        <f t="shared" si="11"/>
        <v>0</v>
      </c>
      <c r="M219" s="285">
        <f t="shared" si="10"/>
        <v>0</v>
      </c>
    </row>
    <row r="220" spans="11:13" hidden="1" x14ac:dyDescent="0.25">
      <c r="K220" s="307">
        <f t="shared" si="9"/>
        <v>0</v>
      </c>
      <c r="L220" s="377">
        <f t="shared" si="11"/>
        <v>0</v>
      </c>
      <c r="M220" s="285">
        <f t="shared" si="10"/>
        <v>0</v>
      </c>
    </row>
    <row r="221" spans="11:13" hidden="1" x14ac:dyDescent="0.25">
      <c r="K221" s="307">
        <f t="shared" si="9"/>
        <v>0</v>
      </c>
      <c r="L221" s="377">
        <f t="shared" si="11"/>
        <v>0</v>
      </c>
      <c r="M221" s="285">
        <f t="shared" si="10"/>
        <v>0</v>
      </c>
    </row>
    <row r="222" spans="11:13" hidden="1" x14ac:dyDescent="0.25">
      <c r="K222" s="307">
        <f t="shared" si="9"/>
        <v>0</v>
      </c>
      <c r="L222" s="377">
        <f t="shared" si="11"/>
        <v>0</v>
      </c>
      <c r="M222" s="285">
        <f t="shared" si="10"/>
        <v>0</v>
      </c>
    </row>
    <row r="223" spans="11:13" hidden="1" x14ac:dyDescent="0.25">
      <c r="K223" s="307">
        <f t="shared" si="9"/>
        <v>0</v>
      </c>
      <c r="L223" s="377">
        <f t="shared" si="11"/>
        <v>0</v>
      </c>
      <c r="M223" s="285">
        <f t="shared" si="10"/>
        <v>0</v>
      </c>
    </row>
    <row r="224" spans="11:13" hidden="1" x14ac:dyDescent="0.25">
      <c r="K224" s="307">
        <f t="shared" si="9"/>
        <v>0</v>
      </c>
      <c r="L224" s="377">
        <f t="shared" si="11"/>
        <v>0</v>
      </c>
      <c r="M224" s="285">
        <f t="shared" si="10"/>
        <v>0</v>
      </c>
    </row>
    <row r="225" spans="11:13" hidden="1" x14ac:dyDescent="0.25">
      <c r="K225" s="307">
        <f t="shared" si="9"/>
        <v>0</v>
      </c>
      <c r="L225" s="377">
        <f t="shared" si="11"/>
        <v>0</v>
      </c>
      <c r="M225" s="285">
        <f t="shared" si="10"/>
        <v>0</v>
      </c>
    </row>
    <row r="226" spans="11:13" hidden="1" x14ac:dyDescent="0.25">
      <c r="K226" s="307">
        <f t="shared" si="9"/>
        <v>0</v>
      </c>
      <c r="L226" s="377">
        <f t="shared" si="11"/>
        <v>0</v>
      </c>
      <c r="M226" s="285">
        <f t="shared" si="10"/>
        <v>0</v>
      </c>
    </row>
    <row r="227" spans="11:13" hidden="1" x14ac:dyDescent="0.25">
      <c r="K227" s="307">
        <f t="shared" si="9"/>
        <v>0</v>
      </c>
      <c r="L227" s="377">
        <f t="shared" si="11"/>
        <v>0</v>
      </c>
      <c r="M227" s="285">
        <f t="shared" si="10"/>
        <v>0</v>
      </c>
    </row>
    <row r="228" spans="11:13" hidden="1" x14ac:dyDescent="0.25">
      <c r="K228" s="307">
        <f t="shared" si="9"/>
        <v>0</v>
      </c>
      <c r="L228" s="377">
        <f t="shared" si="11"/>
        <v>0</v>
      </c>
      <c r="M228" s="285">
        <f t="shared" si="10"/>
        <v>0</v>
      </c>
    </row>
    <row r="229" spans="11:13" hidden="1" x14ac:dyDescent="0.25">
      <c r="K229" s="307">
        <f t="shared" si="9"/>
        <v>0</v>
      </c>
      <c r="L229" s="377">
        <f t="shared" si="11"/>
        <v>0</v>
      </c>
      <c r="M229" s="285">
        <f t="shared" si="10"/>
        <v>0</v>
      </c>
    </row>
    <row r="230" spans="11:13" hidden="1" x14ac:dyDescent="0.25">
      <c r="K230" s="307">
        <f t="shared" si="9"/>
        <v>0</v>
      </c>
      <c r="L230" s="377">
        <f t="shared" si="11"/>
        <v>0</v>
      </c>
      <c r="M230" s="285">
        <f t="shared" si="10"/>
        <v>0</v>
      </c>
    </row>
    <row r="231" spans="11:13" hidden="1" x14ac:dyDescent="0.25">
      <c r="K231" s="307">
        <f t="shared" si="9"/>
        <v>0</v>
      </c>
      <c r="L231" s="377">
        <f t="shared" si="11"/>
        <v>0</v>
      </c>
      <c r="M231" s="285">
        <f t="shared" si="10"/>
        <v>0</v>
      </c>
    </row>
    <row r="232" spans="11:13" hidden="1" x14ac:dyDescent="0.25">
      <c r="K232" s="307">
        <f t="shared" si="9"/>
        <v>0</v>
      </c>
      <c r="L232" s="377">
        <f t="shared" si="11"/>
        <v>0</v>
      </c>
      <c r="M232" s="285">
        <f t="shared" si="10"/>
        <v>0</v>
      </c>
    </row>
    <row r="233" spans="11:13" hidden="1" x14ac:dyDescent="0.25">
      <c r="K233" s="307">
        <f t="shared" si="9"/>
        <v>0</v>
      </c>
      <c r="L233" s="377">
        <f t="shared" si="11"/>
        <v>0</v>
      </c>
      <c r="M233" s="285">
        <f t="shared" si="10"/>
        <v>0</v>
      </c>
    </row>
    <row r="234" spans="11:13" hidden="1" x14ac:dyDescent="0.25">
      <c r="K234" s="307">
        <f t="shared" si="9"/>
        <v>0</v>
      </c>
      <c r="L234" s="377">
        <f t="shared" si="11"/>
        <v>0</v>
      </c>
      <c r="M234" s="285">
        <f t="shared" si="10"/>
        <v>0</v>
      </c>
    </row>
    <row r="235" spans="11:13" hidden="1" x14ac:dyDescent="0.25">
      <c r="K235" s="307">
        <f t="shared" si="9"/>
        <v>0</v>
      </c>
      <c r="L235" s="377">
        <f t="shared" si="11"/>
        <v>0</v>
      </c>
      <c r="M235" s="285">
        <f t="shared" si="10"/>
        <v>0</v>
      </c>
    </row>
    <row r="236" spans="11:13" hidden="1" x14ac:dyDescent="0.25">
      <c r="K236" s="307">
        <f t="shared" si="9"/>
        <v>0</v>
      </c>
      <c r="L236" s="377">
        <f t="shared" si="11"/>
        <v>0</v>
      </c>
      <c r="M236" s="285">
        <f t="shared" si="10"/>
        <v>0</v>
      </c>
    </row>
    <row r="237" spans="11:13" hidden="1" x14ac:dyDescent="0.25">
      <c r="K237" s="307">
        <f t="shared" si="9"/>
        <v>0</v>
      </c>
      <c r="L237" s="377">
        <f t="shared" si="11"/>
        <v>0</v>
      </c>
      <c r="M237" s="285">
        <f t="shared" si="10"/>
        <v>0</v>
      </c>
    </row>
    <row r="238" spans="11:13" hidden="1" x14ac:dyDescent="0.25">
      <c r="K238" s="307">
        <f t="shared" si="9"/>
        <v>0</v>
      </c>
      <c r="L238" s="377">
        <f t="shared" si="11"/>
        <v>0</v>
      </c>
      <c r="M238" s="285">
        <f t="shared" si="10"/>
        <v>0</v>
      </c>
    </row>
    <row r="239" spans="11:13" hidden="1" x14ac:dyDescent="0.25">
      <c r="K239" s="307">
        <f t="shared" si="9"/>
        <v>0</v>
      </c>
      <c r="L239" s="377">
        <f t="shared" si="11"/>
        <v>0</v>
      </c>
      <c r="M239" s="285">
        <f t="shared" si="10"/>
        <v>0</v>
      </c>
    </row>
    <row r="240" spans="11:13" hidden="1" x14ac:dyDescent="0.25">
      <c r="K240" s="307">
        <f t="shared" si="9"/>
        <v>0</v>
      </c>
      <c r="L240" s="377">
        <f t="shared" si="11"/>
        <v>0</v>
      </c>
      <c r="M240" s="285">
        <f t="shared" si="10"/>
        <v>0</v>
      </c>
    </row>
    <row r="241" spans="11:13" hidden="1" x14ac:dyDescent="0.25">
      <c r="K241" s="307">
        <f t="shared" si="9"/>
        <v>0</v>
      </c>
      <c r="L241" s="377">
        <f t="shared" si="11"/>
        <v>0</v>
      </c>
      <c r="M241" s="285">
        <f t="shared" si="10"/>
        <v>0</v>
      </c>
    </row>
    <row r="242" spans="11:13" hidden="1" x14ac:dyDescent="0.25">
      <c r="K242" s="307">
        <f t="shared" si="9"/>
        <v>0</v>
      </c>
      <c r="L242" s="377">
        <f t="shared" si="11"/>
        <v>0</v>
      </c>
      <c r="M242" s="285">
        <f t="shared" si="10"/>
        <v>0</v>
      </c>
    </row>
    <row r="243" spans="11:13" hidden="1" x14ac:dyDescent="0.25">
      <c r="K243" s="307">
        <f t="shared" si="9"/>
        <v>0</v>
      </c>
      <c r="L243" s="377">
        <f t="shared" si="11"/>
        <v>0</v>
      </c>
      <c r="M243" s="285">
        <f t="shared" si="10"/>
        <v>0</v>
      </c>
    </row>
    <row r="244" spans="11:13" hidden="1" x14ac:dyDescent="0.25">
      <c r="K244" s="307">
        <f t="shared" si="9"/>
        <v>0</v>
      </c>
      <c r="L244" s="377">
        <f t="shared" si="11"/>
        <v>0</v>
      </c>
      <c r="M244" s="285">
        <f t="shared" si="10"/>
        <v>0</v>
      </c>
    </row>
    <row r="245" spans="11:13" hidden="1" x14ac:dyDescent="0.25">
      <c r="K245" s="307">
        <f t="shared" si="9"/>
        <v>0</v>
      </c>
      <c r="L245" s="377">
        <f t="shared" si="11"/>
        <v>0</v>
      </c>
      <c r="M245" s="285">
        <f t="shared" si="10"/>
        <v>0</v>
      </c>
    </row>
    <row r="246" spans="11:13" hidden="1" x14ac:dyDescent="0.25">
      <c r="K246" s="307">
        <f t="shared" si="9"/>
        <v>0</v>
      </c>
      <c r="L246" s="377">
        <f t="shared" si="11"/>
        <v>0</v>
      </c>
      <c r="M246" s="285">
        <f t="shared" si="10"/>
        <v>0</v>
      </c>
    </row>
    <row r="247" spans="11:13" hidden="1" x14ac:dyDescent="0.25">
      <c r="K247" s="307">
        <f t="shared" si="9"/>
        <v>0</v>
      </c>
      <c r="L247" s="377">
        <f t="shared" si="11"/>
        <v>0</v>
      </c>
      <c r="M247" s="285">
        <f t="shared" si="10"/>
        <v>0</v>
      </c>
    </row>
    <row r="248" spans="11:13" hidden="1" x14ac:dyDescent="0.25">
      <c r="K248" s="307">
        <f t="shared" si="9"/>
        <v>0</v>
      </c>
      <c r="L248" s="377">
        <f t="shared" si="11"/>
        <v>0</v>
      </c>
      <c r="M248" s="285">
        <f t="shared" si="10"/>
        <v>0</v>
      </c>
    </row>
    <row r="249" spans="11:13" hidden="1" x14ac:dyDescent="0.25">
      <c r="K249" s="307">
        <f t="shared" si="9"/>
        <v>0</v>
      </c>
      <c r="L249" s="377">
        <f t="shared" si="11"/>
        <v>0</v>
      </c>
      <c r="M249" s="285">
        <f t="shared" si="10"/>
        <v>0</v>
      </c>
    </row>
    <row r="250" spans="11:13" hidden="1" x14ac:dyDescent="0.25">
      <c r="K250" s="307">
        <f t="shared" si="9"/>
        <v>0</v>
      </c>
      <c r="L250" s="377">
        <f t="shared" si="11"/>
        <v>0</v>
      </c>
      <c r="M250" s="285">
        <f t="shared" si="10"/>
        <v>0</v>
      </c>
    </row>
    <row r="251" spans="11:13" hidden="1" x14ac:dyDescent="0.25">
      <c r="K251" s="307">
        <f t="shared" si="9"/>
        <v>0</v>
      </c>
      <c r="L251" s="377">
        <f t="shared" si="11"/>
        <v>0</v>
      </c>
      <c r="M251" s="285">
        <f t="shared" si="10"/>
        <v>0</v>
      </c>
    </row>
    <row r="252" spans="11:13" hidden="1" x14ac:dyDescent="0.25">
      <c r="K252" s="307">
        <f t="shared" si="9"/>
        <v>0</v>
      </c>
      <c r="L252" s="377">
        <f t="shared" si="11"/>
        <v>0</v>
      </c>
      <c r="M252" s="285">
        <f t="shared" si="10"/>
        <v>0</v>
      </c>
    </row>
    <row r="253" spans="11:13" hidden="1" x14ac:dyDescent="0.25">
      <c r="K253" s="307">
        <f t="shared" si="9"/>
        <v>0</v>
      </c>
      <c r="L253" s="377">
        <f t="shared" si="11"/>
        <v>0</v>
      </c>
      <c r="M253" s="285">
        <f t="shared" si="10"/>
        <v>0</v>
      </c>
    </row>
    <row r="254" spans="11:13" hidden="1" x14ac:dyDescent="0.25">
      <c r="K254" s="307">
        <f t="shared" si="9"/>
        <v>0</v>
      </c>
      <c r="L254" s="377">
        <f t="shared" si="11"/>
        <v>0</v>
      </c>
      <c r="M254" s="285">
        <f t="shared" si="10"/>
        <v>0</v>
      </c>
    </row>
    <row r="255" spans="11:13" hidden="1" x14ac:dyDescent="0.25">
      <c r="K255" s="307">
        <f t="shared" si="9"/>
        <v>0</v>
      </c>
      <c r="L255" s="377">
        <f t="shared" si="11"/>
        <v>0</v>
      </c>
      <c r="M255" s="285">
        <f t="shared" si="10"/>
        <v>0</v>
      </c>
    </row>
    <row r="256" spans="11:13" hidden="1" x14ac:dyDescent="0.25">
      <c r="K256" s="307">
        <f t="shared" si="9"/>
        <v>0</v>
      </c>
      <c r="L256" s="377">
        <f t="shared" si="11"/>
        <v>0</v>
      </c>
      <c r="M256" s="285">
        <f t="shared" si="10"/>
        <v>0</v>
      </c>
    </row>
    <row r="257" spans="11:13" hidden="1" x14ac:dyDescent="0.25">
      <c r="K257" s="307">
        <f t="shared" si="9"/>
        <v>0</v>
      </c>
      <c r="L257" s="377">
        <f t="shared" si="11"/>
        <v>0</v>
      </c>
      <c r="M257" s="285">
        <f t="shared" si="10"/>
        <v>0</v>
      </c>
    </row>
    <row r="258" spans="11:13" hidden="1" x14ac:dyDescent="0.25">
      <c r="K258" s="307">
        <f t="shared" si="9"/>
        <v>0</v>
      </c>
      <c r="L258" s="377">
        <f t="shared" si="11"/>
        <v>0</v>
      </c>
      <c r="M258" s="285">
        <f t="shared" si="10"/>
        <v>0</v>
      </c>
    </row>
    <row r="259" spans="11:13" hidden="1" x14ac:dyDescent="0.25">
      <c r="K259" s="307">
        <f t="shared" si="9"/>
        <v>0</v>
      </c>
      <c r="L259" s="377">
        <f t="shared" si="11"/>
        <v>0</v>
      </c>
      <c r="M259" s="285">
        <f t="shared" si="10"/>
        <v>0</v>
      </c>
    </row>
    <row r="260" spans="11:13" hidden="1" x14ac:dyDescent="0.25">
      <c r="K260" s="307">
        <f t="shared" si="9"/>
        <v>0</v>
      </c>
      <c r="L260" s="377">
        <f t="shared" si="11"/>
        <v>0</v>
      </c>
      <c r="M260" s="285">
        <f t="shared" si="10"/>
        <v>0</v>
      </c>
    </row>
    <row r="261" spans="11:13" hidden="1" x14ac:dyDescent="0.25">
      <c r="K261" s="307">
        <f t="shared" ref="K261:K324" si="12">SUM(F261:J261)</f>
        <v>0</v>
      </c>
      <c r="L261" s="377">
        <f t="shared" si="11"/>
        <v>0</v>
      </c>
      <c r="M261" s="285">
        <f t="shared" ref="M261:M324" si="13">SUM(K261*L261)</f>
        <v>0</v>
      </c>
    </row>
    <row r="262" spans="11:13" hidden="1" x14ac:dyDescent="0.25">
      <c r="K262" s="307">
        <f t="shared" si="12"/>
        <v>0</v>
      </c>
      <c r="L262" s="377">
        <f t="shared" ref="L262:L325" si="14">IF(D262="X",0,IF(E262="",0,IF(E262="H",0,VLOOKUP(E262,$F$539:$G$553,2))))</f>
        <v>0</v>
      </c>
      <c r="M262" s="285">
        <f t="shared" si="13"/>
        <v>0</v>
      </c>
    </row>
    <row r="263" spans="11:13" hidden="1" x14ac:dyDescent="0.25">
      <c r="K263" s="307">
        <f t="shared" si="12"/>
        <v>0</v>
      </c>
      <c r="L263" s="377">
        <f t="shared" si="14"/>
        <v>0</v>
      </c>
      <c r="M263" s="285">
        <f t="shared" si="13"/>
        <v>0</v>
      </c>
    </row>
    <row r="264" spans="11:13" hidden="1" x14ac:dyDescent="0.25">
      <c r="K264" s="307">
        <f t="shared" si="12"/>
        <v>0</v>
      </c>
      <c r="L264" s="377">
        <f t="shared" si="14"/>
        <v>0</v>
      </c>
      <c r="M264" s="285">
        <f t="shared" si="13"/>
        <v>0</v>
      </c>
    </row>
    <row r="265" spans="11:13" hidden="1" x14ac:dyDescent="0.25">
      <c r="K265" s="307">
        <f t="shared" si="12"/>
        <v>0</v>
      </c>
      <c r="L265" s="377">
        <f t="shared" si="14"/>
        <v>0</v>
      </c>
      <c r="M265" s="285">
        <f t="shared" si="13"/>
        <v>0</v>
      </c>
    </row>
    <row r="266" spans="11:13" hidden="1" x14ac:dyDescent="0.25">
      <c r="K266" s="307">
        <f t="shared" si="12"/>
        <v>0</v>
      </c>
      <c r="L266" s="377">
        <f t="shared" si="14"/>
        <v>0</v>
      </c>
      <c r="M266" s="285">
        <f t="shared" si="13"/>
        <v>0</v>
      </c>
    </row>
    <row r="267" spans="11:13" hidden="1" x14ac:dyDescent="0.25">
      <c r="K267" s="307">
        <f t="shared" si="12"/>
        <v>0</v>
      </c>
      <c r="L267" s="377">
        <f t="shared" si="14"/>
        <v>0</v>
      </c>
      <c r="M267" s="285">
        <f t="shared" si="13"/>
        <v>0</v>
      </c>
    </row>
    <row r="268" spans="11:13" hidden="1" x14ac:dyDescent="0.25">
      <c r="K268" s="307">
        <f t="shared" si="12"/>
        <v>0</v>
      </c>
      <c r="L268" s="377">
        <f t="shared" si="14"/>
        <v>0</v>
      </c>
      <c r="M268" s="285">
        <f t="shared" si="13"/>
        <v>0</v>
      </c>
    </row>
    <row r="269" spans="11:13" hidden="1" x14ac:dyDescent="0.25">
      <c r="K269" s="307">
        <f t="shared" si="12"/>
        <v>0</v>
      </c>
      <c r="L269" s="377">
        <f t="shared" si="14"/>
        <v>0</v>
      </c>
      <c r="M269" s="285">
        <f t="shared" si="13"/>
        <v>0</v>
      </c>
    </row>
    <row r="270" spans="11:13" hidden="1" x14ac:dyDescent="0.25">
      <c r="K270" s="307">
        <f t="shared" si="12"/>
        <v>0</v>
      </c>
      <c r="L270" s="377">
        <f t="shared" si="14"/>
        <v>0</v>
      </c>
      <c r="M270" s="285">
        <f t="shared" si="13"/>
        <v>0</v>
      </c>
    </row>
    <row r="271" spans="11:13" hidden="1" x14ac:dyDescent="0.25">
      <c r="K271" s="307">
        <f t="shared" si="12"/>
        <v>0</v>
      </c>
      <c r="L271" s="377">
        <f t="shared" si="14"/>
        <v>0</v>
      </c>
      <c r="M271" s="285">
        <f t="shared" si="13"/>
        <v>0</v>
      </c>
    </row>
    <row r="272" spans="11:13" hidden="1" x14ac:dyDescent="0.25">
      <c r="K272" s="307">
        <f t="shared" si="12"/>
        <v>0</v>
      </c>
      <c r="L272" s="377">
        <f t="shared" si="14"/>
        <v>0</v>
      </c>
      <c r="M272" s="285">
        <f t="shared" si="13"/>
        <v>0</v>
      </c>
    </row>
    <row r="273" spans="11:13" hidden="1" x14ac:dyDescent="0.25">
      <c r="K273" s="307">
        <f t="shared" si="12"/>
        <v>0</v>
      </c>
      <c r="L273" s="377">
        <f t="shared" si="14"/>
        <v>0</v>
      </c>
      <c r="M273" s="285">
        <f t="shared" si="13"/>
        <v>0</v>
      </c>
    </row>
    <row r="274" spans="11:13" hidden="1" x14ac:dyDescent="0.25">
      <c r="K274" s="307">
        <f t="shared" si="12"/>
        <v>0</v>
      </c>
      <c r="L274" s="377">
        <f t="shared" si="14"/>
        <v>0</v>
      </c>
      <c r="M274" s="285">
        <f t="shared" si="13"/>
        <v>0</v>
      </c>
    </row>
    <row r="275" spans="11:13" hidden="1" x14ac:dyDescent="0.25">
      <c r="K275" s="307">
        <f t="shared" si="12"/>
        <v>0</v>
      </c>
      <c r="L275" s="377">
        <f t="shared" si="14"/>
        <v>0</v>
      </c>
      <c r="M275" s="285">
        <f t="shared" si="13"/>
        <v>0</v>
      </c>
    </row>
    <row r="276" spans="11:13" hidden="1" x14ac:dyDescent="0.25">
      <c r="K276" s="307">
        <f t="shared" si="12"/>
        <v>0</v>
      </c>
      <c r="L276" s="377">
        <f t="shared" si="14"/>
        <v>0</v>
      </c>
      <c r="M276" s="285">
        <f t="shared" si="13"/>
        <v>0</v>
      </c>
    </row>
    <row r="277" spans="11:13" hidden="1" x14ac:dyDescent="0.25">
      <c r="K277" s="307">
        <f t="shared" si="12"/>
        <v>0</v>
      </c>
      <c r="L277" s="377">
        <f t="shared" si="14"/>
        <v>0</v>
      </c>
      <c r="M277" s="285">
        <f t="shared" si="13"/>
        <v>0</v>
      </c>
    </row>
    <row r="278" spans="11:13" hidden="1" x14ac:dyDescent="0.25">
      <c r="K278" s="307">
        <f t="shared" si="12"/>
        <v>0</v>
      </c>
      <c r="L278" s="377">
        <f t="shared" si="14"/>
        <v>0</v>
      </c>
      <c r="M278" s="285">
        <f t="shared" si="13"/>
        <v>0</v>
      </c>
    </row>
    <row r="279" spans="11:13" hidden="1" x14ac:dyDescent="0.25">
      <c r="K279" s="307">
        <f t="shared" si="12"/>
        <v>0</v>
      </c>
      <c r="L279" s="377">
        <f t="shared" si="14"/>
        <v>0</v>
      </c>
      <c r="M279" s="285">
        <f t="shared" si="13"/>
        <v>0</v>
      </c>
    </row>
    <row r="280" spans="11:13" hidden="1" x14ac:dyDescent="0.25">
      <c r="K280" s="307">
        <f t="shared" si="12"/>
        <v>0</v>
      </c>
      <c r="L280" s="377">
        <f t="shared" si="14"/>
        <v>0</v>
      </c>
      <c r="M280" s="285">
        <f t="shared" si="13"/>
        <v>0</v>
      </c>
    </row>
    <row r="281" spans="11:13" hidden="1" x14ac:dyDescent="0.25">
      <c r="K281" s="307">
        <f t="shared" si="12"/>
        <v>0</v>
      </c>
      <c r="L281" s="377">
        <f t="shared" si="14"/>
        <v>0</v>
      </c>
      <c r="M281" s="285">
        <f t="shared" si="13"/>
        <v>0</v>
      </c>
    </row>
    <row r="282" spans="11:13" hidden="1" x14ac:dyDescent="0.25">
      <c r="K282" s="307">
        <f t="shared" si="12"/>
        <v>0</v>
      </c>
      <c r="L282" s="377">
        <f t="shared" si="14"/>
        <v>0</v>
      </c>
      <c r="M282" s="285">
        <f t="shared" si="13"/>
        <v>0</v>
      </c>
    </row>
    <row r="283" spans="11:13" hidden="1" x14ac:dyDescent="0.25">
      <c r="K283" s="307">
        <f t="shared" si="12"/>
        <v>0</v>
      </c>
      <c r="L283" s="377">
        <f t="shared" si="14"/>
        <v>0</v>
      </c>
      <c r="M283" s="285">
        <f t="shared" si="13"/>
        <v>0</v>
      </c>
    </row>
    <row r="284" spans="11:13" hidden="1" x14ac:dyDescent="0.25">
      <c r="K284" s="307">
        <f t="shared" si="12"/>
        <v>0</v>
      </c>
      <c r="L284" s="377">
        <f t="shared" si="14"/>
        <v>0</v>
      </c>
      <c r="M284" s="285">
        <f t="shared" si="13"/>
        <v>0</v>
      </c>
    </row>
    <row r="285" spans="11:13" hidden="1" x14ac:dyDescent="0.25">
      <c r="K285" s="307">
        <f t="shared" si="12"/>
        <v>0</v>
      </c>
      <c r="L285" s="377">
        <f t="shared" si="14"/>
        <v>0</v>
      </c>
      <c r="M285" s="285">
        <f t="shared" si="13"/>
        <v>0</v>
      </c>
    </row>
    <row r="286" spans="11:13" hidden="1" x14ac:dyDescent="0.25">
      <c r="K286" s="307">
        <f t="shared" si="12"/>
        <v>0</v>
      </c>
      <c r="L286" s="377">
        <f t="shared" si="14"/>
        <v>0</v>
      </c>
      <c r="M286" s="285">
        <f t="shared" si="13"/>
        <v>0</v>
      </c>
    </row>
    <row r="287" spans="11:13" hidden="1" x14ac:dyDescent="0.25">
      <c r="K287" s="307">
        <f t="shared" si="12"/>
        <v>0</v>
      </c>
      <c r="L287" s="377">
        <f t="shared" si="14"/>
        <v>0</v>
      </c>
      <c r="M287" s="285">
        <f t="shared" si="13"/>
        <v>0</v>
      </c>
    </row>
    <row r="288" spans="11:13" hidden="1" x14ac:dyDescent="0.25">
      <c r="K288" s="307">
        <f t="shared" si="12"/>
        <v>0</v>
      </c>
      <c r="L288" s="377">
        <f t="shared" si="14"/>
        <v>0</v>
      </c>
      <c r="M288" s="285">
        <f t="shared" si="13"/>
        <v>0</v>
      </c>
    </row>
    <row r="289" spans="11:13" hidden="1" x14ac:dyDescent="0.25">
      <c r="K289" s="307">
        <f t="shared" si="12"/>
        <v>0</v>
      </c>
      <c r="L289" s="377">
        <f t="shared" si="14"/>
        <v>0</v>
      </c>
      <c r="M289" s="285">
        <f t="shared" si="13"/>
        <v>0</v>
      </c>
    </row>
    <row r="290" spans="11:13" hidden="1" x14ac:dyDescent="0.25">
      <c r="K290" s="307">
        <f t="shared" si="12"/>
        <v>0</v>
      </c>
      <c r="L290" s="377">
        <f t="shared" si="14"/>
        <v>0</v>
      </c>
      <c r="M290" s="285">
        <f t="shared" si="13"/>
        <v>0</v>
      </c>
    </row>
    <row r="291" spans="11:13" hidden="1" x14ac:dyDescent="0.25">
      <c r="K291" s="307">
        <f t="shared" si="12"/>
        <v>0</v>
      </c>
      <c r="L291" s="377">
        <f t="shared" si="14"/>
        <v>0</v>
      </c>
      <c r="M291" s="285">
        <f t="shared" si="13"/>
        <v>0</v>
      </c>
    </row>
    <row r="292" spans="11:13" hidden="1" x14ac:dyDescent="0.25">
      <c r="K292" s="307">
        <f t="shared" si="12"/>
        <v>0</v>
      </c>
      <c r="L292" s="377">
        <f t="shared" si="14"/>
        <v>0</v>
      </c>
      <c r="M292" s="285">
        <f t="shared" si="13"/>
        <v>0</v>
      </c>
    </row>
    <row r="293" spans="11:13" hidden="1" x14ac:dyDescent="0.25">
      <c r="K293" s="307">
        <f t="shared" si="12"/>
        <v>0</v>
      </c>
      <c r="L293" s="377">
        <f t="shared" si="14"/>
        <v>0</v>
      </c>
      <c r="M293" s="285">
        <f t="shared" si="13"/>
        <v>0</v>
      </c>
    </row>
    <row r="294" spans="11:13" hidden="1" x14ac:dyDescent="0.25">
      <c r="K294" s="307">
        <f t="shared" si="12"/>
        <v>0</v>
      </c>
      <c r="L294" s="377">
        <f t="shared" si="14"/>
        <v>0</v>
      </c>
      <c r="M294" s="285">
        <f t="shared" si="13"/>
        <v>0</v>
      </c>
    </row>
    <row r="295" spans="11:13" hidden="1" x14ac:dyDescent="0.25">
      <c r="K295" s="307">
        <f t="shared" si="12"/>
        <v>0</v>
      </c>
      <c r="L295" s="377">
        <f t="shared" si="14"/>
        <v>0</v>
      </c>
      <c r="M295" s="285">
        <f t="shared" si="13"/>
        <v>0</v>
      </c>
    </row>
    <row r="296" spans="11:13" hidden="1" x14ac:dyDescent="0.25">
      <c r="K296" s="307">
        <f t="shared" si="12"/>
        <v>0</v>
      </c>
      <c r="L296" s="377">
        <f t="shared" si="14"/>
        <v>0</v>
      </c>
      <c r="M296" s="285">
        <f t="shared" si="13"/>
        <v>0</v>
      </c>
    </row>
    <row r="297" spans="11:13" hidden="1" x14ac:dyDescent="0.25">
      <c r="K297" s="307">
        <f t="shared" si="12"/>
        <v>0</v>
      </c>
      <c r="L297" s="377">
        <f t="shared" si="14"/>
        <v>0</v>
      </c>
      <c r="M297" s="285">
        <f t="shared" si="13"/>
        <v>0</v>
      </c>
    </row>
    <row r="298" spans="11:13" hidden="1" x14ac:dyDescent="0.25">
      <c r="K298" s="307">
        <f t="shared" si="12"/>
        <v>0</v>
      </c>
      <c r="L298" s="377">
        <f t="shared" si="14"/>
        <v>0</v>
      </c>
      <c r="M298" s="285">
        <f t="shared" si="13"/>
        <v>0</v>
      </c>
    </row>
    <row r="299" spans="11:13" hidden="1" x14ac:dyDescent="0.25">
      <c r="K299" s="307">
        <f t="shared" si="12"/>
        <v>0</v>
      </c>
      <c r="L299" s="377">
        <f t="shared" si="14"/>
        <v>0</v>
      </c>
      <c r="M299" s="285">
        <f t="shared" si="13"/>
        <v>0</v>
      </c>
    </row>
    <row r="300" spans="11:13" hidden="1" x14ac:dyDescent="0.25">
      <c r="K300" s="307">
        <f t="shared" si="12"/>
        <v>0</v>
      </c>
      <c r="L300" s="377">
        <f t="shared" si="14"/>
        <v>0</v>
      </c>
      <c r="M300" s="285">
        <f t="shared" si="13"/>
        <v>0</v>
      </c>
    </row>
    <row r="301" spans="11:13" hidden="1" x14ac:dyDescent="0.25">
      <c r="K301" s="307">
        <f t="shared" si="12"/>
        <v>0</v>
      </c>
      <c r="L301" s="377">
        <f t="shared" si="14"/>
        <v>0</v>
      </c>
      <c r="M301" s="285">
        <f t="shared" si="13"/>
        <v>0</v>
      </c>
    </row>
    <row r="302" spans="11:13" hidden="1" x14ac:dyDescent="0.25">
      <c r="K302" s="307">
        <f t="shared" si="12"/>
        <v>0</v>
      </c>
      <c r="L302" s="377">
        <f t="shared" si="14"/>
        <v>0</v>
      </c>
      <c r="M302" s="285">
        <f t="shared" si="13"/>
        <v>0</v>
      </c>
    </row>
    <row r="303" spans="11:13" hidden="1" x14ac:dyDescent="0.25">
      <c r="K303" s="307">
        <f t="shared" si="12"/>
        <v>0</v>
      </c>
      <c r="L303" s="377">
        <f t="shared" si="14"/>
        <v>0</v>
      </c>
      <c r="M303" s="285">
        <f t="shared" si="13"/>
        <v>0</v>
      </c>
    </row>
    <row r="304" spans="11:13" hidden="1" x14ac:dyDescent="0.25">
      <c r="K304" s="307">
        <f t="shared" si="12"/>
        <v>0</v>
      </c>
      <c r="L304" s="377">
        <f t="shared" si="14"/>
        <v>0</v>
      </c>
      <c r="M304" s="285">
        <f t="shared" si="13"/>
        <v>0</v>
      </c>
    </row>
    <row r="305" spans="11:13" hidden="1" x14ac:dyDescent="0.25">
      <c r="K305" s="307">
        <f t="shared" si="12"/>
        <v>0</v>
      </c>
      <c r="L305" s="377">
        <f t="shared" si="14"/>
        <v>0</v>
      </c>
      <c r="M305" s="285">
        <f t="shared" si="13"/>
        <v>0</v>
      </c>
    </row>
    <row r="306" spans="11:13" hidden="1" x14ac:dyDescent="0.25">
      <c r="K306" s="307">
        <f t="shared" si="12"/>
        <v>0</v>
      </c>
      <c r="L306" s="377">
        <f t="shared" si="14"/>
        <v>0</v>
      </c>
      <c r="M306" s="285">
        <f t="shared" si="13"/>
        <v>0</v>
      </c>
    </row>
    <row r="307" spans="11:13" hidden="1" x14ac:dyDescent="0.25">
      <c r="K307" s="307">
        <f t="shared" si="12"/>
        <v>0</v>
      </c>
      <c r="L307" s="377">
        <f t="shared" si="14"/>
        <v>0</v>
      </c>
      <c r="M307" s="285">
        <f t="shared" si="13"/>
        <v>0</v>
      </c>
    </row>
    <row r="308" spans="11:13" hidden="1" x14ac:dyDescent="0.25">
      <c r="K308" s="307">
        <f t="shared" si="12"/>
        <v>0</v>
      </c>
      <c r="L308" s="377">
        <f t="shared" si="14"/>
        <v>0</v>
      </c>
      <c r="M308" s="285">
        <f t="shared" si="13"/>
        <v>0</v>
      </c>
    </row>
    <row r="309" spans="11:13" hidden="1" x14ac:dyDescent="0.25">
      <c r="K309" s="307">
        <f t="shared" si="12"/>
        <v>0</v>
      </c>
      <c r="L309" s="377">
        <f t="shared" si="14"/>
        <v>0</v>
      </c>
      <c r="M309" s="285">
        <f t="shared" si="13"/>
        <v>0</v>
      </c>
    </row>
    <row r="310" spans="11:13" hidden="1" x14ac:dyDescent="0.25">
      <c r="K310" s="307">
        <f t="shared" si="12"/>
        <v>0</v>
      </c>
      <c r="L310" s="377">
        <f t="shared" si="14"/>
        <v>0</v>
      </c>
      <c r="M310" s="285">
        <f t="shared" si="13"/>
        <v>0</v>
      </c>
    </row>
    <row r="311" spans="11:13" hidden="1" x14ac:dyDescent="0.25">
      <c r="K311" s="307">
        <f t="shared" si="12"/>
        <v>0</v>
      </c>
      <c r="L311" s="377">
        <f t="shared" si="14"/>
        <v>0</v>
      </c>
      <c r="M311" s="285">
        <f t="shared" si="13"/>
        <v>0</v>
      </c>
    </row>
    <row r="312" spans="11:13" hidden="1" x14ac:dyDescent="0.25">
      <c r="K312" s="307">
        <f t="shared" si="12"/>
        <v>0</v>
      </c>
      <c r="L312" s="377">
        <f t="shared" si="14"/>
        <v>0</v>
      </c>
      <c r="M312" s="285">
        <f t="shared" si="13"/>
        <v>0</v>
      </c>
    </row>
    <row r="313" spans="11:13" hidden="1" x14ac:dyDescent="0.25">
      <c r="K313" s="307">
        <f t="shared" si="12"/>
        <v>0</v>
      </c>
      <c r="L313" s="377">
        <f t="shared" si="14"/>
        <v>0</v>
      </c>
      <c r="M313" s="285">
        <f t="shared" si="13"/>
        <v>0</v>
      </c>
    </row>
    <row r="314" spans="11:13" hidden="1" x14ac:dyDescent="0.25">
      <c r="K314" s="307">
        <f t="shared" si="12"/>
        <v>0</v>
      </c>
      <c r="L314" s="377">
        <f t="shared" si="14"/>
        <v>0</v>
      </c>
      <c r="M314" s="285">
        <f t="shared" si="13"/>
        <v>0</v>
      </c>
    </row>
    <row r="315" spans="11:13" hidden="1" x14ac:dyDescent="0.25">
      <c r="K315" s="307">
        <f t="shared" si="12"/>
        <v>0</v>
      </c>
      <c r="L315" s="377">
        <f t="shared" si="14"/>
        <v>0</v>
      </c>
      <c r="M315" s="285">
        <f t="shared" si="13"/>
        <v>0</v>
      </c>
    </row>
    <row r="316" spans="11:13" hidden="1" x14ac:dyDescent="0.25">
      <c r="K316" s="307">
        <f t="shared" si="12"/>
        <v>0</v>
      </c>
      <c r="L316" s="377">
        <f t="shared" si="14"/>
        <v>0</v>
      </c>
      <c r="M316" s="285">
        <f t="shared" si="13"/>
        <v>0</v>
      </c>
    </row>
    <row r="317" spans="11:13" hidden="1" x14ac:dyDescent="0.25">
      <c r="K317" s="307">
        <f t="shared" si="12"/>
        <v>0</v>
      </c>
      <c r="L317" s="377">
        <f t="shared" si="14"/>
        <v>0</v>
      </c>
      <c r="M317" s="285">
        <f t="shared" si="13"/>
        <v>0</v>
      </c>
    </row>
    <row r="318" spans="11:13" hidden="1" x14ac:dyDescent="0.25">
      <c r="K318" s="307">
        <f t="shared" si="12"/>
        <v>0</v>
      </c>
      <c r="L318" s="377">
        <f t="shared" si="14"/>
        <v>0</v>
      </c>
      <c r="M318" s="285">
        <f t="shared" si="13"/>
        <v>0</v>
      </c>
    </row>
    <row r="319" spans="11:13" hidden="1" x14ac:dyDescent="0.25">
      <c r="K319" s="307">
        <f t="shared" si="12"/>
        <v>0</v>
      </c>
      <c r="L319" s="377">
        <f t="shared" si="14"/>
        <v>0</v>
      </c>
      <c r="M319" s="285">
        <f t="shared" si="13"/>
        <v>0</v>
      </c>
    </row>
    <row r="320" spans="11:13" hidden="1" x14ac:dyDescent="0.25">
      <c r="K320" s="307">
        <f t="shared" si="12"/>
        <v>0</v>
      </c>
      <c r="L320" s="377">
        <f t="shared" si="14"/>
        <v>0</v>
      </c>
      <c r="M320" s="285">
        <f t="shared" si="13"/>
        <v>0</v>
      </c>
    </row>
    <row r="321" spans="11:13" hidden="1" x14ac:dyDescent="0.25">
      <c r="K321" s="307">
        <f t="shared" si="12"/>
        <v>0</v>
      </c>
      <c r="L321" s="377">
        <f t="shared" si="14"/>
        <v>0</v>
      </c>
      <c r="M321" s="285">
        <f t="shared" si="13"/>
        <v>0</v>
      </c>
    </row>
    <row r="322" spans="11:13" hidden="1" x14ac:dyDescent="0.25">
      <c r="K322" s="307">
        <f t="shared" si="12"/>
        <v>0</v>
      </c>
      <c r="L322" s="377">
        <f t="shared" si="14"/>
        <v>0</v>
      </c>
      <c r="M322" s="285">
        <f t="shared" si="13"/>
        <v>0</v>
      </c>
    </row>
    <row r="323" spans="11:13" hidden="1" x14ac:dyDescent="0.25">
      <c r="K323" s="307">
        <f t="shared" si="12"/>
        <v>0</v>
      </c>
      <c r="L323" s="377">
        <f t="shared" si="14"/>
        <v>0</v>
      </c>
      <c r="M323" s="285">
        <f t="shared" si="13"/>
        <v>0</v>
      </c>
    </row>
    <row r="324" spans="11:13" hidden="1" x14ac:dyDescent="0.25">
      <c r="K324" s="307">
        <f t="shared" si="12"/>
        <v>0</v>
      </c>
      <c r="L324" s="377">
        <f t="shared" si="14"/>
        <v>0</v>
      </c>
      <c r="M324" s="285">
        <f t="shared" si="13"/>
        <v>0</v>
      </c>
    </row>
    <row r="325" spans="11:13" hidden="1" x14ac:dyDescent="0.25">
      <c r="K325" s="307">
        <f t="shared" ref="K325:K388" si="15">SUM(F325:J325)</f>
        <v>0</v>
      </c>
      <c r="L325" s="377">
        <f t="shared" si="14"/>
        <v>0</v>
      </c>
      <c r="M325" s="285">
        <f t="shared" ref="M325:M388" si="16">SUM(K325*L325)</f>
        <v>0</v>
      </c>
    </row>
    <row r="326" spans="11:13" hidden="1" x14ac:dyDescent="0.25">
      <c r="K326" s="307">
        <f t="shared" si="15"/>
        <v>0</v>
      </c>
      <c r="L326" s="377">
        <f t="shared" ref="L326:L389" si="17">IF(D326="X",0,IF(E326="",0,IF(E326="H",0,VLOOKUP(E326,$F$539:$G$553,2))))</f>
        <v>0</v>
      </c>
      <c r="M326" s="285">
        <f t="shared" si="16"/>
        <v>0</v>
      </c>
    </row>
    <row r="327" spans="11:13" hidden="1" x14ac:dyDescent="0.25">
      <c r="K327" s="307">
        <f t="shared" si="15"/>
        <v>0</v>
      </c>
      <c r="L327" s="377">
        <f t="shared" si="17"/>
        <v>0</v>
      </c>
      <c r="M327" s="285">
        <f t="shared" si="16"/>
        <v>0</v>
      </c>
    </row>
    <row r="328" spans="11:13" hidden="1" x14ac:dyDescent="0.25">
      <c r="K328" s="307">
        <f t="shared" si="15"/>
        <v>0</v>
      </c>
      <c r="L328" s="377">
        <f t="shared" si="17"/>
        <v>0</v>
      </c>
      <c r="M328" s="285">
        <f t="shared" si="16"/>
        <v>0</v>
      </c>
    </row>
    <row r="329" spans="11:13" hidden="1" x14ac:dyDescent="0.25">
      <c r="K329" s="307">
        <f t="shared" si="15"/>
        <v>0</v>
      </c>
      <c r="L329" s="377">
        <f t="shared" si="17"/>
        <v>0</v>
      </c>
      <c r="M329" s="285">
        <f t="shared" si="16"/>
        <v>0</v>
      </c>
    </row>
    <row r="330" spans="11:13" hidden="1" x14ac:dyDescent="0.25">
      <c r="K330" s="307">
        <f t="shared" si="15"/>
        <v>0</v>
      </c>
      <c r="L330" s="377">
        <f t="shared" si="17"/>
        <v>0</v>
      </c>
      <c r="M330" s="285">
        <f t="shared" si="16"/>
        <v>0</v>
      </c>
    </row>
    <row r="331" spans="11:13" hidden="1" x14ac:dyDescent="0.25">
      <c r="K331" s="307">
        <f t="shared" si="15"/>
        <v>0</v>
      </c>
      <c r="L331" s="377">
        <f t="shared" si="17"/>
        <v>0</v>
      </c>
      <c r="M331" s="285">
        <f t="shared" si="16"/>
        <v>0</v>
      </c>
    </row>
    <row r="332" spans="11:13" hidden="1" x14ac:dyDescent="0.25">
      <c r="K332" s="307">
        <f t="shared" si="15"/>
        <v>0</v>
      </c>
      <c r="L332" s="377">
        <f t="shared" si="17"/>
        <v>0</v>
      </c>
      <c r="M332" s="285">
        <f t="shared" si="16"/>
        <v>0</v>
      </c>
    </row>
    <row r="333" spans="11:13" hidden="1" x14ac:dyDescent="0.25">
      <c r="K333" s="307">
        <f t="shared" si="15"/>
        <v>0</v>
      </c>
      <c r="L333" s="377">
        <f t="shared" si="17"/>
        <v>0</v>
      </c>
      <c r="M333" s="285">
        <f t="shared" si="16"/>
        <v>0</v>
      </c>
    </row>
    <row r="334" spans="11:13" hidden="1" x14ac:dyDescent="0.25">
      <c r="K334" s="307">
        <f t="shared" si="15"/>
        <v>0</v>
      </c>
      <c r="L334" s="377">
        <f t="shared" si="17"/>
        <v>0</v>
      </c>
      <c r="M334" s="285">
        <f t="shared" si="16"/>
        <v>0</v>
      </c>
    </row>
    <row r="335" spans="11:13" hidden="1" x14ac:dyDescent="0.25">
      <c r="K335" s="307">
        <f t="shared" si="15"/>
        <v>0</v>
      </c>
      <c r="L335" s="377">
        <f t="shared" si="17"/>
        <v>0</v>
      </c>
      <c r="M335" s="285">
        <f t="shared" si="16"/>
        <v>0</v>
      </c>
    </row>
    <row r="336" spans="11:13" hidden="1" x14ac:dyDescent="0.25">
      <c r="K336" s="307">
        <f t="shared" si="15"/>
        <v>0</v>
      </c>
      <c r="L336" s="377">
        <f t="shared" si="17"/>
        <v>0</v>
      </c>
      <c r="M336" s="285">
        <f t="shared" si="16"/>
        <v>0</v>
      </c>
    </row>
    <row r="337" spans="11:13" hidden="1" x14ac:dyDescent="0.25">
      <c r="K337" s="307">
        <f t="shared" si="15"/>
        <v>0</v>
      </c>
      <c r="L337" s="377">
        <f t="shared" si="17"/>
        <v>0</v>
      </c>
      <c r="M337" s="285">
        <f t="shared" si="16"/>
        <v>0</v>
      </c>
    </row>
    <row r="338" spans="11:13" hidden="1" x14ac:dyDescent="0.25">
      <c r="K338" s="307">
        <f t="shared" si="15"/>
        <v>0</v>
      </c>
      <c r="L338" s="377">
        <f t="shared" si="17"/>
        <v>0</v>
      </c>
      <c r="M338" s="285">
        <f t="shared" si="16"/>
        <v>0</v>
      </c>
    </row>
    <row r="339" spans="11:13" hidden="1" x14ac:dyDescent="0.25">
      <c r="K339" s="307">
        <f t="shared" si="15"/>
        <v>0</v>
      </c>
      <c r="L339" s="377">
        <f t="shared" si="17"/>
        <v>0</v>
      </c>
      <c r="M339" s="285">
        <f t="shared" si="16"/>
        <v>0</v>
      </c>
    </row>
    <row r="340" spans="11:13" hidden="1" x14ac:dyDescent="0.25">
      <c r="K340" s="307">
        <f t="shared" si="15"/>
        <v>0</v>
      </c>
      <c r="L340" s="377">
        <f t="shared" si="17"/>
        <v>0</v>
      </c>
      <c r="M340" s="285">
        <f t="shared" si="16"/>
        <v>0</v>
      </c>
    </row>
    <row r="341" spans="11:13" hidden="1" x14ac:dyDescent="0.25">
      <c r="K341" s="307">
        <f t="shared" si="15"/>
        <v>0</v>
      </c>
      <c r="L341" s="377">
        <f t="shared" si="17"/>
        <v>0</v>
      </c>
      <c r="M341" s="285">
        <f t="shared" si="16"/>
        <v>0</v>
      </c>
    </row>
    <row r="342" spans="11:13" hidden="1" x14ac:dyDescent="0.25">
      <c r="K342" s="307">
        <f t="shared" si="15"/>
        <v>0</v>
      </c>
      <c r="L342" s="377">
        <f t="shared" si="17"/>
        <v>0</v>
      </c>
      <c r="M342" s="285">
        <f t="shared" si="16"/>
        <v>0</v>
      </c>
    </row>
    <row r="343" spans="11:13" hidden="1" x14ac:dyDescent="0.25">
      <c r="K343" s="307">
        <f t="shared" si="15"/>
        <v>0</v>
      </c>
      <c r="L343" s="377">
        <f t="shared" si="17"/>
        <v>0</v>
      </c>
      <c r="M343" s="285">
        <f t="shared" si="16"/>
        <v>0</v>
      </c>
    </row>
    <row r="344" spans="11:13" hidden="1" x14ac:dyDescent="0.25">
      <c r="K344" s="307">
        <f t="shared" si="15"/>
        <v>0</v>
      </c>
      <c r="L344" s="377">
        <f t="shared" si="17"/>
        <v>0</v>
      </c>
      <c r="M344" s="285">
        <f t="shared" si="16"/>
        <v>0</v>
      </c>
    </row>
    <row r="345" spans="11:13" hidden="1" x14ac:dyDescent="0.25">
      <c r="K345" s="307">
        <f t="shared" si="15"/>
        <v>0</v>
      </c>
      <c r="L345" s="377">
        <f t="shared" si="17"/>
        <v>0</v>
      </c>
      <c r="M345" s="285">
        <f t="shared" si="16"/>
        <v>0</v>
      </c>
    </row>
    <row r="346" spans="11:13" hidden="1" x14ac:dyDescent="0.25">
      <c r="K346" s="307">
        <f t="shared" si="15"/>
        <v>0</v>
      </c>
      <c r="L346" s="377">
        <f t="shared" si="17"/>
        <v>0</v>
      </c>
      <c r="M346" s="285">
        <f t="shared" si="16"/>
        <v>0</v>
      </c>
    </row>
    <row r="347" spans="11:13" hidden="1" x14ac:dyDescent="0.25">
      <c r="K347" s="307">
        <f t="shared" si="15"/>
        <v>0</v>
      </c>
      <c r="L347" s="377">
        <f t="shared" si="17"/>
        <v>0</v>
      </c>
      <c r="M347" s="285">
        <f t="shared" si="16"/>
        <v>0</v>
      </c>
    </row>
    <row r="348" spans="11:13" hidden="1" x14ac:dyDescent="0.25">
      <c r="K348" s="307">
        <f t="shared" si="15"/>
        <v>0</v>
      </c>
      <c r="L348" s="377">
        <f t="shared" si="17"/>
        <v>0</v>
      </c>
      <c r="M348" s="285">
        <f t="shared" si="16"/>
        <v>0</v>
      </c>
    </row>
    <row r="349" spans="11:13" hidden="1" x14ac:dyDescent="0.25">
      <c r="K349" s="307">
        <f t="shared" si="15"/>
        <v>0</v>
      </c>
      <c r="L349" s="377">
        <f t="shared" si="17"/>
        <v>0</v>
      </c>
      <c r="M349" s="285">
        <f t="shared" si="16"/>
        <v>0</v>
      </c>
    </row>
    <row r="350" spans="11:13" hidden="1" x14ac:dyDescent="0.25">
      <c r="K350" s="307">
        <f t="shared" si="15"/>
        <v>0</v>
      </c>
      <c r="L350" s="377">
        <f t="shared" si="17"/>
        <v>0</v>
      </c>
      <c r="M350" s="285">
        <f t="shared" si="16"/>
        <v>0</v>
      </c>
    </row>
    <row r="351" spans="11:13" hidden="1" x14ac:dyDescent="0.25">
      <c r="K351" s="307">
        <f t="shared" si="15"/>
        <v>0</v>
      </c>
      <c r="L351" s="377">
        <f t="shared" si="17"/>
        <v>0</v>
      </c>
      <c r="M351" s="285">
        <f t="shared" si="16"/>
        <v>0</v>
      </c>
    </row>
    <row r="352" spans="11:13" hidden="1" x14ac:dyDescent="0.25">
      <c r="K352" s="307">
        <f t="shared" si="15"/>
        <v>0</v>
      </c>
      <c r="L352" s="377">
        <f t="shared" si="17"/>
        <v>0</v>
      </c>
      <c r="M352" s="285">
        <f t="shared" si="16"/>
        <v>0</v>
      </c>
    </row>
    <row r="353" spans="11:13" hidden="1" x14ac:dyDescent="0.25">
      <c r="K353" s="307">
        <f t="shared" si="15"/>
        <v>0</v>
      </c>
      <c r="L353" s="377">
        <f t="shared" si="17"/>
        <v>0</v>
      </c>
      <c r="M353" s="285">
        <f t="shared" si="16"/>
        <v>0</v>
      </c>
    </row>
    <row r="354" spans="11:13" hidden="1" x14ac:dyDescent="0.25">
      <c r="K354" s="307">
        <f t="shared" si="15"/>
        <v>0</v>
      </c>
      <c r="L354" s="377">
        <f t="shared" si="17"/>
        <v>0</v>
      </c>
      <c r="M354" s="285">
        <f t="shared" si="16"/>
        <v>0</v>
      </c>
    </row>
    <row r="355" spans="11:13" hidden="1" x14ac:dyDescent="0.25">
      <c r="K355" s="307">
        <f t="shared" si="15"/>
        <v>0</v>
      </c>
      <c r="L355" s="377">
        <f t="shared" si="17"/>
        <v>0</v>
      </c>
      <c r="M355" s="285">
        <f t="shared" si="16"/>
        <v>0</v>
      </c>
    </row>
    <row r="356" spans="11:13" hidden="1" x14ac:dyDescent="0.25">
      <c r="K356" s="307">
        <f t="shared" si="15"/>
        <v>0</v>
      </c>
      <c r="L356" s="377">
        <f t="shared" si="17"/>
        <v>0</v>
      </c>
      <c r="M356" s="285">
        <f t="shared" si="16"/>
        <v>0</v>
      </c>
    </row>
    <row r="357" spans="11:13" hidden="1" x14ac:dyDescent="0.25">
      <c r="K357" s="307">
        <f t="shared" si="15"/>
        <v>0</v>
      </c>
      <c r="L357" s="377">
        <f t="shared" si="17"/>
        <v>0</v>
      </c>
      <c r="M357" s="285">
        <f t="shared" si="16"/>
        <v>0</v>
      </c>
    </row>
    <row r="358" spans="11:13" hidden="1" x14ac:dyDescent="0.25">
      <c r="K358" s="307">
        <f t="shared" si="15"/>
        <v>0</v>
      </c>
      <c r="L358" s="377">
        <f t="shared" si="17"/>
        <v>0</v>
      </c>
      <c r="M358" s="285">
        <f t="shared" si="16"/>
        <v>0</v>
      </c>
    </row>
    <row r="359" spans="11:13" hidden="1" x14ac:dyDescent="0.25">
      <c r="K359" s="307">
        <f t="shared" si="15"/>
        <v>0</v>
      </c>
      <c r="L359" s="377">
        <f t="shared" si="17"/>
        <v>0</v>
      </c>
      <c r="M359" s="285">
        <f t="shared" si="16"/>
        <v>0</v>
      </c>
    </row>
    <row r="360" spans="11:13" hidden="1" x14ac:dyDescent="0.25">
      <c r="K360" s="307">
        <f t="shared" si="15"/>
        <v>0</v>
      </c>
      <c r="L360" s="377">
        <f t="shared" si="17"/>
        <v>0</v>
      </c>
      <c r="M360" s="285">
        <f t="shared" si="16"/>
        <v>0</v>
      </c>
    </row>
    <row r="361" spans="11:13" hidden="1" x14ac:dyDescent="0.25">
      <c r="K361" s="307">
        <f t="shared" si="15"/>
        <v>0</v>
      </c>
      <c r="L361" s="377">
        <f t="shared" si="17"/>
        <v>0</v>
      </c>
      <c r="M361" s="285">
        <f t="shared" si="16"/>
        <v>0</v>
      </c>
    </row>
    <row r="362" spans="11:13" hidden="1" x14ac:dyDescent="0.25">
      <c r="K362" s="307">
        <f t="shared" si="15"/>
        <v>0</v>
      </c>
      <c r="L362" s="377">
        <f t="shared" si="17"/>
        <v>0</v>
      </c>
      <c r="M362" s="285">
        <f t="shared" si="16"/>
        <v>0</v>
      </c>
    </row>
    <row r="363" spans="11:13" hidden="1" x14ac:dyDescent="0.25">
      <c r="K363" s="307">
        <f t="shared" si="15"/>
        <v>0</v>
      </c>
      <c r="L363" s="377">
        <f t="shared" si="17"/>
        <v>0</v>
      </c>
      <c r="M363" s="285">
        <f t="shared" si="16"/>
        <v>0</v>
      </c>
    </row>
    <row r="364" spans="11:13" hidden="1" x14ac:dyDescent="0.25">
      <c r="K364" s="307">
        <f t="shared" si="15"/>
        <v>0</v>
      </c>
      <c r="L364" s="377">
        <f t="shared" si="17"/>
        <v>0</v>
      </c>
      <c r="M364" s="285">
        <f t="shared" si="16"/>
        <v>0</v>
      </c>
    </row>
    <row r="365" spans="11:13" hidden="1" x14ac:dyDescent="0.25">
      <c r="K365" s="307">
        <f t="shared" si="15"/>
        <v>0</v>
      </c>
      <c r="L365" s="377">
        <f t="shared" si="17"/>
        <v>0</v>
      </c>
      <c r="M365" s="285">
        <f t="shared" si="16"/>
        <v>0</v>
      </c>
    </row>
    <row r="366" spans="11:13" hidden="1" x14ac:dyDescent="0.25">
      <c r="K366" s="307">
        <f t="shared" si="15"/>
        <v>0</v>
      </c>
      <c r="L366" s="377">
        <f t="shared" si="17"/>
        <v>0</v>
      </c>
      <c r="M366" s="285">
        <f t="shared" si="16"/>
        <v>0</v>
      </c>
    </row>
    <row r="367" spans="11:13" hidden="1" x14ac:dyDescent="0.25">
      <c r="K367" s="307">
        <f t="shared" si="15"/>
        <v>0</v>
      </c>
      <c r="L367" s="377">
        <f t="shared" si="17"/>
        <v>0</v>
      </c>
      <c r="M367" s="285">
        <f t="shared" si="16"/>
        <v>0</v>
      </c>
    </row>
    <row r="368" spans="11:13" hidden="1" x14ac:dyDescent="0.25">
      <c r="K368" s="307">
        <f t="shared" si="15"/>
        <v>0</v>
      </c>
      <c r="L368" s="377">
        <f t="shared" si="17"/>
        <v>0</v>
      </c>
      <c r="M368" s="285">
        <f t="shared" si="16"/>
        <v>0</v>
      </c>
    </row>
    <row r="369" spans="11:13" hidden="1" x14ac:dyDescent="0.25">
      <c r="K369" s="307">
        <f t="shared" si="15"/>
        <v>0</v>
      </c>
      <c r="L369" s="377">
        <f t="shared" si="17"/>
        <v>0</v>
      </c>
      <c r="M369" s="285">
        <f t="shared" si="16"/>
        <v>0</v>
      </c>
    </row>
    <row r="370" spans="11:13" hidden="1" x14ac:dyDescent="0.25">
      <c r="K370" s="307">
        <f t="shared" si="15"/>
        <v>0</v>
      </c>
      <c r="L370" s="377">
        <f t="shared" si="17"/>
        <v>0</v>
      </c>
      <c r="M370" s="285">
        <f t="shared" si="16"/>
        <v>0</v>
      </c>
    </row>
    <row r="371" spans="11:13" hidden="1" x14ac:dyDescent="0.25">
      <c r="K371" s="307">
        <f t="shared" si="15"/>
        <v>0</v>
      </c>
      <c r="L371" s="377">
        <f t="shared" si="17"/>
        <v>0</v>
      </c>
      <c r="M371" s="285">
        <f t="shared" si="16"/>
        <v>0</v>
      </c>
    </row>
    <row r="372" spans="11:13" hidden="1" x14ac:dyDescent="0.25">
      <c r="K372" s="307">
        <f t="shared" si="15"/>
        <v>0</v>
      </c>
      <c r="L372" s="377">
        <f t="shared" si="17"/>
        <v>0</v>
      </c>
      <c r="M372" s="285">
        <f t="shared" si="16"/>
        <v>0</v>
      </c>
    </row>
    <row r="373" spans="11:13" hidden="1" x14ac:dyDescent="0.25">
      <c r="K373" s="307">
        <f t="shared" si="15"/>
        <v>0</v>
      </c>
      <c r="L373" s="377">
        <f t="shared" si="17"/>
        <v>0</v>
      </c>
      <c r="M373" s="285">
        <f t="shared" si="16"/>
        <v>0</v>
      </c>
    </row>
    <row r="374" spans="11:13" hidden="1" x14ac:dyDescent="0.25">
      <c r="K374" s="307">
        <f t="shared" si="15"/>
        <v>0</v>
      </c>
      <c r="L374" s="377">
        <f t="shared" si="17"/>
        <v>0</v>
      </c>
      <c r="M374" s="285">
        <f t="shared" si="16"/>
        <v>0</v>
      </c>
    </row>
    <row r="375" spans="11:13" hidden="1" x14ac:dyDescent="0.25">
      <c r="K375" s="307">
        <f t="shared" si="15"/>
        <v>0</v>
      </c>
      <c r="L375" s="377">
        <f t="shared" si="17"/>
        <v>0</v>
      </c>
      <c r="M375" s="285">
        <f t="shared" si="16"/>
        <v>0</v>
      </c>
    </row>
    <row r="376" spans="11:13" hidden="1" x14ac:dyDescent="0.25">
      <c r="K376" s="307">
        <f t="shared" si="15"/>
        <v>0</v>
      </c>
      <c r="L376" s="377">
        <f t="shared" si="17"/>
        <v>0</v>
      </c>
      <c r="M376" s="285">
        <f t="shared" si="16"/>
        <v>0</v>
      </c>
    </row>
    <row r="377" spans="11:13" hidden="1" x14ac:dyDescent="0.25">
      <c r="K377" s="307">
        <f t="shared" si="15"/>
        <v>0</v>
      </c>
      <c r="L377" s="377">
        <f t="shared" si="17"/>
        <v>0</v>
      </c>
      <c r="M377" s="285">
        <f t="shared" si="16"/>
        <v>0</v>
      </c>
    </row>
    <row r="378" spans="11:13" hidden="1" x14ac:dyDescent="0.25">
      <c r="K378" s="307">
        <f t="shared" si="15"/>
        <v>0</v>
      </c>
      <c r="L378" s="377">
        <f t="shared" si="17"/>
        <v>0</v>
      </c>
      <c r="M378" s="285">
        <f t="shared" si="16"/>
        <v>0</v>
      </c>
    </row>
    <row r="379" spans="11:13" hidden="1" x14ac:dyDescent="0.25">
      <c r="K379" s="307">
        <f t="shared" si="15"/>
        <v>0</v>
      </c>
      <c r="L379" s="377">
        <f t="shared" si="17"/>
        <v>0</v>
      </c>
      <c r="M379" s="285">
        <f t="shared" si="16"/>
        <v>0</v>
      </c>
    </row>
    <row r="380" spans="11:13" hidden="1" x14ac:dyDescent="0.25">
      <c r="K380" s="307">
        <f t="shared" si="15"/>
        <v>0</v>
      </c>
      <c r="L380" s="377">
        <f t="shared" si="17"/>
        <v>0</v>
      </c>
      <c r="M380" s="285">
        <f t="shared" si="16"/>
        <v>0</v>
      </c>
    </row>
    <row r="381" spans="11:13" hidden="1" x14ac:dyDescent="0.25">
      <c r="K381" s="307">
        <f t="shared" si="15"/>
        <v>0</v>
      </c>
      <c r="L381" s="377">
        <f t="shared" si="17"/>
        <v>0</v>
      </c>
      <c r="M381" s="285">
        <f t="shared" si="16"/>
        <v>0</v>
      </c>
    </row>
    <row r="382" spans="11:13" hidden="1" x14ac:dyDescent="0.25">
      <c r="K382" s="307">
        <f t="shared" si="15"/>
        <v>0</v>
      </c>
      <c r="L382" s="377">
        <f t="shared" si="17"/>
        <v>0</v>
      </c>
      <c r="M382" s="285">
        <f t="shared" si="16"/>
        <v>0</v>
      </c>
    </row>
    <row r="383" spans="11:13" hidden="1" x14ac:dyDescent="0.25">
      <c r="K383" s="307">
        <f t="shared" si="15"/>
        <v>0</v>
      </c>
      <c r="L383" s="377">
        <f t="shared" si="17"/>
        <v>0</v>
      </c>
      <c r="M383" s="285">
        <f t="shared" si="16"/>
        <v>0</v>
      </c>
    </row>
    <row r="384" spans="11:13" hidden="1" x14ac:dyDescent="0.25">
      <c r="K384" s="307">
        <f t="shared" si="15"/>
        <v>0</v>
      </c>
      <c r="L384" s="377">
        <f t="shared" si="17"/>
        <v>0</v>
      </c>
      <c r="M384" s="285">
        <f t="shared" si="16"/>
        <v>0</v>
      </c>
    </row>
    <row r="385" spans="11:13" hidden="1" x14ac:dyDescent="0.25">
      <c r="K385" s="307">
        <f t="shared" si="15"/>
        <v>0</v>
      </c>
      <c r="L385" s="377">
        <f t="shared" si="17"/>
        <v>0</v>
      </c>
      <c r="M385" s="285">
        <f t="shared" si="16"/>
        <v>0</v>
      </c>
    </row>
    <row r="386" spans="11:13" hidden="1" x14ac:dyDescent="0.25">
      <c r="K386" s="307">
        <f t="shared" si="15"/>
        <v>0</v>
      </c>
      <c r="L386" s="377">
        <f t="shared" si="17"/>
        <v>0</v>
      </c>
      <c r="M386" s="285">
        <f t="shared" si="16"/>
        <v>0</v>
      </c>
    </row>
    <row r="387" spans="11:13" hidden="1" x14ac:dyDescent="0.25">
      <c r="K387" s="307">
        <f t="shared" si="15"/>
        <v>0</v>
      </c>
      <c r="L387" s="377">
        <f t="shared" si="17"/>
        <v>0</v>
      </c>
      <c r="M387" s="285">
        <f t="shared" si="16"/>
        <v>0</v>
      </c>
    </row>
    <row r="388" spans="11:13" hidden="1" x14ac:dyDescent="0.25">
      <c r="K388" s="307">
        <f t="shared" si="15"/>
        <v>0</v>
      </c>
      <c r="L388" s="377">
        <f t="shared" si="17"/>
        <v>0</v>
      </c>
      <c r="M388" s="285">
        <f t="shared" si="16"/>
        <v>0</v>
      </c>
    </row>
    <row r="389" spans="11:13" hidden="1" x14ac:dyDescent="0.25">
      <c r="K389" s="307">
        <f t="shared" ref="K389:K452" si="18">SUM(F389:J389)</f>
        <v>0</v>
      </c>
      <c r="L389" s="377">
        <f t="shared" si="17"/>
        <v>0</v>
      </c>
      <c r="M389" s="285">
        <f t="shared" ref="M389:M452" si="19">SUM(K389*L389)</f>
        <v>0</v>
      </c>
    </row>
    <row r="390" spans="11:13" hidden="1" x14ac:dyDescent="0.25">
      <c r="K390" s="307">
        <f t="shared" si="18"/>
        <v>0</v>
      </c>
      <c r="L390" s="377">
        <f t="shared" ref="L390:L453" si="20">IF(D390="X",0,IF(E390="",0,IF(E390="H",0,VLOOKUP(E390,$F$539:$G$553,2))))</f>
        <v>0</v>
      </c>
      <c r="M390" s="285">
        <f t="shared" si="19"/>
        <v>0</v>
      </c>
    </row>
    <row r="391" spans="11:13" hidden="1" x14ac:dyDescent="0.25">
      <c r="K391" s="307">
        <f t="shared" si="18"/>
        <v>0</v>
      </c>
      <c r="L391" s="377">
        <f t="shared" si="20"/>
        <v>0</v>
      </c>
      <c r="M391" s="285">
        <f t="shared" si="19"/>
        <v>0</v>
      </c>
    </row>
    <row r="392" spans="11:13" hidden="1" x14ac:dyDescent="0.25">
      <c r="K392" s="307">
        <f t="shared" si="18"/>
        <v>0</v>
      </c>
      <c r="L392" s="377">
        <f t="shared" si="20"/>
        <v>0</v>
      </c>
      <c r="M392" s="285">
        <f t="shared" si="19"/>
        <v>0</v>
      </c>
    </row>
    <row r="393" spans="11:13" hidden="1" x14ac:dyDescent="0.25">
      <c r="K393" s="307">
        <f t="shared" si="18"/>
        <v>0</v>
      </c>
      <c r="L393" s="377">
        <f t="shared" si="20"/>
        <v>0</v>
      </c>
      <c r="M393" s="285">
        <f t="shared" si="19"/>
        <v>0</v>
      </c>
    </row>
    <row r="394" spans="11:13" hidden="1" x14ac:dyDescent="0.25">
      <c r="K394" s="307">
        <f t="shared" si="18"/>
        <v>0</v>
      </c>
      <c r="L394" s="377">
        <f t="shared" si="20"/>
        <v>0</v>
      </c>
      <c r="M394" s="285">
        <f t="shared" si="19"/>
        <v>0</v>
      </c>
    </row>
    <row r="395" spans="11:13" hidden="1" x14ac:dyDescent="0.25">
      <c r="K395" s="307">
        <f t="shared" si="18"/>
        <v>0</v>
      </c>
      <c r="L395" s="377">
        <f t="shared" si="20"/>
        <v>0</v>
      </c>
      <c r="M395" s="285">
        <f t="shared" si="19"/>
        <v>0</v>
      </c>
    </row>
    <row r="396" spans="11:13" hidden="1" x14ac:dyDescent="0.25">
      <c r="K396" s="307">
        <f t="shared" si="18"/>
        <v>0</v>
      </c>
      <c r="L396" s="377">
        <f t="shared" si="20"/>
        <v>0</v>
      </c>
      <c r="M396" s="285">
        <f t="shared" si="19"/>
        <v>0</v>
      </c>
    </row>
    <row r="397" spans="11:13" hidden="1" x14ac:dyDescent="0.25">
      <c r="K397" s="307">
        <f t="shared" si="18"/>
        <v>0</v>
      </c>
      <c r="L397" s="377">
        <f t="shared" si="20"/>
        <v>0</v>
      </c>
      <c r="M397" s="285">
        <f t="shared" si="19"/>
        <v>0</v>
      </c>
    </row>
    <row r="398" spans="11:13" hidden="1" x14ac:dyDescent="0.25">
      <c r="K398" s="307">
        <f t="shared" si="18"/>
        <v>0</v>
      </c>
      <c r="L398" s="377">
        <f t="shared" si="20"/>
        <v>0</v>
      </c>
      <c r="M398" s="285">
        <f t="shared" si="19"/>
        <v>0</v>
      </c>
    </row>
    <row r="399" spans="11:13" hidden="1" x14ac:dyDescent="0.25">
      <c r="K399" s="307">
        <f t="shared" si="18"/>
        <v>0</v>
      </c>
      <c r="L399" s="377">
        <f t="shared" si="20"/>
        <v>0</v>
      </c>
      <c r="M399" s="285">
        <f t="shared" si="19"/>
        <v>0</v>
      </c>
    </row>
    <row r="400" spans="11:13" hidden="1" x14ac:dyDescent="0.25">
      <c r="K400" s="307">
        <f t="shared" si="18"/>
        <v>0</v>
      </c>
      <c r="L400" s="377">
        <f t="shared" si="20"/>
        <v>0</v>
      </c>
      <c r="M400" s="285">
        <f t="shared" si="19"/>
        <v>0</v>
      </c>
    </row>
    <row r="401" spans="11:13" hidden="1" x14ac:dyDescent="0.25">
      <c r="K401" s="307">
        <f t="shared" si="18"/>
        <v>0</v>
      </c>
      <c r="L401" s="377">
        <f t="shared" si="20"/>
        <v>0</v>
      </c>
      <c r="M401" s="285">
        <f t="shared" si="19"/>
        <v>0</v>
      </c>
    </row>
    <row r="402" spans="11:13" hidden="1" x14ac:dyDescent="0.25">
      <c r="K402" s="307">
        <f t="shared" si="18"/>
        <v>0</v>
      </c>
      <c r="L402" s="377">
        <f t="shared" si="20"/>
        <v>0</v>
      </c>
      <c r="M402" s="285">
        <f t="shared" si="19"/>
        <v>0</v>
      </c>
    </row>
    <row r="403" spans="11:13" hidden="1" x14ac:dyDescent="0.25">
      <c r="K403" s="307">
        <f t="shared" si="18"/>
        <v>0</v>
      </c>
      <c r="L403" s="377">
        <f t="shared" si="20"/>
        <v>0</v>
      </c>
      <c r="M403" s="285">
        <f t="shared" si="19"/>
        <v>0</v>
      </c>
    </row>
    <row r="404" spans="11:13" hidden="1" x14ac:dyDescent="0.25">
      <c r="K404" s="307">
        <f t="shared" si="18"/>
        <v>0</v>
      </c>
      <c r="L404" s="377">
        <f t="shared" si="20"/>
        <v>0</v>
      </c>
      <c r="M404" s="285">
        <f t="shared" si="19"/>
        <v>0</v>
      </c>
    </row>
    <row r="405" spans="11:13" hidden="1" x14ac:dyDescent="0.25">
      <c r="K405" s="307">
        <f t="shared" si="18"/>
        <v>0</v>
      </c>
      <c r="L405" s="377">
        <f t="shared" si="20"/>
        <v>0</v>
      </c>
      <c r="M405" s="285">
        <f t="shared" si="19"/>
        <v>0</v>
      </c>
    </row>
    <row r="406" spans="11:13" hidden="1" x14ac:dyDescent="0.25">
      <c r="K406" s="307">
        <f t="shared" si="18"/>
        <v>0</v>
      </c>
      <c r="L406" s="377">
        <f t="shared" si="20"/>
        <v>0</v>
      </c>
      <c r="M406" s="285">
        <f t="shared" si="19"/>
        <v>0</v>
      </c>
    </row>
    <row r="407" spans="11:13" hidden="1" x14ac:dyDescent="0.25">
      <c r="K407" s="307">
        <f t="shared" si="18"/>
        <v>0</v>
      </c>
      <c r="L407" s="377">
        <f t="shared" si="20"/>
        <v>0</v>
      </c>
      <c r="M407" s="285">
        <f t="shared" si="19"/>
        <v>0</v>
      </c>
    </row>
    <row r="408" spans="11:13" hidden="1" x14ac:dyDescent="0.25">
      <c r="K408" s="307">
        <f t="shared" si="18"/>
        <v>0</v>
      </c>
      <c r="L408" s="377">
        <f t="shared" si="20"/>
        <v>0</v>
      </c>
      <c r="M408" s="285">
        <f t="shared" si="19"/>
        <v>0</v>
      </c>
    </row>
    <row r="409" spans="11:13" hidden="1" x14ac:dyDescent="0.25">
      <c r="K409" s="307">
        <f t="shared" si="18"/>
        <v>0</v>
      </c>
      <c r="L409" s="377">
        <f t="shared" si="20"/>
        <v>0</v>
      </c>
      <c r="M409" s="285">
        <f t="shared" si="19"/>
        <v>0</v>
      </c>
    </row>
    <row r="410" spans="11:13" hidden="1" x14ac:dyDescent="0.25">
      <c r="K410" s="307">
        <f t="shared" si="18"/>
        <v>0</v>
      </c>
      <c r="L410" s="377">
        <f t="shared" si="20"/>
        <v>0</v>
      </c>
      <c r="M410" s="285">
        <f t="shared" si="19"/>
        <v>0</v>
      </c>
    </row>
    <row r="411" spans="11:13" hidden="1" x14ac:dyDescent="0.25">
      <c r="K411" s="307">
        <f t="shared" si="18"/>
        <v>0</v>
      </c>
      <c r="L411" s="377">
        <f t="shared" si="20"/>
        <v>0</v>
      </c>
      <c r="M411" s="285">
        <f t="shared" si="19"/>
        <v>0</v>
      </c>
    </row>
    <row r="412" spans="11:13" hidden="1" x14ac:dyDescent="0.25">
      <c r="K412" s="307">
        <f t="shared" si="18"/>
        <v>0</v>
      </c>
      <c r="L412" s="377">
        <f t="shared" si="20"/>
        <v>0</v>
      </c>
      <c r="M412" s="285">
        <f t="shared" si="19"/>
        <v>0</v>
      </c>
    </row>
    <row r="413" spans="11:13" hidden="1" x14ac:dyDescent="0.25">
      <c r="K413" s="307">
        <f t="shared" si="18"/>
        <v>0</v>
      </c>
      <c r="L413" s="377">
        <f t="shared" si="20"/>
        <v>0</v>
      </c>
      <c r="M413" s="285">
        <f t="shared" si="19"/>
        <v>0</v>
      </c>
    </row>
    <row r="414" spans="11:13" hidden="1" x14ac:dyDescent="0.25">
      <c r="K414" s="307">
        <f t="shared" si="18"/>
        <v>0</v>
      </c>
      <c r="L414" s="377">
        <f t="shared" si="20"/>
        <v>0</v>
      </c>
      <c r="M414" s="285">
        <f t="shared" si="19"/>
        <v>0</v>
      </c>
    </row>
    <row r="415" spans="11:13" hidden="1" x14ac:dyDescent="0.25">
      <c r="K415" s="307">
        <f t="shared" si="18"/>
        <v>0</v>
      </c>
      <c r="L415" s="377">
        <f t="shared" si="20"/>
        <v>0</v>
      </c>
      <c r="M415" s="285">
        <f t="shared" si="19"/>
        <v>0</v>
      </c>
    </row>
    <row r="416" spans="11:13" hidden="1" x14ac:dyDescent="0.25">
      <c r="K416" s="307">
        <f t="shared" si="18"/>
        <v>0</v>
      </c>
      <c r="L416" s="377">
        <f t="shared" si="20"/>
        <v>0</v>
      </c>
      <c r="M416" s="285">
        <f t="shared" si="19"/>
        <v>0</v>
      </c>
    </row>
    <row r="417" spans="11:13" hidden="1" x14ac:dyDescent="0.25">
      <c r="K417" s="307">
        <f t="shared" si="18"/>
        <v>0</v>
      </c>
      <c r="L417" s="377">
        <f t="shared" si="20"/>
        <v>0</v>
      </c>
      <c r="M417" s="285">
        <f t="shared" si="19"/>
        <v>0</v>
      </c>
    </row>
    <row r="418" spans="11:13" hidden="1" x14ac:dyDescent="0.25">
      <c r="K418" s="307">
        <f t="shared" si="18"/>
        <v>0</v>
      </c>
      <c r="L418" s="377">
        <f t="shared" si="20"/>
        <v>0</v>
      </c>
      <c r="M418" s="285">
        <f t="shared" si="19"/>
        <v>0</v>
      </c>
    </row>
    <row r="419" spans="11:13" hidden="1" x14ac:dyDescent="0.25">
      <c r="K419" s="307">
        <f t="shared" si="18"/>
        <v>0</v>
      </c>
      <c r="L419" s="377">
        <f t="shared" si="20"/>
        <v>0</v>
      </c>
      <c r="M419" s="285">
        <f t="shared" si="19"/>
        <v>0</v>
      </c>
    </row>
    <row r="420" spans="11:13" hidden="1" x14ac:dyDescent="0.25">
      <c r="K420" s="307">
        <f t="shared" si="18"/>
        <v>0</v>
      </c>
      <c r="L420" s="377">
        <f t="shared" si="20"/>
        <v>0</v>
      </c>
      <c r="M420" s="285">
        <f t="shared" si="19"/>
        <v>0</v>
      </c>
    </row>
    <row r="421" spans="11:13" hidden="1" x14ac:dyDescent="0.25">
      <c r="K421" s="307">
        <f t="shared" si="18"/>
        <v>0</v>
      </c>
      <c r="L421" s="377">
        <f t="shared" si="20"/>
        <v>0</v>
      </c>
      <c r="M421" s="285">
        <f t="shared" si="19"/>
        <v>0</v>
      </c>
    </row>
    <row r="422" spans="11:13" hidden="1" x14ac:dyDescent="0.25">
      <c r="K422" s="307">
        <f t="shared" si="18"/>
        <v>0</v>
      </c>
      <c r="L422" s="377">
        <f t="shared" si="20"/>
        <v>0</v>
      </c>
      <c r="M422" s="285">
        <f t="shared" si="19"/>
        <v>0</v>
      </c>
    </row>
    <row r="423" spans="11:13" hidden="1" x14ac:dyDescent="0.25">
      <c r="K423" s="307">
        <f t="shared" si="18"/>
        <v>0</v>
      </c>
      <c r="L423" s="377">
        <f t="shared" si="20"/>
        <v>0</v>
      </c>
      <c r="M423" s="285">
        <f t="shared" si="19"/>
        <v>0</v>
      </c>
    </row>
    <row r="424" spans="11:13" hidden="1" x14ac:dyDescent="0.25">
      <c r="K424" s="307">
        <f t="shared" si="18"/>
        <v>0</v>
      </c>
      <c r="L424" s="377">
        <f t="shared" si="20"/>
        <v>0</v>
      </c>
      <c r="M424" s="285">
        <f t="shared" si="19"/>
        <v>0</v>
      </c>
    </row>
    <row r="425" spans="11:13" hidden="1" x14ac:dyDescent="0.25">
      <c r="K425" s="307">
        <f t="shared" si="18"/>
        <v>0</v>
      </c>
      <c r="L425" s="377">
        <f t="shared" si="20"/>
        <v>0</v>
      </c>
      <c r="M425" s="285">
        <f t="shared" si="19"/>
        <v>0</v>
      </c>
    </row>
    <row r="426" spans="11:13" hidden="1" x14ac:dyDescent="0.25">
      <c r="K426" s="307">
        <f t="shared" si="18"/>
        <v>0</v>
      </c>
      <c r="L426" s="377">
        <f t="shared" si="20"/>
        <v>0</v>
      </c>
      <c r="M426" s="285">
        <f t="shared" si="19"/>
        <v>0</v>
      </c>
    </row>
    <row r="427" spans="11:13" hidden="1" x14ac:dyDescent="0.25">
      <c r="K427" s="307">
        <f t="shared" si="18"/>
        <v>0</v>
      </c>
      <c r="L427" s="377">
        <f t="shared" si="20"/>
        <v>0</v>
      </c>
      <c r="M427" s="285">
        <f t="shared" si="19"/>
        <v>0</v>
      </c>
    </row>
    <row r="428" spans="11:13" hidden="1" x14ac:dyDescent="0.25">
      <c r="K428" s="307">
        <f t="shared" si="18"/>
        <v>0</v>
      </c>
      <c r="L428" s="377">
        <f t="shared" si="20"/>
        <v>0</v>
      </c>
      <c r="M428" s="285">
        <f t="shared" si="19"/>
        <v>0</v>
      </c>
    </row>
    <row r="429" spans="11:13" hidden="1" x14ac:dyDescent="0.25">
      <c r="K429" s="307">
        <f t="shared" si="18"/>
        <v>0</v>
      </c>
      <c r="L429" s="377">
        <f t="shared" si="20"/>
        <v>0</v>
      </c>
      <c r="M429" s="285">
        <f t="shared" si="19"/>
        <v>0</v>
      </c>
    </row>
    <row r="430" spans="11:13" hidden="1" x14ac:dyDescent="0.25">
      <c r="K430" s="307">
        <f t="shared" si="18"/>
        <v>0</v>
      </c>
      <c r="L430" s="377">
        <f t="shared" si="20"/>
        <v>0</v>
      </c>
      <c r="M430" s="285">
        <f t="shared" si="19"/>
        <v>0</v>
      </c>
    </row>
    <row r="431" spans="11:13" hidden="1" x14ac:dyDescent="0.25">
      <c r="K431" s="307">
        <f t="shared" si="18"/>
        <v>0</v>
      </c>
      <c r="L431" s="377">
        <f t="shared" si="20"/>
        <v>0</v>
      </c>
      <c r="M431" s="285">
        <f t="shared" si="19"/>
        <v>0</v>
      </c>
    </row>
    <row r="432" spans="11:13" hidden="1" x14ac:dyDescent="0.25">
      <c r="K432" s="307">
        <f t="shared" si="18"/>
        <v>0</v>
      </c>
      <c r="L432" s="377">
        <f t="shared" si="20"/>
        <v>0</v>
      </c>
      <c r="M432" s="285">
        <f t="shared" si="19"/>
        <v>0</v>
      </c>
    </row>
    <row r="433" spans="11:13" hidden="1" x14ac:dyDescent="0.25">
      <c r="K433" s="307">
        <f t="shared" si="18"/>
        <v>0</v>
      </c>
      <c r="L433" s="377">
        <f t="shared" si="20"/>
        <v>0</v>
      </c>
      <c r="M433" s="285">
        <f t="shared" si="19"/>
        <v>0</v>
      </c>
    </row>
    <row r="434" spans="11:13" hidden="1" x14ac:dyDescent="0.25">
      <c r="K434" s="307">
        <f t="shared" si="18"/>
        <v>0</v>
      </c>
      <c r="L434" s="377">
        <f t="shared" si="20"/>
        <v>0</v>
      </c>
      <c r="M434" s="285">
        <f t="shared" si="19"/>
        <v>0</v>
      </c>
    </row>
    <row r="435" spans="11:13" hidden="1" x14ac:dyDescent="0.25">
      <c r="K435" s="307">
        <f t="shared" si="18"/>
        <v>0</v>
      </c>
      <c r="L435" s="377">
        <f t="shared" si="20"/>
        <v>0</v>
      </c>
      <c r="M435" s="285">
        <f t="shared" si="19"/>
        <v>0</v>
      </c>
    </row>
    <row r="436" spans="11:13" hidden="1" x14ac:dyDescent="0.25">
      <c r="K436" s="307">
        <f t="shared" si="18"/>
        <v>0</v>
      </c>
      <c r="L436" s="377">
        <f t="shared" si="20"/>
        <v>0</v>
      </c>
      <c r="M436" s="285">
        <f t="shared" si="19"/>
        <v>0</v>
      </c>
    </row>
    <row r="437" spans="11:13" hidden="1" x14ac:dyDescent="0.25">
      <c r="K437" s="307">
        <f t="shared" si="18"/>
        <v>0</v>
      </c>
      <c r="L437" s="377">
        <f t="shared" si="20"/>
        <v>0</v>
      </c>
      <c r="M437" s="285">
        <f t="shared" si="19"/>
        <v>0</v>
      </c>
    </row>
    <row r="438" spans="11:13" hidden="1" x14ac:dyDescent="0.25">
      <c r="K438" s="307">
        <f t="shared" si="18"/>
        <v>0</v>
      </c>
      <c r="L438" s="377">
        <f t="shared" si="20"/>
        <v>0</v>
      </c>
      <c r="M438" s="285">
        <f t="shared" si="19"/>
        <v>0</v>
      </c>
    </row>
    <row r="439" spans="11:13" hidden="1" x14ac:dyDescent="0.25">
      <c r="K439" s="307">
        <f t="shared" si="18"/>
        <v>0</v>
      </c>
      <c r="L439" s="377">
        <f t="shared" si="20"/>
        <v>0</v>
      </c>
      <c r="M439" s="285">
        <f t="shared" si="19"/>
        <v>0</v>
      </c>
    </row>
    <row r="440" spans="11:13" hidden="1" x14ac:dyDescent="0.25">
      <c r="K440" s="307">
        <f t="shared" si="18"/>
        <v>0</v>
      </c>
      <c r="L440" s="377">
        <f t="shared" si="20"/>
        <v>0</v>
      </c>
      <c r="M440" s="285">
        <f t="shared" si="19"/>
        <v>0</v>
      </c>
    </row>
    <row r="441" spans="11:13" hidden="1" x14ac:dyDescent="0.25">
      <c r="K441" s="307">
        <f t="shared" si="18"/>
        <v>0</v>
      </c>
      <c r="L441" s="377">
        <f t="shared" si="20"/>
        <v>0</v>
      </c>
      <c r="M441" s="285">
        <f t="shared" si="19"/>
        <v>0</v>
      </c>
    </row>
    <row r="442" spans="11:13" hidden="1" x14ac:dyDescent="0.25">
      <c r="K442" s="307">
        <f t="shared" si="18"/>
        <v>0</v>
      </c>
      <c r="L442" s="377">
        <f t="shared" si="20"/>
        <v>0</v>
      </c>
      <c r="M442" s="285">
        <f t="shared" si="19"/>
        <v>0</v>
      </c>
    </row>
    <row r="443" spans="11:13" hidden="1" x14ac:dyDescent="0.25">
      <c r="K443" s="307">
        <f t="shared" si="18"/>
        <v>0</v>
      </c>
      <c r="L443" s="377">
        <f t="shared" si="20"/>
        <v>0</v>
      </c>
      <c r="M443" s="285">
        <f t="shared" si="19"/>
        <v>0</v>
      </c>
    </row>
    <row r="444" spans="11:13" hidden="1" x14ac:dyDescent="0.25">
      <c r="K444" s="307">
        <f t="shared" si="18"/>
        <v>0</v>
      </c>
      <c r="L444" s="377">
        <f t="shared" si="20"/>
        <v>0</v>
      </c>
      <c r="M444" s="285">
        <f t="shared" si="19"/>
        <v>0</v>
      </c>
    </row>
    <row r="445" spans="11:13" hidden="1" x14ac:dyDescent="0.25">
      <c r="K445" s="307">
        <f t="shared" si="18"/>
        <v>0</v>
      </c>
      <c r="L445" s="377">
        <f t="shared" si="20"/>
        <v>0</v>
      </c>
      <c r="M445" s="285">
        <f t="shared" si="19"/>
        <v>0</v>
      </c>
    </row>
    <row r="446" spans="11:13" hidden="1" x14ac:dyDescent="0.25">
      <c r="K446" s="307">
        <f t="shared" si="18"/>
        <v>0</v>
      </c>
      <c r="L446" s="377">
        <f t="shared" si="20"/>
        <v>0</v>
      </c>
      <c r="M446" s="285">
        <f t="shared" si="19"/>
        <v>0</v>
      </c>
    </row>
    <row r="447" spans="11:13" hidden="1" x14ac:dyDescent="0.25">
      <c r="K447" s="307">
        <f t="shared" si="18"/>
        <v>0</v>
      </c>
      <c r="L447" s="377">
        <f t="shared" si="20"/>
        <v>0</v>
      </c>
      <c r="M447" s="285">
        <f t="shared" si="19"/>
        <v>0</v>
      </c>
    </row>
    <row r="448" spans="11:13" hidden="1" x14ac:dyDescent="0.25">
      <c r="K448" s="307">
        <f t="shared" si="18"/>
        <v>0</v>
      </c>
      <c r="L448" s="377">
        <f t="shared" si="20"/>
        <v>0</v>
      </c>
      <c r="M448" s="285">
        <f t="shared" si="19"/>
        <v>0</v>
      </c>
    </row>
    <row r="449" spans="11:13" hidden="1" x14ac:dyDescent="0.25">
      <c r="K449" s="307">
        <f t="shared" si="18"/>
        <v>0</v>
      </c>
      <c r="L449" s="377">
        <f t="shared" si="20"/>
        <v>0</v>
      </c>
      <c r="M449" s="285">
        <f t="shared" si="19"/>
        <v>0</v>
      </c>
    </row>
    <row r="450" spans="11:13" hidden="1" x14ac:dyDescent="0.25">
      <c r="K450" s="307">
        <f t="shared" si="18"/>
        <v>0</v>
      </c>
      <c r="L450" s="377">
        <f t="shared" si="20"/>
        <v>0</v>
      </c>
      <c r="M450" s="285">
        <f t="shared" si="19"/>
        <v>0</v>
      </c>
    </row>
    <row r="451" spans="11:13" hidden="1" x14ac:dyDescent="0.25">
      <c r="K451" s="307">
        <f t="shared" si="18"/>
        <v>0</v>
      </c>
      <c r="L451" s="377">
        <f t="shared" si="20"/>
        <v>0</v>
      </c>
      <c r="M451" s="285">
        <f t="shared" si="19"/>
        <v>0</v>
      </c>
    </row>
    <row r="452" spans="11:13" hidden="1" x14ac:dyDescent="0.25">
      <c r="K452" s="307">
        <f t="shared" si="18"/>
        <v>0</v>
      </c>
      <c r="L452" s="377">
        <f t="shared" si="20"/>
        <v>0</v>
      </c>
      <c r="M452" s="285">
        <f t="shared" si="19"/>
        <v>0</v>
      </c>
    </row>
    <row r="453" spans="11:13" hidden="1" x14ac:dyDescent="0.25">
      <c r="K453" s="307">
        <f t="shared" ref="K453:K498" si="21">SUM(F453:J453)</f>
        <v>0</v>
      </c>
      <c r="L453" s="377">
        <f t="shared" si="20"/>
        <v>0</v>
      </c>
      <c r="M453" s="285">
        <f t="shared" ref="M453:M498" si="22">SUM(K453*L453)</f>
        <v>0</v>
      </c>
    </row>
    <row r="454" spans="11:13" hidden="1" x14ac:dyDescent="0.25">
      <c r="K454" s="307">
        <f t="shared" si="21"/>
        <v>0</v>
      </c>
      <c r="L454" s="377">
        <f t="shared" ref="L454:L498" si="23">IF(D454="X",0,IF(E454="",0,IF(E454="H",0,VLOOKUP(E454,$F$539:$G$553,2))))</f>
        <v>0</v>
      </c>
      <c r="M454" s="285">
        <f t="shared" si="22"/>
        <v>0</v>
      </c>
    </row>
    <row r="455" spans="11:13" hidden="1" x14ac:dyDescent="0.25">
      <c r="K455" s="307">
        <f t="shared" si="21"/>
        <v>0</v>
      </c>
      <c r="L455" s="377">
        <f t="shared" si="23"/>
        <v>0</v>
      </c>
      <c r="M455" s="285">
        <f t="shared" si="22"/>
        <v>0</v>
      </c>
    </row>
    <row r="456" spans="11:13" hidden="1" x14ac:dyDescent="0.25">
      <c r="K456" s="307">
        <f t="shared" si="21"/>
        <v>0</v>
      </c>
      <c r="L456" s="377">
        <f t="shared" si="23"/>
        <v>0</v>
      </c>
      <c r="M456" s="285">
        <f t="shared" si="22"/>
        <v>0</v>
      </c>
    </row>
    <row r="457" spans="11:13" hidden="1" x14ac:dyDescent="0.25">
      <c r="K457" s="307">
        <f t="shared" si="21"/>
        <v>0</v>
      </c>
      <c r="L457" s="377">
        <f t="shared" si="23"/>
        <v>0</v>
      </c>
      <c r="M457" s="285">
        <f t="shared" si="22"/>
        <v>0</v>
      </c>
    </row>
    <row r="458" spans="11:13" hidden="1" x14ac:dyDescent="0.25">
      <c r="K458" s="307">
        <f t="shared" si="21"/>
        <v>0</v>
      </c>
      <c r="L458" s="377">
        <f t="shared" si="23"/>
        <v>0</v>
      </c>
      <c r="M458" s="285">
        <f t="shared" si="22"/>
        <v>0</v>
      </c>
    </row>
    <row r="459" spans="11:13" hidden="1" x14ac:dyDescent="0.25">
      <c r="K459" s="307">
        <f t="shared" si="21"/>
        <v>0</v>
      </c>
      <c r="L459" s="377">
        <f t="shared" si="23"/>
        <v>0</v>
      </c>
      <c r="M459" s="285">
        <f t="shared" si="22"/>
        <v>0</v>
      </c>
    </row>
    <row r="460" spans="11:13" hidden="1" x14ac:dyDescent="0.25">
      <c r="K460" s="307">
        <f t="shared" si="21"/>
        <v>0</v>
      </c>
      <c r="L460" s="377">
        <f t="shared" si="23"/>
        <v>0</v>
      </c>
      <c r="M460" s="285">
        <f t="shared" si="22"/>
        <v>0</v>
      </c>
    </row>
    <row r="461" spans="11:13" hidden="1" x14ac:dyDescent="0.25">
      <c r="K461" s="307">
        <f t="shared" si="21"/>
        <v>0</v>
      </c>
      <c r="L461" s="377">
        <f t="shared" si="23"/>
        <v>0</v>
      </c>
      <c r="M461" s="285">
        <f t="shared" si="22"/>
        <v>0</v>
      </c>
    </row>
    <row r="462" spans="11:13" hidden="1" x14ac:dyDescent="0.25">
      <c r="K462" s="307">
        <f t="shared" si="21"/>
        <v>0</v>
      </c>
      <c r="L462" s="377">
        <f t="shared" si="23"/>
        <v>0</v>
      </c>
      <c r="M462" s="285">
        <f t="shared" si="22"/>
        <v>0</v>
      </c>
    </row>
    <row r="463" spans="11:13" hidden="1" x14ac:dyDescent="0.25">
      <c r="K463" s="307">
        <f t="shared" si="21"/>
        <v>0</v>
      </c>
      <c r="L463" s="377">
        <f t="shared" si="23"/>
        <v>0</v>
      </c>
      <c r="M463" s="285">
        <f t="shared" si="22"/>
        <v>0</v>
      </c>
    </row>
    <row r="464" spans="11:13" hidden="1" x14ac:dyDescent="0.25">
      <c r="K464" s="307">
        <f t="shared" si="21"/>
        <v>0</v>
      </c>
      <c r="L464" s="377">
        <f t="shared" si="23"/>
        <v>0</v>
      </c>
      <c r="M464" s="285">
        <f t="shared" si="22"/>
        <v>0</v>
      </c>
    </row>
    <row r="465" spans="11:13" hidden="1" x14ac:dyDescent="0.25">
      <c r="K465" s="307">
        <f t="shared" si="21"/>
        <v>0</v>
      </c>
      <c r="L465" s="377">
        <f t="shared" si="23"/>
        <v>0</v>
      </c>
      <c r="M465" s="285">
        <f t="shared" si="22"/>
        <v>0</v>
      </c>
    </row>
    <row r="466" spans="11:13" hidden="1" x14ac:dyDescent="0.25">
      <c r="K466" s="307">
        <f t="shared" si="21"/>
        <v>0</v>
      </c>
      <c r="L466" s="377">
        <f t="shared" si="23"/>
        <v>0</v>
      </c>
      <c r="M466" s="285">
        <f t="shared" si="22"/>
        <v>0</v>
      </c>
    </row>
    <row r="467" spans="11:13" hidden="1" x14ac:dyDescent="0.25">
      <c r="K467" s="307">
        <f t="shared" si="21"/>
        <v>0</v>
      </c>
      <c r="L467" s="377">
        <f t="shared" si="23"/>
        <v>0</v>
      </c>
      <c r="M467" s="285">
        <f t="shared" si="22"/>
        <v>0</v>
      </c>
    </row>
    <row r="468" spans="11:13" hidden="1" x14ac:dyDescent="0.25">
      <c r="K468" s="307">
        <f t="shared" si="21"/>
        <v>0</v>
      </c>
      <c r="L468" s="377">
        <f t="shared" si="23"/>
        <v>0</v>
      </c>
      <c r="M468" s="285">
        <f t="shared" si="22"/>
        <v>0</v>
      </c>
    </row>
    <row r="469" spans="11:13" hidden="1" x14ac:dyDescent="0.25">
      <c r="K469" s="307">
        <f t="shared" si="21"/>
        <v>0</v>
      </c>
      <c r="L469" s="377">
        <f t="shared" si="23"/>
        <v>0</v>
      </c>
      <c r="M469" s="285">
        <f t="shared" si="22"/>
        <v>0</v>
      </c>
    </row>
    <row r="470" spans="11:13" hidden="1" x14ac:dyDescent="0.25">
      <c r="K470" s="307">
        <f t="shared" si="21"/>
        <v>0</v>
      </c>
      <c r="L470" s="377">
        <f t="shared" si="23"/>
        <v>0</v>
      </c>
      <c r="M470" s="285">
        <f t="shared" si="22"/>
        <v>0</v>
      </c>
    </row>
    <row r="471" spans="11:13" hidden="1" x14ac:dyDescent="0.25">
      <c r="K471" s="307">
        <f t="shared" si="21"/>
        <v>0</v>
      </c>
      <c r="L471" s="377">
        <f t="shared" si="23"/>
        <v>0</v>
      </c>
      <c r="M471" s="285">
        <f t="shared" si="22"/>
        <v>0</v>
      </c>
    </row>
    <row r="472" spans="11:13" hidden="1" x14ac:dyDescent="0.25">
      <c r="K472" s="307">
        <f t="shared" si="21"/>
        <v>0</v>
      </c>
      <c r="L472" s="377">
        <f t="shared" si="23"/>
        <v>0</v>
      </c>
      <c r="M472" s="285">
        <f t="shared" si="22"/>
        <v>0</v>
      </c>
    </row>
    <row r="473" spans="11:13" hidden="1" x14ac:dyDescent="0.25">
      <c r="K473" s="307">
        <f t="shared" si="21"/>
        <v>0</v>
      </c>
      <c r="L473" s="377">
        <f t="shared" si="23"/>
        <v>0</v>
      </c>
      <c r="M473" s="285">
        <f t="shared" si="22"/>
        <v>0</v>
      </c>
    </row>
    <row r="474" spans="11:13" hidden="1" x14ac:dyDescent="0.25">
      <c r="K474" s="307">
        <f t="shared" si="21"/>
        <v>0</v>
      </c>
      <c r="L474" s="377">
        <f t="shared" si="23"/>
        <v>0</v>
      </c>
      <c r="M474" s="285">
        <f t="shared" si="22"/>
        <v>0</v>
      </c>
    </row>
    <row r="475" spans="11:13" hidden="1" x14ac:dyDescent="0.25">
      <c r="K475" s="307">
        <f t="shared" si="21"/>
        <v>0</v>
      </c>
      <c r="L475" s="377">
        <f t="shared" si="23"/>
        <v>0</v>
      </c>
      <c r="M475" s="285">
        <f t="shared" si="22"/>
        <v>0</v>
      </c>
    </row>
    <row r="476" spans="11:13" hidden="1" x14ac:dyDescent="0.25">
      <c r="K476" s="307">
        <f t="shared" si="21"/>
        <v>0</v>
      </c>
      <c r="L476" s="377">
        <f t="shared" si="23"/>
        <v>0</v>
      </c>
      <c r="M476" s="285">
        <f t="shared" si="22"/>
        <v>0</v>
      </c>
    </row>
    <row r="477" spans="11:13" hidden="1" x14ac:dyDescent="0.25">
      <c r="K477" s="307">
        <f t="shared" si="21"/>
        <v>0</v>
      </c>
      <c r="L477" s="377">
        <f t="shared" si="23"/>
        <v>0</v>
      </c>
      <c r="M477" s="285">
        <f t="shared" si="22"/>
        <v>0</v>
      </c>
    </row>
    <row r="478" spans="11:13" hidden="1" x14ac:dyDescent="0.25">
      <c r="K478" s="307">
        <f t="shared" si="21"/>
        <v>0</v>
      </c>
      <c r="L478" s="377">
        <f t="shared" si="23"/>
        <v>0</v>
      </c>
      <c r="M478" s="285">
        <f t="shared" si="22"/>
        <v>0</v>
      </c>
    </row>
    <row r="479" spans="11:13" hidden="1" x14ac:dyDescent="0.25">
      <c r="K479" s="307">
        <f t="shared" si="21"/>
        <v>0</v>
      </c>
      <c r="L479" s="377">
        <f t="shared" si="23"/>
        <v>0</v>
      </c>
      <c r="M479" s="285">
        <f t="shared" si="22"/>
        <v>0</v>
      </c>
    </row>
    <row r="480" spans="11:13" hidden="1" x14ac:dyDescent="0.25">
      <c r="K480" s="307">
        <f t="shared" si="21"/>
        <v>0</v>
      </c>
      <c r="L480" s="377">
        <f t="shared" si="23"/>
        <v>0</v>
      </c>
      <c r="M480" s="285">
        <f t="shared" si="22"/>
        <v>0</v>
      </c>
    </row>
    <row r="481" spans="11:13" hidden="1" x14ac:dyDescent="0.25">
      <c r="K481" s="307">
        <f t="shared" si="21"/>
        <v>0</v>
      </c>
      <c r="L481" s="377">
        <f t="shared" si="23"/>
        <v>0</v>
      </c>
      <c r="M481" s="285">
        <f t="shared" si="22"/>
        <v>0</v>
      </c>
    </row>
    <row r="482" spans="11:13" hidden="1" x14ac:dyDescent="0.25">
      <c r="K482" s="307">
        <f t="shared" si="21"/>
        <v>0</v>
      </c>
      <c r="L482" s="377">
        <f t="shared" si="23"/>
        <v>0</v>
      </c>
      <c r="M482" s="285">
        <f t="shared" si="22"/>
        <v>0</v>
      </c>
    </row>
    <row r="483" spans="11:13" hidden="1" x14ac:dyDescent="0.25">
      <c r="K483" s="307">
        <f t="shared" si="21"/>
        <v>0</v>
      </c>
      <c r="L483" s="377">
        <f t="shared" si="23"/>
        <v>0</v>
      </c>
      <c r="M483" s="285">
        <f t="shared" si="22"/>
        <v>0</v>
      </c>
    </row>
    <row r="484" spans="11:13" hidden="1" x14ac:dyDescent="0.25">
      <c r="K484" s="307">
        <f t="shared" si="21"/>
        <v>0</v>
      </c>
      <c r="L484" s="377">
        <f t="shared" si="23"/>
        <v>0</v>
      </c>
      <c r="M484" s="285">
        <f t="shared" si="22"/>
        <v>0</v>
      </c>
    </row>
    <row r="485" spans="11:13" hidden="1" x14ac:dyDescent="0.25">
      <c r="K485" s="307">
        <f t="shared" si="21"/>
        <v>0</v>
      </c>
      <c r="L485" s="377">
        <f t="shared" si="23"/>
        <v>0</v>
      </c>
      <c r="M485" s="285">
        <f t="shared" si="22"/>
        <v>0</v>
      </c>
    </row>
    <row r="486" spans="11:13" hidden="1" x14ac:dyDescent="0.25">
      <c r="K486" s="307">
        <f t="shared" si="21"/>
        <v>0</v>
      </c>
      <c r="L486" s="377">
        <f t="shared" si="23"/>
        <v>0</v>
      </c>
      <c r="M486" s="285">
        <f t="shared" si="22"/>
        <v>0</v>
      </c>
    </row>
    <row r="487" spans="11:13" hidden="1" x14ac:dyDescent="0.25">
      <c r="K487" s="307">
        <f t="shared" si="21"/>
        <v>0</v>
      </c>
      <c r="L487" s="377">
        <f t="shared" si="23"/>
        <v>0</v>
      </c>
      <c r="M487" s="285">
        <f t="shared" si="22"/>
        <v>0</v>
      </c>
    </row>
    <row r="488" spans="11:13" hidden="1" x14ac:dyDescent="0.25">
      <c r="K488" s="307">
        <f t="shared" si="21"/>
        <v>0</v>
      </c>
      <c r="L488" s="377">
        <f t="shared" si="23"/>
        <v>0</v>
      </c>
      <c r="M488" s="285">
        <f t="shared" si="22"/>
        <v>0</v>
      </c>
    </row>
    <row r="489" spans="11:13" hidden="1" x14ac:dyDescent="0.25">
      <c r="K489" s="307">
        <f t="shared" si="21"/>
        <v>0</v>
      </c>
      <c r="L489" s="377">
        <f t="shared" si="23"/>
        <v>0</v>
      </c>
      <c r="M489" s="285">
        <f t="shared" si="22"/>
        <v>0</v>
      </c>
    </row>
    <row r="490" spans="11:13" hidden="1" x14ac:dyDescent="0.25">
      <c r="K490" s="307">
        <f t="shared" si="21"/>
        <v>0</v>
      </c>
      <c r="L490" s="377">
        <f t="shared" si="23"/>
        <v>0</v>
      </c>
      <c r="M490" s="285">
        <f t="shared" si="22"/>
        <v>0</v>
      </c>
    </row>
    <row r="491" spans="11:13" hidden="1" x14ac:dyDescent="0.25">
      <c r="K491" s="307">
        <f t="shared" ref="K491:K494" si="24">SUM(F491:J491)</f>
        <v>0</v>
      </c>
      <c r="L491" s="377">
        <f t="shared" si="23"/>
        <v>0</v>
      </c>
      <c r="M491" s="285">
        <f t="shared" ref="M491:M494" si="25">SUM(K491*L491)</f>
        <v>0</v>
      </c>
    </row>
    <row r="492" spans="11:13" hidden="1" x14ac:dyDescent="0.25">
      <c r="K492" s="307">
        <f t="shared" si="24"/>
        <v>0</v>
      </c>
      <c r="L492" s="377">
        <f t="shared" si="23"/>
        <v>0</v>
      </c>
      <c r="M492" s="285">
        <f t="shared" si="25"/>
        <v>0</v>
      </c>
    </row>
    <row r="493" spans="11:13" hidden="1" x14ac:dyDescent="0.25">
      <c r="K493" s="307">
        <f t="shared" si="24"/>
        <v>0</v>
      </c>
      <c r="L493" s="377">
        <f t="shared" si="23"/>
        <v>0</v>
      </c>
      <c r="M493" s="285">
        <f t="shared" si="25"/>
        <v>0</v>
      </c>
    </row>
    <row r="494" spans="11:13" hidden="1" x14ac:dyDescent="0.25">
      <c r="K494" s="307">
        <f t="shared" si="24"/>
        <v>0</v>
      </c>
      <c r="L494" s="377">
        <f t="shared" si="23"/>
        <v>0</v>
      </c>
      <c r="M494" s="285">
        <f t="shared" si="25"/>
        <v>0</v>
      </c>
    </row>
    <row r="495" spans="11:13" hidden="1" x14ac:dyDescent="0.25">
      <c r="K495" s="307">
        <f t="shared" si="21"/>
        <v>0</v>
      </c>
      <c r="L495" s="377">
        <f t="shared" si="23"/>
        <v>0</v>
      </c>
      <c r="M495" s="285">
        <f t="shared" si="22"/>
        <v>0</v>
      </c>
    </row>
    <row r="496" spans="11:13" hidden="1" x14ac:dyDescent="0.25">
      <c r="K496" s="307">
        <f t="shared" si="21"/>
        <v>0</v>
      </c>
      <c r="L496" s="377">
        <f t="shared" si="23"/>
        <v>0</v>
      </c>
      <c r="M496" s="285">
        <f t="shared" si="22"/>
        <v>0</v>
      </c>
    </row>
    <row r="497" spans="3:13" hidden="1" x14ac:dyDescent="0.25">
      <c r="K497" s="307">
        <f t="shared" si="21"/>
        <v>0</v>
      </c>
      <c r="L497" s="377">
        <f t="shared" si="23"/>
        <v>0</v>
      </c>
      <c r="M497" s="285">
        <f t="shared" si="22"/>
        <v>0</v>
      </c>
    </row>
    <row r="498" spans="3:13" hidden="1" x14ac:dyDescent="0.25">
      <c r="K498" s="307">
        <f t="shared" si="21"/>
        <v>0</v>
      </c>
      <c r="L498" s="377">
        <f t="shared" si="23"/>
        <v>0</v>
      </c>
      <c r="M498" s="285">
        <f t="shared" si="22"/>
        <v>0</v>
      </c>
    </row>
    <row r="499" spans="3:13" x14ac:dyDescent="0.25">
      <c r="C499" s="449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49" t="str">
        <f>IF(F539="","Vrije categorie",F539)</f>
        <v>A</v>
      </c>
      <c r="D500" s="383"/>
      <c r="E500" s="383"/>
      <c r="F500" s="383">
        <f t="shared" ref="F500:F514" si="26">SUMPRODUCT(--($E$4:$E$498=C500),--($D$4:$D$498=""),$F$4:$F$498)</f>
        <v>0</v>
      </c>
      <c r="G500" s="383">
        <f t="shared" ref="G500:G514" si="27">SUMPRODUCT(--($E$4:$E$498=C500),--($D$4:$D$498=""),$G$4:$G$498)</f>
        <v>0</v>
      </c>
      <c r="H500" s="383">
        <f t="shared" ref="H500:H514" si="28">SUMPRODUCT(--($E$4:$E$498=C500),--($D$4:$D$498=""),$H$4:$H$498)</f>
        <v>0</v>
      </c>
      <c r="I500" s="383">
        <f t="shared" ref="I500:I514" si="29">SUMPRODUCT(--($E$4:$E$498=C500),--($D$4:$D$498=""),$I$4:$I$498)</f>
        <v>0</v>
      </c>
      <c r="J500" s="383">
        <f t="shared" ref="J500:J514" si="30">SUMPRODUCT(--($E$4:$E$498=C500),--($D$4:$D$498=""),$J$4:$J$498)</f>
        <v>0</v>
      </c>
      <c r="K500" s="383">
        <f t="shared" ref="K500:K514" si="31">SUM(F500:J500)</f>
        <v>0</v>
      </c>
      <c r="L500" s="383"/>
      <c r="M500" s="383">
        <f t="shared" ref="M500:M507" si="32">SUMPRODUCT(--($E$4:$E$498=C500),--($D$4:$D$498=""),$M$4:$M$498)</f>
        <v>0</v>
      </c>
    </row>
    <row r="501" spans="3:13" x14ac:dyDescent="0.25">
      <c r="C501" s="449" t="str">
        <f t="shared" ref="C501:C514" si="33">IF(F540="","Vrije categorie",F540)</f>
        <v>A1</v>
      </c>
      <c r="D501" s="383"/>
      <c r="E501" s="383"/>
      <c r="F501" s="383">
        <f t="shared" si="26"/>
        <v>0</v>
      </c>
      <c r="G501" s="383">
        <f t="shared" si="27"/>
        <v>0</v>
      </c>
      <c r="H501" s="383">
        <f t="shared" si="28"/>
        <v>0</v>
      </c>
      <c r="I501" s="383">
        <f t="shared" si="29"/>
        <v>0</v>
      </c>
      <c r="J501" s="383">
        <f t="shared" si="30"/>
        <v>97.699999999999989</v>
      </c>
      <c r="K501" s="383">
        <f t="shared" si="31"/>
        <v>97.699999999999989</v>
      </c>
      <c r="L501" s="383"/>
      <c r="M501" s="383">
        <f t="shared" si="32"/>
        <v>19540</v>
      </c>
    </row>
    <row r="502" spans="3:13" x14ac:dyDescent="0.25">
      <c r="C502" s="449" t="str">
        <f t="shared" si="33"/>
        <v>A2</v>
      </c>
      <c r="D502" s="383"/>
      <c r="E502" s="383"/>
      <c r="F502" s="383">
        <f t="shared" si="26"/>
        <v>0</v>
      </c>
      <c r="G502" s="383">
        <f t="shared" si="27"/>
        <v>0</v>
      </c>
      <c r="H502" s="383">
        <f t="shared" si="28"/>
        <v>0</v>
      </c>
      <c r="I502" s="383">
        <f t="shared" si="29"/>
        <v>0</v>
      </c>
      <c r="J502" s="383">
        <f t="shared" si="30"/>
        <v>119.8</v>
      </c>
      <c r="K502" s="383">
        <f t="shared" si="31"/>
        <v>119.8</v>
      </c>
      <c r="L502" s="383"/>
      <c r="M502" s="383">
        <f t="shared" si="32"/>
        <v>23960</v>
      </c>
    </row>
    <row r="503" spans="3:13" x14ac:dyDescent="0.25">
      <c r="C503" s="449" t="str">
        <f t="shared" si="33"/>
        <v>A3</v>
      </c>
      <c r="D503" s="383"/>
      <c r="E503" s="383"/>
      <c r="F503" s="383">
        <f t="shared" si="26"/>
        <v>0</v>
      </c>
      <c r="G503" s="383">
        <f t="shared" si="27"/>
        <v>0</v>
      </c>
      <c r="H503" s="383">
        <f t="shared" si="28"/>
        <v>0</v>
      </c>
      <c r="I503" s="383">
        <f t="shared" si="29"/>
        <v>0</v>
      </c>
      <c r="J503" s="383">
        <f t="shared" si="30"/>
        <v>14.1</v>
      </c>
      <c r="K503" s="383">
        <f t="shared" si="31"/>
        <v>14.1</v>
      </c>
      <c r="L503" s="383"/>
      <c r="M503" s="383">
        <f t="shared" si="32"/>
        <v>2820</v>
      </c>
    </row>
    <row r="504" spans="3:13" x14ac:dyDescent="0.25">
      <c r="C504" s="449" t="str">
        <f t="shared" si="33"/>
        <v>B</v>
      </c>
      <c r="D504" s="383"/>
      <c r="E504" s="383"/>
      <c r="F504" s="383">
        <f t="shared" si="26"/>
        <v>16</v>
      </c>
      <c r="G504" s="383">
        <f t="shared" si="27"/>
        <v>0</v>
      </c>
      <c r="H504" s="383">
        <f t="shared" si="28"/>
        <v>0</v>
      </c>
      <c r="I504" s="383">
        <f t="shared" si="29"/>
        <v>0</v>
      </c>
      <c r="J504" s="383">
        <f t="shared" si="30"/>
        <v>333</v>
      </c>
      <c r="K504" s="383">
        <f t="shared" si="31"/>
        <v>349</v>
      </c>
      <c r="L504" s="383"/>
      <c r="M504" s="383">
        <f t="shared" si="32"/>
        <v>69800</v>
      </c>
    </row>
    <row r="505" spans="3:13" x14ac:dyDescent="0.25">
      <c r="C505" s="449" t="str">
        <f t="shared" si="33"/>
        <v>B1</v>
      </c>
      <c r="D505" s="383"/>
      <c r="E505" s="383"/>
      <c r="F505" s="383">
        <f t="shared" si="26"/>
        <v>0</v>
      </c>
      <c r="G505" s="383">
        <f t="shared" si="27"/>
        <v>0</v>
      </c>
      <c r="H505" s="383">
        <f t="shared" si="28"/>
        <v>0</v>
      </c>
      <c r="I505" s="383">
        <f t="shared" si="29"/>
        <v>0</v>
      </c>
      <c r="J505" s="383">
        <f t="shared" si="30"/>
        <v>0</v>
      </c>
      <c r="K505" s="383">
        <f t="shared" si="31"/>
        <v>0</v>
      </c>
      <c r="L505" s="383"/>
      <c r="M505" s="383">
        <f t="shared" si="32"/>
        <v>0</v>
      </c>
    </row>
    <row r="506" spans="3:13" x14ac:dyDescent="0.25">
      <c r="C506" s="449" t="str">
        <f t="shared" si="33"/>
        <v>C</v>
      </c>
      <c r="D506" s="383"/>
      <c r="E506" s="383"/>
      <c r="F506" s="383">
        <f t="shared" si="26"/>
        <v>0</v>
      </c>
      <c r="G506" s="383">
        <f t="shared" si="27"/>
        <v>0</v>
      </c>
      <c r="H506" s="383">
        <f t="shared" si="28"/>
        <v>0</v>
      </c>
      <c r="I506" s="383">
        <f t="shared" si="29"/>
        <v>0</v>
      </c>
      <c r="J506" s="383">
        <f t="shared" si="30"/>
        <v>180.1</v>
      </c>
      <c r="K506" s="383">
        <f t="shared" si="31"/>
        <v>180.1</v>
      </c>
      <c r="L506" s="383"/>
      <c r="M506" s="383">
        <f t="shared" si="32"/>
        <v>36020</v>
      </c>
    </row>
    <row r="507" spans="3:13" x14ac:dyDescent="0.25">
      <c r="C507" s="449" t="str">
        <f t="shared" si="33"/>
        <v>D</v>
      </c>
      <c r="D507" s="383"/>
      <c r="E507" s="383"/>
      <c r="F507" s="383">
        <f t="shared" si="26"/>
        <v>0</v>
      </c>
      <c r="G507" s="383">
        <f t="shared" si="27"/>
        <v>0</v>
      </c>
      <c r="H507" s="383">
        <f t="shared" si="28"/>
        <v>0</v>
      </c>
      <c r="I507" s="383">
        <f t="shared" si="29"/>
        <v>0</v>
      </c>
      <c r="J507" s="383">
        <f t="shared" si="30"/>
        <v>2935.5</v>
      </c>
      <c r="K507" s="383">
        <f t="shared" si="31"/>
        <v>2935.5</v>
      </c>
      <c r="L507" s="383"/>
      <c r="M507" s="383">
        <f t="shared" si="32"/>
        <v>587100</v>
      </c>
    </row>
    <row r="508" spans="3:13" x14ac:dyDescent="0.25">
      <c r="C508" s="449" t="str">
        <f t="shared" si="33"/>
        <v>D1</v>
      </c>
      <c r="D508" s="383"/>
      <c r="E508" s="383"/>
      <c r="F508" s="383">
        <f t="shared" si="26"/>
        <v>0</v>
      </c>
      <c r="G508" s="383">
        <f t="shared" si="27"/>
        <v>0</v>
      </c>
      <c r="H508" s="383">
        <f t="shared" si="28"/>
        <v>0</v>
      </c>
      <c r="I508" s="383">
        <f t="shared" si="29"/>
        <v>0</v>
      </c>
      <c r="J508" s="383">
        <f t="shared" si="30"/>
        <v>0</v>
      </c>
      <c r="K508" s="383">
        <f t="shared" si="31"/>
        <v>0</v>
      </c>
      <c r="L508" s="383"/>
      <c r="M508" s="383">
        <f t="shared" ref="M508:M513" si="34">SUMPRODUCT(--($E$4:$E$498=C508),--($D$4:$D$498=""),$M$4:$M$498)</f>
        <v>0</v>
      </c>
    </row>
    <row r="509" spans="3:13" x14ac:dyDescent="0.25">
      <c r="C509" s="449" t="str">
        <f t="shared" si="33"/>
        <v>E</v>
      </c>
      <c r="D509" s="383"/>
      <c r="E509" s="383"/>
      <c r="F509" s="383">
        <f t="shared" si="26"/>
        <v>0</v>
      </c>
      <c r="G509" s="383">
        <f t="shared" si="27"/>
        <v>0</v>
      </c>
      <c r="H509" s="383">
        <f t="shared" si="28"/>
        <v>0</v>
      </c>
      <c r="I509" s="383">
        <f t="shared" si="29"/>
        <v>0</v>
      </c>
      <c r="J509" s="383">
        <f t="shared" si="30"/>
        <v>0</v>
      </c>
      <c r="K509" s="383">
        <f t="shared" si="31"/>
        <v>0</v>
      </c>
      <c r="L509" s="383"/>
      <c r="M509" s="383">
        <f t="shared" si="34"/>
        <v>0</v>
      </c>
    </row>
    <row r="510" spans="3:13" x14ac:dyDescent="0.25">
      <c r="C510" s="449" t="str">
        <f t="shared" si="33"/>
        <v>F</v>
      </c>
      <c r="D510" s="383"/>
      <c r="E510" s="383"/>
      <c r="F510" s="383">
        <f t="shared" si="26"/>
        <v>0</v>
      </c>
      <c r="G510" s="383">
        <f t="shared" si="27"/>
        <v>0</v>
      </c>
      <c r="H510" s="383">
        <f t="shared" si="28"/>
        <v>0</v>
      </c>
      <c r="I510" s="383">
        <f t="shared" si="29"/>
        <v>0</v>
      </c>
      <c r="J510" s="383">
        <f t="shared" si="30"/>
        <v>0</v>
      </c>
      <c r="K510" s="383">
        <f t="shared" si="31"/>
        <v>0</v>
      </c>
      <c r="L510" s="383"/>
      <c r="M510" s="383">
        <f t="shared" si="34"/>
        <v>0</v>
      </c>
    </row>
    <row r="511" spans="3:13" x14ac:dyDescent="0.25">
      <c r="C511" s="449" t="str">
        <f t="shared" si="33"/>
        <v>G</v>
      </c>
      <c r="D511" s="383"/>
      <c r="E511" s="383"/>
      <c r="F511" s="383">
        <f t="shared" si="26"/>
        <v>0</v>
      </c>
      <c r="G511" s="383">
        <f t="shared" si="27"/>
        <v>0</v>
      </c>
      <c r="H511" s="383">
        <f t="shared" si="28"/>
        <v>0</v>
      </c>
      <c r="I511" s="383">
        <f t="shared" si="29"/>
        <v>0</v>
      </c>
      <c r="J511" s="383">
        <f t="shared" si="30"/>
        <v>0</v>
      </c>
      <c r="K511" s="383">
        <f t="shared" si="31"/>
        <v>0</v>
      </c>
      <c r="L511" s="383"/>
      <c r="M511" s="383">
        <f t="shared" si="34"/>
        <v>0</v>
      </c>
    </row>
    <row r="512" spans="3:13" x14ac:dyDescent="0.25">
      <c r="C512" s="449" t="str">
        <f t="shared" si="33"/>
        <v>H</v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49" t="str">
        <f t="shared" si="33"/>
        <v>E3</v>
      </c>
      <c r="D513" s="383"/>
      <c r="E513" s="383"/>
      <c r="F513" s="383">
        <f t="shared" si="26"/>
        <v>0</v>
      </c>
      <c r="G513" s="383">
        <f t="shared" si="27"/>
        <v>0</v>
      </c>
      <c r="H513" s="383">
        <f t="shared" si="28"/>
        <v>0</v>
      </c>
      <c r="I513" s="383">
        <f t="shared" si="29"/>
        <v>0</v>
      </c>
      <c r="J513" s="383">
        <f t="shared" si="30"/>
        <v>0</v>
      </c>
      <c r="K513" s="383">
        <f t="shared" si="31"/>
        <v>0</v>
      </c>
      <c r="L513" s="383"/>
      <c r="M513" s="383">
        <f t="shared" si="34"/>
        <v>0</v>
      </c>
    </row>
    <row r="514" spans="3:13" x14ac:dyDescent="0.25">
      <c r="C514" s="449" t="str">
        <f t="shared" si="33"/>
        <v>Vrije categorie</v>
      </c>
      <c r="D514" s="383"/>
      <c r="E514" s="383"/>
      <c r="F514" s="383">
        <f t="shared" si="26"/>
        <v>0</v>
      </c>
      <c r="G514" s="383">
        <f t="shared" si="27"/>
        <v>0</v>
      </c>
      <c r="H514" s="383">
        <f t="shared" si="28"/>
        <v>0</v>
      </c>
      <c r="I514" s="383">
        <f t="shared" si="29"/>
        <v>0</v>
      </c>
      <c r="J514" s="383">
        <f t="shared" si="30"/>
        <v>0</v>
      </c>
      <c r="K514" s="383">
        <f t="shared" si="31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50" t="s">
        <v>37</v>
      </c>
      <c r="D515" s="384"/>
      <c r="E515" s="384"/>
      <c r="F515" s="384">
        <f>SUM(F500:F514)</f>
        <v>16</v>
      </c>
      <c r="G515" s="384">
        <f t="shared" ref="G515:K515" si="35">SUM(G500:G514)</f>
        <v>0</v>
      </c>
      <c r="H515" s="384">
        <f t="shared" si="35"/>
        <v>0</v>
      </c>
      <c r="I515" s="384">
        <f t="shared" si="35"/>
        <v>0</v>
      </c>
      <c r="J515" s="384">
        <f t="shared" si="35"/>
        <v>3680.2</v>
      </c>
      <c r="K515" s="384">
        <f t="shared" si="35"/>
        <v>3696.2</v>
      </c>
      <c r="L515" s="384"/>
      <c r="M515" s="384">
        <f>SUM(M499:M514)</f>
        <v>739240</v>
      </c>
    </row>
    <row r="516" spans="3:13" ht="15.75" thickTop="1" x14ac:dyDescent="0.25">
      <c r="C516" s="451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50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0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50</v>
      </c>
      <c r="K517" s="384">
        <f>SUM(F517:J517)</f>
        <v>50</v>
      </c>
      <c r="L517" s="389"/>
      <c r="M517" s="390"/>
    </row>
    <row r="518" spans="3:13" ht="15.75" thickTop="1" x14ac:dyDescent="0.25"/>
    <row r="519" spans="3:13" x14ac:dyDescent="0.25">
      <c r="C519" s="452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52" t="str">
        <f t="shared" ref="C520:C534" si="36">C500</f>
        <v>A</v>
      </c>
      <c r="D520" s="391"/>
      <c r="E520" s="391"/>
      <c r="F520" s="391">
        <f t="shared" ref="F520:F534" si="37">SUMPRODUCT(--($E$4:$E$498=C520),--($D$4:$D$498="X"),$F$4:$F$498)</f>
        <v>0</v>
      </c>
      <c r="G520" s="391">
        <f t="shared" ref="G520:G534" si="38">SUMPRODUCT(--($E$4:$E$498=C520),--($D$4:$D$498="X"),$G$4:$G$498)</f>
        <v>0</v>
      </c>
      <c r="H520" s="391">
        <f t="shared" ref="H520:H534" si="39">SUMPRODUCT(--($E$4:$E$498=C520),--($D$4:$D$498="X"),$H$4:$H$498)</f>
        <v>0</v>
      </c>
      <c r="I520" s="391">
        <f t="shared" ref="I520:I534" si="40">SUMPRODUCT(--($E$4:$E$498=C520),--($D$4:$D$498="X"),$I$4:$I$498)</f>
        <v>0</v>
      </c>
      <c r="J520" s="391">
        <f t="shared" ref="J520:J534" si="41">SUMPRODUCT(--($E$4:$E$498=C520),--($D$4:$D$498="X"),$J$4:$J$498)</f>
        <v>0</v>
      </c>
      <c r="K520" s="391">
        <f t="shared" ref="K520:K534" si="42">SUM(F520:J520)</f>
        <v>0</v>
      </c>
    </row>
    <row r="521" spans="3:13" x14ac:dyDescent="0.25">
      <c r="C521" s="452" t="str">
        <f t="shared" si="36"/>
        <v>A1</v>
      </c>
      <c r="D521" s="391"/>
      <c r="E521" s="391"/>
      <c r="F521" s="391">
        <f t="shared" si="37"/>
        <v>0</v>
      </c>
      <c r="G521" s="391">
        <f t="shared" si="38"/>
        <v>0</v>
      </c>
      <c r="H521" s="391">
        <f t="shared" si="39"/>
        <v>0</v>
      </c>
      <c r="I521" s="391">
        <f t="shared" si="40"/>
        <v>0</v>
      </c>
      <c r="J521" s="391">
        <f t="shared" si="41"/>
        <v>0</v>
      </c>
      <c r="K521" s="391">
        <f t="shared" si="42"/>
        <v>0</v>
      </c>
    </row>
    <row r="522" spans="3:13" x14ac:dyDescent="0.25">
      <c r="C522" s="452" t="str">
        <f t="shared" si="36"/>
        <v>A2</v>
      </c>
      <c r="D522" s="391"/>
      <c r="E522" s="391"/>
      <c r="F522" s="391">
        <f t="shared" si="37"/>
        <v>0</v>
      </c>
      <c r="G522" s="391">
        <f t="shared" si="38"/>
        <v>0</v>
      </c>
      <c r="H522" s="391">
        <f t="shared" si="39"/>
        <v>0</v>
      </c>
      <c r="I522" s="391">
        <f t="shared" si="40"/>
        <v>0</v>
      </c>
      <c r="J522" s="391">
        <f t="shared" si="41"/>
        <v>0</v>
      </c>
      <c r="K522" s="391">
        <f t="shared" si="42"/>
        <v>0</v>
      </c>
    </row>
    <row r="523" spans="3:13" x14ac:dyDescent="0.25">
      <c r="C523" s="452" t="str">
        <f t="shared" si="36"/>
        <v>A3</v>
      </c>
      <c r="D523" s="391"/>
      <c r="E523" s="391"/>
      <c r="F523" s="391">
        <f t="shared" si="37"/>
        <v>0</v>
      </c>
      <c r="G523" s="391">
        <f t="shared" si="38"/>
        <v>0</v>
      </c>
      <c r="H523" s="391">
        <f t="shared" si="39"/>
        <v>0</v>
      </c>
      <c r="I523" s="391">
        <f t="shared" si="40"/>
        <v>0</v>
      </c>
      <c r="J523" s="391">
        <f t="shared" si="41"/>
        <v>0</v>
      </c>
      <c r="K523" s="391">
        <f t="shared" si="42"/>
        <v>0</v>
      </c>
    </row>
    <row r="524" spans="3:13" x14ac:dyDescent="0.25">
      <c r="C524" s="452" t="str">
        <f t="shared" si="36"/>
        <v>B</v>
      </c>
      <c r="D524" s="391"/>
      <c r="E524" s="391"/>
      <c r="F524" s="391">
        <f t="shared" si="37"/>
        <v>0</v>
      </c>
      <c r="G524" s="391">
        <f t="shared" si="38"/>
        <v>0</v>
      </c>
      <c r="H524" s="391">
        <f t="shared" si="39"/>
        <v>0</v>
      </c>
      <c r="I524" s="391">
        <f t="shared" si="40"/>
        <v>0</v>
      </c>
      <c r="J524" s="391">
        <f t="shared" si="41"/>
        <v>0</v>
      </c>
      <c r="K524" s="391">
        <f t="shared" si="42"/>
        <v>0</v>
      </c>
    </row>
    <row r="525" spans="3:13" x14ac:dyDescent="0.25">
      <c r="C525" s="452" t="str">
        <f t="shared" si="36"/>
        <v>B1</v>
      </c>
      <c r="D525" s="391"/>
      <c r="E525" s="391"/>
      <c r="F525" s="391">
        <f t="shared" si="37"/>
        <v>0</v>
      </c>
      <c r="G525" s="391">
        <f t="shared" si="38"/>
        <v>0</v>
      </c>
      <c r="H525" s="391">
        <f t="shared" si="39"/>
        <v>0</v>
      </c>
      <c r="I525" s="391">
        <f t="shared" si="40"/>
        <v>0</v>
      </c>
      <c r="J525" s="391">
        <f t="shared" si="41"/>
        <v>0</v>
      </c>
      <c r="K525" s="391">
        <f t="shared" si="42"/>
        <v>0</v>
      </c>
    </row>
    <row r="526" spans="3:13" x14ac:dyDescent="0.25">
      <c r="C526" s="452" t="str">
        <f t="shared" si="36"/>
        <v>C</v>
      </c>
      <c r="D526" s="391"/>
      <c r="E526" s="391"/>
      <c r="F526" s="391">
        <f t="shared" si="37"/>
        <v>0</v>
      </c>
      <c r="G526" s="391">
        <f t="shared" si="38"/>
        <v>0</v>
      </c>
      <c r="H526" s="391">
        <f t="shared" si="39"/>
        <v>0</v>
      </c>
      <c r="I526" s="391">
        <f t="shared" si="40"/>
        <v>0</v>
      </c>
      <c r="J526" s="391">
        <f t="shared" si="41"/>
        <v>0</v>
      </c>
      <c r="K526" s="391">
        <f t="shared" si="42"/>
        <v>0</v>
      </c>
    </row>
    <row r="527" spans="3:13" x14ac:dyDescent="0.25">
      <c r="C527" s="452" t="str">
        <f t="shared" si="36"/>
        <v>D</v>
      </c>
      <c r="D527" s="391"/>
      <c r="E527" s="391"/>
      <c r="F527" s="391">
        <f t="shared" si="37"/>
        <v>0</v>
      </c>
      <c r="G527" s="391">
        <f t="shared" si="38"/>
        <v>0</v>
      </c>
      <c r="H527" s="391">
        <f t="shared" si="39"/>
        <v>0</v>
      </c>
      <c r="I527" s="391">
        <f t="shared" si="40"/>
        <v>0</v>
      </c>
      <c r="J527" s="391">
        <f t="shared" si="41"/>
        <v>0</v>
      </c>
      <c r="K527" s="391">
        <f t="shared" si="42"/>
        <v>0</v>
      </c>
    </row>
    <row r="528" spans="3:13" x14ac:dyDescent="0.25">
      <c r="C528" s="452" t="str">
        <f t="shared" si="36"/>
        <v>D1</v>
      </c>
      <c r="D528" s="391"/>
      <c r="E528" s="391"/>
      <c r="F528" s="391">
        <f t="shared" si="37"/>
        <v>0</v>
      </c>
      <c r="G528" s="391">
        <f t="shared" si="38"/>
        <v>0</v>
      </c>
      <c r="H528" s="391">
        <f t="shared" si="39"/>
        <v>0</v>
      </c>
      <c r="I528" s="391">
        <f t="shared" si="40"/>
        <v>0</v>
      </c>
      <c r="J528" s="391">
        <f t="shared" si="41"/>
        <v>0</v>
      </c>
      <c r="K528" s="391">
        <f t="shared" si="42"/>
        <v>0</v>
      </c>
    </row>
    <row r="529" spans="3:12" x14ac:dyDescent="0.25">
      <c r="C529" s="452" t="str">
        <f t="shared" si="36"/>
        <v>E</v>
      </c>
      <c r="D529" s="391"/>
      <c r="E529" s="391"/>
      <c r="F529" s="391">
        <f t="shared" si="37"/>
        <v>0</v>
      </c>
      <c r="G529" s="391">
        <f t="shared" si="38"/>
        <v>0</v>
      </c>
      <c r="H529" s="391">
        <f t="shared" si="39"/>
        <v>0</v>
      </c>
      <c r="I529" s="391">
        <f t="shared" si="40"/>
        <v>0</v>
      </c>
      <c r="J529" s="391">
        <f t="shared" si="41"/>
        <v>0</v>
      </c>
      <c r="K529" s="391">
        <f t="shared" si="42"/>
        <v>0</v>
      </c>
    </row>
    <row r="530" spans="3:12" x14ac:dyDescent="0.25">
      <c r="C530" s="452" t="str">
        <f t="shared" si="36"/>
        <v>F</v>
      </c>
      <c r="D530" s="391"/>
      <c r="E530" s="391"/>
      <c r="F530" s="391">
        <f t="shared" si="37"/>
        <v>0</v>
      </c>
      <c r="G530" s="391">
        <f t="shared" si="38"/>
        <v>0</v>
      </c>
      <c r="H530" s="391">
        <f t="shared" si="39"/>
        <v>0</v>
      </c>
      <c r="I530" s="391">
        <f t="shared" si="40"/>
        <v>0</v>
      </c>
      <c r="J530" s="391">
        <f t="shared" si="41"/>
        <v>0</v>
      </c>
      <c r="K530" s="391">
        <f t="shared" si="42"/>
        <v>0</v>
      </c>
    </row>
    <row r="531" spans="3:12" x14ac:dyDescent="0.25">
      <c r="C531" s="452" t="str">
        <f t="shared" si="36"/>
        <v>G</v>
      </c>
      <c r="D531" s="391"/>
      <c r="E531" s="391"/>
      <c r="F531" s="391">
        <f t="shared" si="37"/>
        <v>0</v>
      </c>
      <c r="G531" s="391">
        <f t="shared" si="38"/>
        <v>0</v>
      </c>
      <c r="H531" s="391">
        <f t="shared" si="39"/>
        <v>0</v>
      </c>
      <c r="I531" s="391">
        <f t="shared" si="40"/>
        <v>0</v>
      </c>
      <c r="J531" s="391">
        <f t="shared" si="41"/>
        <v>0</v>
      </c>
      <c r="K531" s="391">
        <f t="shared" si="42"/>
        <v>0</v>
      </c>
    </row>
    <row r="532" spans="3:12" x14ac:dyDescent="0.25">
      <c r="C532" s="452" t="str">
        <f t="shared" si="36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52" t="str">
        <f t="shared" si="36"/>
        <v>E3</v>
      </c>
      <c r="D533" s="391"/>
      <c r="E533" s="391"/>
      <c r="F533" s="391">
        <f t="shared" si="37"/>
        <v>0</v>
      </c>
      <c r="G533" s="391">
        <f t="shared" si="38"/>
        <v>0</v>
      </c>
      <c r="H533" s="391">
        <f t="shared" si="39"/>
        <v>0</v>
      </c>
      <c r="I533" s="391">
        <f t="shared" si="40"/>
        <v>0</v>
      </c>
      <c r="J533" s="391">
        <f t="shared" si="41"/>
        <v>0</v>
      </c>
      <c r="K533" s="391">
        <f t="shared" si="42"/>
        <v>0</v>
      </c>
    </row>
    <row r="534" spans="3:12" x14ac:dyDescent="0.25">
      <c r="C534" s="452" t="str">
        <f t="shared" si="36"/>
        <v>Vrije categorie</v>
      </c>
      <c r="D534" s="391"/>
      <c r="E534" s="391"/>
      <c r="F534" s="391">
        <f t="shared" si="37"/>
        <v>0</v>
      </c>
      <c r="G534" s="391">
        <f t="shared" si="38"/>
        <v>0</v>
      </c>
      <c r="H534" s="391">
        <f t="shared" si="39"/>
        <v>0</v>
      </c>
      <c r="I534" s="391">
        <f t="shared" si="40"/>
        <v>0</v>
      </c>
      <c r="J534" s="391">
        <f t="shared" si="41"/>
        <v>0</v>
      </c>
      <c r="K534" s="391">
        <f t="shared" si="42"/>
        <v>0</v>
      </c>
    </row>
    <row r="535" spans="3:12" ht="15.75" thickBot="1" x14ac:dyDescent="0.3">
      <c r="C535" s="453" t="s">
        <v>140</v>
      </c>
      <c r="D535" s="392"/>
      <c r="E535" s="392"/>
      <c r="F535" s="392">
        <f t="shared" ref="F535:K535" si="43">SUM(F520:F534)</f>
        <v>0</v>
      </c>
      <c r="G535" s="392">
        <f t="shared" si="43"/>
        <v>0</v>
      </c>
      <c r="H535" s="392">
        <f t="shared" si="43"/>
        <v>0</v>
      </c>
      <c r="I535" s="392">
        <f t="shared" si="43"/>
        <v>0</v>
      </c>
      <c r="J535" s="392">
        <f t="shared" si="43"/>
        <v>0</v>
      </c>
      <c r="K535" s="392">
        <f t="shared" si="43"/>
        <v>0</v>
      </c>
    </row>
    <row r="536" spans="3:12" ht="15.75" thickTop="1" x14ac:dyDescent="0.25">
      <c r="C536" s="454"/>
    </row>
    <row r="537" spans="3:12" x14ac:dyDescent="0.25">
      <c r="C537" s="454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>
        <v>178.7</v>
      </c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>
        <v>178.7</v>
      </c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>
        <v>194</v>
      </c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/>
      <c r="L544" s="285"/>
    </row>
    <row r="545" spans="6:15" x14ac:dyDescent="0.25">
      <c r="F545" s="397" t="str">
        <f>IF('1a'!F545=0,"",'1a'!F545)</f>
        <v>C</v>
      </c>
      <c r="G545" s="398">
        <f>IF('1a'!G545=0,"",'1a'!G545)</f>
        <v>200</v>
      </c>
    </row>
    <row r="546" spans="6:15" x14ac:dyDescent="0.25">
      <c r="F546" s="397" t="str">
        <f>IF('1a'!F546=0,"",'1a'!F546)</f>
        <v>D</v>
      </c>
      <c r="G546" s="398">
        <f>IF('1a'!G546=0,"",'1a'!G546)</f>
        <v>200</v>
      </c>
    </row>
    <row r="547" spans="6:15" x14ac:dyDescent="0.25">
      <c r="F547" s="397" t="str">
        <f>IF('1a'!F547=0,"",'1a'!F547)</f>
        <v>D1</v>
      </c>
      <c r="G547" s="398">
        <f>IF('1a'!G547=0,"",'1a'!G547)</f>
        <v>200</v>
      </c>
    </row>
    <row r="548" spans="6:15" x14ac:dyDescent="0.25">
      <c r="F548" s="397" t="str">
        <f>IF('1a'!F548=0,"",'1a'!F548)</f>
        <v>E</v>
      </c>
      <c r="G548" s="398">
        <f>IF('1a'!G548=0,"",'1a'!G548)</f>
        <v>200</v>
      </c>
    </row>
    <row r="549" spans="6:15" x14ac:dyDescent="0.25">
      <c r="F549" s="397" t="str">
        <f>IF('1a'!F549=0,"",'1a'!F549)</f>
        <v>F</v>
      </c>
      <c r="G549" s="398">
        <f>IF('1a'!G549=0,"",'1a'!G549)</f>
        <v>200</v>
      </c>
    </row>
    <row r="550" spans="6:15" x14ac:dyDescent="0.25">
      <c r="F550" s="401" t="str">
        <f>IF('1a'!F550=0,"",'1a'!F550)</f>
        <v>G</v>
      </c>
      <c r="G550" s="398">
        <f>IF('1a'!G550=0,"",'1a'!G550)</f>
        <v>200</v>
      </c>
    </row>
    <row r="551" spans="6:15" x14ac:dyDescent="0.25">
      <c r="F551" s="401" t="str">
        <f>IF('1a'!F551=0,"",'1a'!F551)</f>
        <v>H</v>
      </c>
      <c r="G551" s="398">
        <f>IF('1a'!G551=0,"",'1a'!G551)</f>
        <v>200</v>
      </c>
    </row>
    <row r="552" spans="6:15" x14ac:dyDescent="0.25">
      <c r="F552" s="401" t="str">
        <f>IF('1a'!F552=0,"",'1a'!F552)</f>
        <v>E3</v>
      </c>
      <c r="G552" s="398">
        <f>IF('1a'!G552=0,"",'1a'!G552)</f>
        <v>200</v>
      </c>
      <c r="H552" s="300"/>
      <c r="I552" s="300"/>
      <c r="J552" s="300"/>
      <c r="K552" s="459"/>
      <c r="L552" s="517"/>
      <c r="M552" s="300"/>
      <c r="N552" s="300"/>
      <c r="O552" s="300"/>
    </row>
    <row r="553" spans="6:15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a6XLi4GagkF12ioD9MCsJevcqdZOe04TM7oECutxm8oPHjGFLPheELVEhGe+XLaLrCEnMfzBEOAhQQQxm6lBJg==" saltValue="U0kD6ysPS/MomdMCywtmy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Blad10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I78" sqref="I78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4,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Mavo aan Zee</v>
      </c>
      <c r="C4" s="616"/>
      <c r="D4" s="616"/>
      <c r="E4" s="616"/>
      <c r="F4" s="629" t="s">
        <v>10</v>
      </c>
      <c r="G4" s="629"/>
      <c r="H4" s="221">
        <v>4</v>
      </c>
    </row>
    <row r="5" spans="1:11" ht="15" x14ac:dyDescent="0.25">
      <c r="A5" s="62" t="s">
        <v>5</v>
      </c>
      <c r="B5" s="613" t="str">
        <f>VLOOKUP(H4,Verzamelblad!A5:E54,4)</f>
        <v>Drs. F. Bijlweg 21</v>
      </c>
      <c r="C5" s="613"/>
      <c r="D5" s="613"/>
      <c r="E5" s="613"/>
      <c r="F5" s="630" t="s">
        <v>11</v>
      </c>
      <c r="G5" s="630"/>
      <c r="H5" s="222" t="str">
        <f>CONCATENATE(H4,"a")</f>
        <v>4a</v>
      </c>
    </row>
    <row r="6" spans="1:11" ht="15" x14ac:dyDescent="0.25">
      <c r="A6" s="65" t="s">
        <v>7</v>
      </c>
      <c r="B6" s="610" t="str">
        <f>VLOOKUP(H4,Verzamelblad!A5:E54,5)</f>
        <v>Den Helder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210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620457</v>
      </c>
      <c r="E19" s="600" t="s">
        <v>223</v>
      </c>
      <c r="F19" s="601"/>
      <c r="G19" s="107">
        <f ca="1">IFERROR(D100/E9,"")</f>
        <v>2954.5571428571429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74.8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74.8</v>
      </c>
      <c r="F23" s="208"/>
      <c r="G23" s="161" t="str">
        <f>IF(IF(E23="","",SUM(E23*F23))=0,"",IF(E23="","",SUM(E23*F23)))</f>
        <v/>
      </c>
      <c r="H23" s="44">
        <f>VLOOKUP($H$4,Verzamelblad!$A$5:$EK$54,39,0)</f>
        <v>200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2843.9000000000005</v>
      </c>
      <c r="F36" s="207"/>
      <c r="G36" s="160" t="str">
        <f ca="1">IF(IF(E36="","",SUM(E36*F36))=0,"",IF(E36="","",SUM(E36*F36)))</f>
        <v/>
      </c>
      <c r="H36" s="43" t="str">
        <f>VLOOKUP($H$4,Verzamelblad!$A$5:$DE$54,17)</f>
        <v>resultaatgericht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2843.9000000000005</v>
      </c>
      <c r="F37" s="208"/>
      <c r="G37" s="161" t="str">
        <f ca="1">IF(IF(E37="","",SUM(E37*F37))=0,"",IF(E37="","",SUM(E37*F37)))</f>
        <v/>
      </c>
      <c r="H37" s="44" t="str">
        <f>VLOOKUP($H$4,Verzamelblad!$A$5:$DE$54,19)</f>
        <v>resultaatgericht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2843.9000000000005</v>
      </c>
      <c r="F38" s="208"/>
      <c r="G38" s="161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55.4</v>
      </c>
      <c r="F39" s="208"/>
      <c r="G39" s="161" t="str">
        <f t="shared" ca="1" si="3"/>
        <v/>
      </c>
      <c r="H39" s="44">
        <f>VLOOKUP($H$4,Verzamelblad!$A$5:$DE$54,23)</f>
        <v>1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02">
        <f ca="1">VLOOKUP($H$4,Verzamelblad!$A$5:$DF$54,110)</f>
        <v>2843.9000000000005</v>
      </c>
      <c r="F41" s="208"/>
      <c r="G41" s="161" t="str">
        <f t="shared" ca="1" si="3"/>
        <v/>
      </c>
      <c r="H41" s="44">
        <f>VLOOKUP($H$4,Verzamelblad!$A$5:$DE$54,27)</f>
        <v>1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453.3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453.3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171.06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2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 t="s">
        <v>653</v>
      </c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90">
        <f ca="1">VLOOKUP($H$4,Verzamelblad!$A$5:$EK$54,9,0)</f>
        <v>368.38800000000003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292300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117595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54470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1638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138394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840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15220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620457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VHQs05lNbEgSM1BTiAwuPzieVHcHf4y5kiFI4hNmSglpTeBLHsjRobmKtv/ZiAawxNGh2DKkMBUatrXZv5bJJA==" saltValue="usnKf99IPStVZTLOkbwz9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0" priority="4" operator="equal">
      <formula>"Geen 100%"</formula>
    </cfRule>
  </conditionalFormatting>
  <conditionalFormatting sqref="G12">
    <cfRule type="containsText" dxfId="149" priority="2" operator="containsText" text="te laag">
      <formula>NOT(ISERROR(SEARCH("te laag",G12)))</formula>
    </cfRule>
  </conditionalFormatting>
  <conditionalFormatting sqref="G13">
    <cfRule type="containsText" dxfId="1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0695A9E-4FD2-4909-A9C9-F42AFB95161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Blad11">
    <tabColor rgb="FF173583"/>
  </sheetPr>
  <dimension ref="A1:R553"/>
  <sheetViews>
    <sheetView zoomScaleNormal="100" workbookViewId="0">
      <pane ySplit="3" topLeftCell="A4" activePane="bottomLeft" state="frozen"/>
      <selection activeCell="I24" sqref="I24"/>
      <selection pane="bottomLeft" activeCell="I24" sqref="I24"/>
    </sheetView>
  </sheetViews>
  <sheetFormatPr defaultRowHeight="15" x14ac:dyDescent="0.25"/>
  <cols>
    <col min="1" max="1" width="6" style="438" customWidth="1"/>
    <col min="2" max="2" width="3.42578125" style="438" customWidth="1"/>
    <col min="3" max="3" width="20.85546875" style="440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7" x14ac:dyDescent="0.25">
      <c r="A1" s="257">
        <f>'4'!H4</f>
        <v>4</v>
      </c>
      <c r="B1" s="436" t="s">
        <v>6</v>
      </c>
      <c r="C1" s="437"/>
      <c r="D1" s="373" t="str">
        <f>IF(VLOOKUP(A1,Verzamelblad!A5:E54,3)=0,"",VLOOKUP(A1,Verzamelblad!A5:E54,3))</f>
        <v>Mavo aan Zee</v>
      </c>
      <c r="E1" s="374"/>
      <c r="F1" s="375"/>
      <c r="G1" s="375"/>
      <c r="H1" s="375"/>
      <c r="I1" s="375"/>
      <c r="J1" s="375"/>
      <c r="K1" s="376"/>
    </row>
    <row r="2" spans="1:17" x14ac:dyDescent="0.25">
      <c r="B2" s="436" t="s">
        <v>22</v>
      </c>
      <c r="C2" s="439"/>
      <c r="D2" s="373" t="str">
        <f>IF(CONCATENATE(VLOOKUP(A1,Verzamelblad!A5:E54,4)," te ",VLOOKUP(A1,Verzamelblad!A5:E54,5))=" te ","",CONCATENATE(VLOOKUP(A1,Verzamelblad!A5:E54,4)," te ",VLOOKUP(A1,Verzamelblad!A5:E54,5)))</f>
        <v>Drs. F. Bijlweg 21 te Den Helder</v>
      </c>
      <c r="E2" s="374"/>
      <c r="F2" s="375"/>
      <c r="G2" s="375"/>
      <c r="H2" s="375"/>
      <c r="I2" s="375"/>
      <c r="J2" s="375"/>
      <c r="K2" s="376"/>
    </row>
    <row r="3" spans="1:17" ht="30" x14ac:dyDescent="0.25">
      <c r="A3" s="438" t="s">
        <v>172</v>
      </c>
      <c r="B3" s="438" t="s">
        <v>23</v>
      </c>
      <c r="C3" s="44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7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7" x14ac:dyDescent="0.25">
      <c r="A5" s="258"/>
      <c r="B5" s="258"/>
      <c r="C5" s="259" t="s">
        <v>307</v>
      </c>
      <c r="D5" s="251"/>
      <c r="E5" s="252"/>
      <c r="F5" s="252"/>
      <c r="G5" s="252"/>
      <c r="H5" s="252"/>
      <c r="I5" s="252"/>
      <c r="J5" s="252"/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7" x14ac:dyDescent="0.25">
      <c r="A6" s="442"/>
      <c r="B6" s="442"/>
      <c r="C6" s="441" t="s">
        <v>308</v>
      </c>
      <c r="D6" s="427"/>
      <c r="E6" s="427" t="s">
        <v>311</v>
      </c>
      <c r="F6" s="428">
        <v>12</v>
      </c>
      <c r="G6" s="428"/>
      <c r="H6" s="428"/>
      <c r="I6" s="428"/>
      <c r="J6" s="428"/>
      <c r="K6" s="307">
        <f t="shared" si="0"/>
        <v>12</v>
      </c>
      <c r="L6" s="377">
        <f t="shared" ref="L6:L69" si="2">IF(D6="X",0,IF(E6="",0,IF(E6="H",0,VLOOKUP(E6,$F$539:$G$553,2))))</f>
        <v>200</v>
      </c>
      <c r="M6" s="285">
        <f t="shared" si="1"/>
        <v>2400</v>
      </c>
      <c r="Q6" s="253"/>
    </row>
    <row r="7" spans="1:17" x14ac:dyDescent="0.25">
      <c r="A7" s="442"/>
      <c r="B7" s="442"/>
      <c r="C7" s="441" t="s">
        <v>310</v>
      </c>
      <c r="D7" s="427"/>
      <c r="E7" s="427" t="s">
        <v>311</v>
      </c>
      <c r="F7" s="428"/>
      <c r="G7" s="428">
        <v>78</v>
      </c>
      <c r="H7" s="428"/>
      <c r="I7" s="428"/>
      <c r="J7" s="428"/>
      <c r="K7" s="307">
        <f t="shared" si="0"/>
        <v>78</v>
      </c>
      <c r="L7" s="377">
        <f t="shared" si="2"/>
        <v>200</v>
      </c>
      <c r="M7" s="285">
        <f t="shared" si="1"/>
        <v>15600</v>
      </c>
      <c r="Q7" s="253"/>
    </row>
    <row r="8" spans="1:17" x14ac:dyDescent="0.25">
      <c r="A8" s="442"/>
      <c r="B8" s="442"/>
      <c r="C8" s="441" t="s">
        <v>315</v>
      </c>
      <c r="D8" s="427"/>
      <c r="E8" s="427" t="s">
        <v>311</v>
      </c>
      <c r="F8" s="428"/>
      <c r="G8" s="428">
        <v>114.5</v>
      </c>
      <c r="H8" s="428"/>
      <c r="I8" s="428"/>
      <c r="J8" s="428"/>
      <c r="K8" s="307">
        <f t="shared" si="0"/>
        <v>114.5</v>
      </c>
      <c r="L8" s="377">
        <f t="shared" si="2"/>
        <v>200</v>
      </c>
      <c r="M8" s="285">
        <f t="shared" si="1"/>
        <v>22900</v>
      </c>
      <c r="Q8" s="253"/>
    </row>
    <row r="9" spans="1:17" x14ac:dyDescent="0.25">
      <c r="A9" s="442" t="s">
        <v>558</v>
      </c>
      <c r="B9" s="442"/>
      <c r="C9" s="441" t="s">
        <v>316</v>
      </c>
      <c r="D9" s="427"/>
      <c r="E9" s="427" t="s">
        <v>309</v>
      </c>
      <c r="F9" s="428"/>
      <c r="G9" s="428">
        <v>61</v>
      </c>
      <c r="H9" s="428"/>
      <c r="I9" s="428"/>
      <c r="J9" s="428"/>
      <c r="K9" s="307">
        <f t="shared" si="0"/>
        <v>61</v>
      </c>
      <c r="L9" s="377">
        <f t="shared" si="2"/>
        <v>200</v>
      </c>
      <c r="M9" s="285">
        <f t="shared" si="1"/>
        <v>12200</v>
      </c>
      <c r="Q9" s="253"/>
    </row>
    <row r="10" spans="1:17" x14ac:dyDescent="0.25">
      <c r="A10" s="442" t="s">
        <v>559</v>
      </c>
      <c r="B10" s="442"/>
      <c r="C10" s="441" t="s">
        <v>316</v>
      </c>
      <c r="D10" s="427"/>
      <c r="E10" s="427" t="s">
        <v>309</v>
      </c>
      <c r="F10" s="428"/>
      <c r="G10" s="428">
        <v>64</v>
      </c>
      <c r="H10" s="428"/>
      <c r="I10" s="428"/>
      <c r="J10" s="428"/>
      <c r="K10" s="307">
        <f t="shared" si="0"/>
        <v>64</v>
      </c>
      <c r="L10" s="377">
        <f t="shared" si="2"/>
        <v>200</v>
      </c>
      <c r="M10" s="285">
        <f t="shared" si="1"/>
        <v>12800</v>
      </c>
      <c r="Q10" s="253"/>
    </row>
    <row r="11" spans="1:17" x14ac:dyDescent="0.25">
      <c r="A11" s="442" t="s">
        <v>560</v>
      </c>
      <c r="B11" s="442"/>
      <c r="C11" s="441" t="s">
        <v>316</v>
      </c>
      <c r="D11" s="427"/>
      <c r="E11" s="427" t="s">
        <v>309</v>
      </c>
      <c r="F11" s="428"/>
      <c r="G11" s="428">
        <v>64</v>
      </c>
      <c r="H11" s="428"/>
      <c r="I11" s="428"/>
      <c r="J11" s="428"/>
      <c r="K11" s="307">
        <f t="shared" si="0"/>
        <v>64</v>
      </c>
      <c r="L11" s="377">
        <f t="shared" si="2"/>
        <v>200</v>
      </c>
      <c r="M11" s="285">
        <f t="shared" si="1"/>
        <v>12800</v>
      </c>
      <c r="Q11" s="253"/>
    </row>
    <row r="12" spans="1:17" x14ac:dyDescent="0.25">
      <c r="A12" s="442" t="s">
        <v>561</v>
      </c>
      <c r="B12" s="442"/>
      <c r="C12" s="441" t="s">
        <v>316</v>
      </c>
      <c r="D12" s="427"/>
      <c r="E12" s="427" t="s">
        <v>309</v>
      </c>
      <c r="F12" s="428"/>
      <c r="G12" s="428">
        <v>61</v>
      </c>
      <c r="H12" s="428"/>
      <c r="I12" s="428"/>
      <c r="J12" s="428"/>
      <c r="K12" s="307">
        <f t="shared" si="0"/>
        <v>61</v>
      </c>
      <c r="L12" s="377">
        <f t="shared" si="2"/>
        <v>200</v>
      </c>
      <c r="M12" s="285">
        <f t="shared" si="1"/>
        <v>12200</v>
      </c>
      <c r="Q12" s="253"/>
    </row>
    <row r="13" spans="1:17" x14ac:dyDescent="0.25">
      <c r="A13" s="442" t="s">
        <v>562</v>
      </c>
      <c r="B13" s="442"/>
      <c r="C13" s="441" t="s">
        <v>316</v>
      </c>
      <c r="D13" s="427"/>
      <c r="E13" s="427" t="s">
        <v>309</v>
      </c>
      <c r="F13" s="428"/>
      <c r="G13" s="428">
        <v>53</v>
      </c>
      <c r="H13" s="428"/>
      <c r="I13" s="428"/>
      <c r="J13" s="428"/>
      <c r="K13" s="307">
        <f t="shared" si="0"/>
        <v>53</v>
      </c>
      <c r="L13" s="377">
        <f t="shared" si="2"/>
        <v>200</v>
      </c>
      <c r="M13" s="285">
        <f t="shared" si="1"/>
        <v>10600</v>
      </c>
      <c r="Q13" s="253"/>
    </row>
    <row r="14" spans="1:17" x14ac:dyDescent="0.25">
      <c r="A14" s="442" t="s">
        <v>563</v>
      </c>
      <c r="B14" s="442"/>
      <c r="C14" s="441" t="s">
        <v>316</v>
      </c>
      <c r="D14" s="427"/>
      <c r="E14" s="427" t="s">
        <v>309</v>
      </c>
      <c r="F14" s="428"/>
      <c r="G14" s="428">
        <v>38.5</v>
      </c>
      <c r="H14" s="428"/>
      <c r="I14" s="428"/>
      <c r="J14" s="428"/>
      <c r="K14" s="307">
        <f t="shared" si="0"/>
        <v>38.5</v>
      </c>
      <c r="L14" s="377">
        <f t="shared" si="2"/>
        <v>200</v>
      </c>
      <c r="M14" s="285">
        <f t="shared" si="1"/>
        <v>7700</v>
      </c>
      <c r="Q14" s="253"/>
    </row>
    <row r="15" spans="1:17" x14ac:dyDescent="0.25">
      <c r="A15" s="442"/>
      <c r="B15" s="442"/>
      <c r="C15" s="441" t="s">
        <v>429</v>
      </c>
      <c r="D15" s="427"/>
      <c r="E15" s="427" t="s">
        <v>311</v>
      </c>
      <c r="F15" s="428"/>
      <c r="G15" s="428">
        <v>8.6</v>
      </c>
      <c r="H15" s="428"/>
      <c r="I15" s="428"/>
      <c r="J15" s="428"/>
      <c r="K15" s="307">
        <f t="shared" si="0"/>
        <v>8.6</v>
      </c>
      <c r="L15" s="377">
        <f t="shared" si="2"/>
        <v>200</v>
      </c>
      <c r="M15" s="285">
        <f t="shared" si="1"/>
        <v>1720</v>
      </c>
      <c r="Q15" s="253"/>
    </row>
    <row r="16" spans="1:17" x14ac:dyDescent="0.25">
      <c r="A16" s="442"/>
      <c r="B16" s="442"/>
      <c r="C16" s="441" t="s">
        <v>436</v>
      </c>
      <c r="D16" s="427"/>
      <c r="E16" s="427" t="s">
        <v>314</v>
      </c>
      <c r="F16" s="428"/>
      <c r="G16" s="428"/>
      <c r="H16" s="428"/>
      <c r="I16" s="428"/>
      <c r="J16" s="428">
        <v>1</v>
      </c>
      <c r="K16" s="307">
        <f t="shared" si="0"/>
        <v>1</v>
      </c>
      <c r="L16" s="377">
        <f t="shared" si="2"/>
        <v>0</v>
      </c>
      <c r="M16" s="285">
        <f t="shared" si="1"/>
        <v>0</v>
      </c>
      <c r="Q16" s="253"/>
    </row>
    <row r="17" spans="1:18" x14ac:dyDescent="0.25">
      <c r="A17" s="442"/>
      <c r="B17" s="442"/>
      <c r="C17" s="441" t="s">
        <v>436</v>
      </c>
      <c r="D17" s="427"/>
      <c r="E17" s="427" t="s">
        <v>314</v>
      </c>
      <c r="F17" s="428"/>
      <c r="G17" s="428"/>
      <c r="H17" s="428"/>
      <c r="I17" s="428"/>
      <c r="J17" s="428">
        <v>1</v>
      </c>
      <c r="K17" s="307">
        <f t="shared" si="0"/>
        <v>1</v>
      </c>
      <c r="L17" s="377">
        <f t="shared" si="2"/>
        <v>0</v>
      </c>
      <c r="M17" s="285">
        <f t="shared" si="1"/>
        <v>0</v>
      </c>
      <c r="Q17" s="253"/>
    </row>
    <row r="18" spans="1:18" x14ac:dyDescent="0.25">
      <c r="A18" s="442"/>
      <c r="B18" s="442"/>
      <c r="C18" s="441" t="s">
        <v>452</v>
      </c>
      <c r="D18" s="427"/>
      <c r="E18" s="427" t="s">
        <v>275</v>
      </c>
      <c r="F18" s="428"/>
      <c r="G18" s="428"/>
      <c r="H18" s="428"/>
      <c r="I18" s="428"/>
      <c r="J18" s="428">
        <v>8</v>
      </c>
      <c r="K18" s="307">
        <f t="shared" si="0"/>
        <v>8</v>
      </c>
      <c r="L18" s="377">
        <f t="shared" si="2"/>
        <v>200</v>
      </c>
      <c r="M18" s="285">
        <f t="shared" si="1"/>
        <v>1600</v>
      </c>
      <c r="Q18" s="253"/>
    </row>
    <row r="19" spans="1:18" x14ac:dyDescent="0.25">
      <c r="A19" s="442"/>
      <c r="B19" s="442"/>
      <c r="C19" s="441" t="s">
        <v>452</v>
      </c>
      <c r="D19" s="427"/>
      <c r="E19" s="427" t="s">
        <v>275</v>
      </c>
      <c r="F19" s="428"/>
      <c r="G19" s="428"/>
      <c r="H19" s="428"/>
      <c r="I19" s="428"/>
      <c r="J19" s="428">
        <v>7.6</v>
      </c>
      <c r="K19" s="307">
        <f t="shared" si="0"/>
        <v>7.6</v>
      </c>
      <c r="L19" s="377">
        <f t="shared" si="2"/>
        <v>200</v>
      </c>
      <c r="M19" s="285">
        <f t="shared" si="1"/>
        <v>1520</v>
      </c>
      <c r="Q19" s="253"/>
    </row>
    <row r="20" spans="1:18" x14ac:dyDescent="0.25">
      <c r="A20" s="442"/>
      <c r="B20" s="442"/>
      <c r="C20" s="441" t="s">
        <v>315</v>
      </c>
      <c r="D20" s="427"/>
      <c r="E20" s="427" t="s">
        <v>311</v>
      </c>
      <c r="F20" s="428"/>
      <c r="G20" s="428"/>
      <c r="H20" s="428"/>
      <c r="I20" s="428"/>
      <c r="J20" s="428">
        <v>32</v>
      </c>
      <c r="K20" s="307">
        <f t="shared" si="0"/>
        <v>32</v>
      </c>
      <c r="L20" s="377">
        <f t="shared" si="2"/>
        <v>200</v>
      </c>
      <c r="M20" s="285">
        <f t="shared" si="1"/>
        <v>6400</v>
      </c>
      <c r="Q20" s="253"/>
    </row>
    <row r="21" spans="1:18" x14ac:dyDescent="0.25">
      <c r="A21" s="442"/>
      <c r="B21" s="442"/>
      <c r="C21" s="441" t="s">
        <v>312</v>
      </c>
      <c r="D21" s="427"/>
      <c r="E21" s="427" t="s">
        <v>311</v>
      </c>
      <c r="F21" s="428"/>
      <c r="G21" s="428"/>
      <c r="H21" s="428"/>
      <c r="I21" s="428"/>
      <c r="J21" s="428">
        <v>8</v>
      </c>
      <c r="K21" s="307">
        <f t="shared" si="0"/>
        <v>8</v>
      </c>
      <c r="L21" s="377">
        <f t="shared" si="2"/>
        <v>200</v>
      </c>
      <c r="M21" s="285">
        <f t="shared" si="1"/>
        <v>1600</v>
      </c>
      <c r="Q21" s="253"/>
    </row>
    <row r="22" spans="1:18" x14ac:dyDescent="0.25">
      <c r="A22" s="442"/>
      <c r="B22" s="442"/>
      <c r="C22" s="441" t="s">
        <v>367</v>
      </c>
      <c r="D22" s="427"/>
      <c r="E22" s="427" t="s">
        <v>311</v>
      </c>
      <c r="F22" s="428"/>
      <c r="G22" s="428">
        <v>2</v>
      </c>
      <c r="H22" s="428"/>
      <c r="I22" s="428"/>
      <c r="J22" s="428"/>
      <c r="K22" s="307">
        <f t="shared" si="0"/>
        <v>2</v>
      </c>
      <c r="L22" s="377">
        <f t="shared" si="2"/>
        <v>200</v>
      </c>
      <c r="M22" s="285">
        <f t="shared" si="1"/>
        <v>400</v>
      </c>
      <c r="Q22" s="253"/>
    </row>
    <row r="23" spans="1:18" x14ac:dyDescent="0.25">
      <c r="A23" s="442"/>
      <c r="B23" s="442"/>
      <c r="C23" s="441" t="s">
        <v>429</v>
      </c>
      <c r="D23" s="427"/>
      <c r="E23" s="427" t="s">
        <v>311</v>
      </c>
      <c r="F23" s="428"/>
      <c r="G23" s="428">
        <v>13</v>
      </c>
      <c r="H23" s="428"/>
      <c r="I23" s="428"/>
      <c r="J23" s="428"/>
      <c r="K23" s="307">
        <f t="shared" si="0"/>
        <v>13</v>
      </c>
      <c r="L23" s="377">
        <f t="shared" si="2"/>
        <v>200</v>
      </c>
      <c r="M23" s="285">
        <f t="shared" si="1"/>
        <v>2600</v>
      </c>
      <c r="Q23" s="253"/>
    </row>
    <row r="24" spans="1:18" x14ac:dyDescent="0.25">
      <c r="A24" s="442"/>
      <c r="B24" s="442"/>
      <c r="C24" s="441" t="s">
        <v>564</v>
      </c>
      <c r="D24" s="427"/>
      <c r="E24" s="427" t="s">
        <v>420</v>
      </c>
      <c r="F24" s="428"/>
      <c r="G24" s="428">
        <v>56</v>
      </c>
      <c r="H24" s="428"/>
      <c r="I24" s="428"/>
      <c r="J24" s="428"/>
      <c r="K24" s="459">
        <f t="shared" si="0"/>
        <v>56</v>
      </c>
      <c r="L24" s="420">
        <v>210</v>
      </c>
      <c r="M24" s="300">
        <f t="shared" si="1"/>
        <v>11760</v>
      </c>
      <c r="N24" s="300"/>
      <c r="O24" s="418" t="s">
        <v>557</v>
      </c>
      <c r="P24" s="300"/>
      <c r="Q24" s="265"/>
      <c r="R24" s="300"/>
    </row>
    <row r="25" spans="1:18" x14ac:dyDescent="0.25">
      <c r="A25" s="442"/>
      <c r="B25" s="442"/>
      <c r="C25" s="440" t="s">
        <v>565</v>
      </c>
      <c r="D25" s="427"/>
      <c r="E25" s="427" t="s">
        <v>420</v>
      </c>
      <c r="F25" s="428"/>
      <c r="G25" s="428">
        <v>18.5</v>
      </c>
      <c r="H25" s="428"/>
      <c r="I25" s="428"/>
      <c r="J25" s="428"/>
      <c r="K25" s="459">
        <f t="shared" si="0"/>
        <v>18.5</v>
      </c>
      <c r="L25" s="420">
        <v>210</v>
      </c>
      <c r="M25" s="300">
        <f t="shared" si="1"/>
        <v>3885</v>
      </c>
      <c r="N25" s="300"/>
      <c r="O25" s="418" t="s">
        <v>557</v>
      </c>
      <c r="P25" s="300"/>
      <c r="Q25" s="265"/>
      <c r="R25" s="300"/>
    </row>
    <row r="26" spans="1:18" x14ac:dyDescent="0.25">
      <c r="A26" s="442"/>
      <c r="B26" s="442"/>
      <c r="C26" s="441" t="s">
        <v>565</v>
      </c>
      <c r="D26" s="427"/>
      <c r="E26" s="427" t="s">
        <v>420</v>
      </c>
      <c r="F26" s="428"/>
      <c r="G26" s="428">
        <v>25.8</v>
      </c>
      <c r="H26" s="428"/>
      <c r="I26" s="428"/>
      <c r="J26" s="428"/>
      <c r="K26" s="459">
        <f t="shared" si="0"/>
        <v>25.8</v>
      </c>
      <c r="L26" s="420">
        <v>210</v>
      </c>
      <c r="M26" s="300">
        <f t="shared" si="1"/>
        <v>5418</v>
      </c>
      <c r="N26" s="300"/>
      <c r="O26" s="418" t="s">
        <v>557</v>
      </c>
      <c r="P26" s="300"/>
      <c r="Q26" s="265"/>
      <c r="R26" s="300"/>
    </row>
    <row r="27" spans="1:18" x14ac:dyDescent="0.25">
      <c r="A27" s="442"/>
      <c r="B27" s="442"/>
      <c r="C27" s="441" t="s">
        <v>308</v>
      </c>
      <c r="D27" s="427"/>
      <c r="E27" s="427" t="s">
        <v>311</v>
      </c>
      <c r="F27" s="428"/>
      <c r="G27" s="428">
        <v>4</v>
      </c>
      <c r="H27" s="428"/>
      <c r="I27" s="428"/>
      <c r="J27" s="428"/>
      <c r="K27" s="459">
        <f t="shared" si="0"/>
        <v>4</v>
      </c>
      <c r="L27" s="420">
        <v>210</v>
      </c>
      <c r="M27" s="300">
        <f t="shared" si="1"/>
        <v>840</v>
      </c>
      <c r="N27" s="300"/>
      <c r="O27" s="418" t="s">
        <v>557</v>
      </c>
      <c r="P27" s="300"/>
      <c r="Q27" s="265"/>
      <c r="R27" s="300"/>
    </row>
    <row r="28" spans="1:18" x14ac:dyDescent="0.25">
      <c r="A28" s="442" t="s">
        <v>566</v>
      </c>
      <c r="B28" s="442"/>
      <c r="C28" s="441" t="s">
        <v>565</v>
      </c>
      <c r="D28" s="427"/>
      <c r="E28" s="427" t="s">
        <v>420</v>
      </c>
      <c r="F28" s="428"/>
      <c r="G28" s="428">
        <v>16.3</v>
      </c>
      <c r="H28" s="428"/>
      <c r="I28" s="428"/>
      <c r="J28" s="428"/>
      <c r="K28" s="459">
        <f t="shared" si="0"/>
        <v>16.3</v>
      </c>
      <c r="L28" s="420">
        <v>210</v>
      </c>
      <c r="M28" s="300">
        <f t="shared" si="1"/>
        <v>3423</v>
      </c>
      <c r="N28" s="300"/>
      <c r="O28" s="418" t="s">
        <v>557</v>
      </c>
      <c r="P28" s="300"/>
      <c r="Q28" s="265"/>
      <c r="R28" s="300"/>
    </row>
    <row r="29" spans="1:18" x14ac:dyDescent="0.25">
      <c r="A29" s="442"/>
      <c r="B29" s="442"/>
      <c r="C29" s="441" t="s">
        <v>435</v>
      </c>
      <c r="D29" s="427"/>
      <c r="E29" s="427" t="s">
        <v>421</v>
      </c>
      <c r="F29" s="428"/>
      <c r="G29" s="428">
        <v>47</v>
      </c>
      <c r="H29" s="428"/>
      <c r="I29" s="428"/>
      <c r="J29" s="428"/>
      <c r="K29" s="459">
        <f t="shared" si="0"/>
        <v>47</v>
      </c>
      <c r="L29" s="420">
        <v>210</v>
      </c>
      <c r="M29" s="300">
        <f t="shared" si="1"/>
        <v>9870</v>
      </c>
      <c r="N29" s="300"/>
      <c r="O29" s="418" t="s">
        <v>557</v>
      </c>
      <c r="P29" s="300"/>
      <c r="Q29" s="265"/>
      <c r="R29" s="300"/>
    </row>
    <row r="30" spans="1:18" x14ac:dyDescent="0.25">
      <c r="A30" s="442"/>
      <c r="B30" s="442"/>
      <c r="C30" s="441" t="s">
        <v>567</v>
      </c>
      <c r="D30" s="427"/>
      <c r="E30" s="427" t="s">
        <v>422</v>
      </c>
      <c r="F30" s="428"/>
      <c r="G30" s="428">
        <v>7.8</v>
      </c>
      <c r="H30" s="428"/>
      <c r="I30" s="428"/>
      <c r="J30" s="428"/>
      <c r="K30" s="459">
        <f t="shared" si="0"/>
        <v>7.8</v>
      </c>
      <c r="L30" s="420">
        <v>210</v>
      </c>
      <c r="M30" s="300">
        <f t="shared" si="1"/>
        <v>1638</v>
      </c>
      <c r="N30" s="300"/>
      <c r="O30" s="418" t="s">
        <v>557</v>
      </c>
      <c r="P30" s="300"/>
      <c r="Q30" s="265"/>
      <c r="R30" s="300"/>
    </row>
    <row r="31" spans="1:18" x14ac:dyDescent="0.25">
      <c r="A31" s="442"/>
      <c r="B31" s="442"/>
      <c r="C31" s="440" t="s">
        <v>568</v>
      </c>
      <c r="D31" s="427"/>
      <c r="E31" s="427" t="s">
        <v>423</v>
      </c>
      <c r="F31" s="428"/>
      <c r="G31" s="428">
        <v>4</v>
      </c>
      <c r="H31" s="428"/>
      <c r="I31" s="428"/>
      <c r="J31" s="428"/>
      <c r="K31" s="459">
        <f t="shared" si="0"/>
        <v>4</v>
      </c>
      <c r="L31" s="420">
        <v>210</v>
      </c>
      <c r="M31" s="300">
        <f t="shared" si="1"/>
        <v>840</v>
      </c>
      <c r="N31" s="300"/>
      <c r="O31" s="418" t="s">
        <v>557</v>
      </c>
      <c r="P31" s="300"/>
      <c r="Q31" s="265"/>
      <c r="R31" s="300"/>
    </row>
    <row r="32" spans="1:18" x14ac:dyDescent="0.25">
      <c r="A32" s="442" t="s">
        <v>569</v>
      </c>
      <c r="B32" s="442"/>
      <c r="C32" s="441" t="s">
        <v>570</v>
      </c>
      <c r="D32" s="427"/>
      <c r="E32" s="427" t="s">
        <v>420</v>
      </c>
      <c r="F32" s="428">
        <v>32</v>
      </c>
      <c r="G32" s="428"/>
      <c r="H32" s="428"/>
      <c r="I32" s="428"/>
      <c r="J32" s="428"/>
      <c r="K32" s="459">
        <f t="shared" si="0"/>
        <v>32</v>
      </c>
      <c r="L32" s="420">
        <v>210</v>
      </c>
      <c r="M32" s="300">
        <f t="shared" si="1"/>
        <v>6720</v>
      </c>
      <c r="N32" s="300"/>
      <c r="O32" s="418" t="s">
        <v>557</v>
      </c>
      <c r="P32" s="300"/>
      <c r="Q32" s="265"/>
      <c r="R32" s="300"/>
    </row>
    <row r="33" spans="1:18" x14ac:dyDescent="0.25">
      <c r="A33" s="442"/>
      <c r="B33" s="442"/>
      <c r="C33" s="441" t="s">
        <v>357</v>
      </c>
      <c r="D33" s="427"/>
      <c r="E33" s="427" t="s">
        <v>314</v>
      </c>
      <c r="F33" s="428"/>
      <c r="G33" s="428"/>
      <c r="H33" s="428"/>
      <c r="I33" s="428"/>
      <c r="J33" s="428">
        <v>8</v>
      </c>
      <c r="K33" s="307">
        <f t="shared" si="0"/>
        <v>8</v>
      </c>
      <c r="L33" s="377">
        <f t="shared" si="2"/>
        <v>0</v>
      </c>
      <c r="M33" s="300">
        <f t="shared" si="1"/>
        <v>0</v>
      </c>
      <c r="N33" s="300"/>
      <c r="O33" s="300"/>
      <c r="P33" s="300"/>
      <c r="Q33" s="265"/>
      <c r="R33" s="300"/>
    </row>
    <row r="34" spans="1:18" x14ac:dyDescent="0.25">
      <c r="A34" s="442"/>
      <c r="B34" s="442"/>
      <c r="C34" s="441" t="s">
        <v>323</v>
      </c>
      <c r="D34" s="427"/>
      <c r="E34" s="427" t="s">
        <v>420</v>
      </c>
      <c r="F34" s="428"/>
      <c r="G34" s="428">
        <v>19.399999999999999</v>
      </c>
      <c r="H34" s="428"/>
      <c r="I34" s="428"/>
      <c r="J34" s="428"/>
      <c r="K34" s="307">
        <f t="shared" si="0"/>
        <v>19.399999999999999</v>
      </c>
      <c r="L34" s="377">
        <f t="shared" si="2"/>
        <v>200</v>
      </c>
      <c r="M34" s="285">
        <f t="shared" si="1"/>
        <v>3879.9999999999995</v>
      </c>
      <c r="Q34" s="253"/>
    </row>
    <row r="35" spans="1:18" x14ac:dyDescent="0.25">
      <c r="A35" s="442"/>
      <c r="B35" s="442"/>
      <c r="C35" s="441" t="s">
        <v>571</v>
      </c>
      <c r="D35" s="427"/>
      <c r="E35" s="427" t="s">
        <v>420</v>
      </c>
      <c r="F35" s="428"/>
      <c r="G35" s="428">
        <v>23.4</v>
      </c>
      <c r="H35" s="428"/>
      <c r="I35" s="428"/>
      <c r="J35" s="428"/>
      <c r="K35" s="307">
        <f t="shared" si="0"/>
        <v>23.4</v>
      </c>
      <c r="L35" s="420">
        <v>210</v>
      </c>
      <c r="M35" s="285">
        <f t="shared" si="1"/>
        <v>4914</v>
      </c>
      <c r="O35" s="418" t="s">
        <v>557</v>
      </c>
      <c r="Q35" s="253"/>
    </row>
    <row r="36" spans="1:18" x14ac:dyDescent="0.25">
      <c r="A36" s="442"/>
      <c r="B36" s="442"/>
      <c r="C36" s="441" t="s">
        <v>572</v>
      </c>
      <c r="D36" s="427"/>
      <c r="E36" s="427" t="s">
        <v>420</v>
      </c>
      <c r="F36" s="428"/>
      <c r="G36" s="428">
        <v>25</v>
      </c>
      <c r="H36" s="428"/>
      <c r="I36" s="428"/>
      <c r="J36" s="428"/>
      <c r="K36" s="307">
        <f t="shared" si="0"/>
        <v>25</v>
      </c>
      <c r="L36" s="420">
        <v>210</v>
      </c>
      <c r="M36" s="285">
        <f t="shared" si="1"/>
        <v>5250</v>
      </c>
      <c r="O36" s="418" t="s">
        <v>557</v>
      </c>
      <c r="Q36" s="253"/>
    </row>
    <row r="37" spans="1:18" x14ac:dyDescent="0.25">
      <c r="A37" s="442"/>
      <c r="B37" s="442"/>
      <c r="C37" s="441" t="s">
        <v>573</v>
      </c>
      <c r="D37" s="427"/>
      <c r="E37" s="427" t="s">
        <v>420</v>
      </c>
      <c r="F37" s="428"/>
      <c r="G37" s="428">
        <v>50</v>
      </c>
      <c r="H37" s="428"/>
      <c r="I37" s="428"/>
      <c r="J37" s="428"/>
      <c r="K37" s="307">
        <f t="shared" si="0"/>
        <v>50</v>
      </c>
      <c r="L37" s="420">
        <v>210</v>
      </c>
      <c r="M37" s="285">
        <f t="shared" si="1"/>
        <v>10500</v>
      </c>
      <c r="O37" s="418" t="s">
        <v>557</v>
      </c>
      <c r="Q37" s="253"/>
    </row>
    <row r="38" spans="1:18" x14ac:dyDescent="0.25">
      <c r="A38" s="442"/>
      <c r="B38" s="442"/>
      <c r="C38" s="441" t="s">
        <v>312</v>
      </c>
      <c r="D38" s="427"/>
      <c r="E38" s="427" t="s">
        <v>311</v>
      </c>
      <c r="F38" s="428"/>
      <c r="G38" s="428"/>
      <c r="H38" s="428"/>
      <c r="I38" s="428">
        <v>6</v>
      </c>
      <c r="J38" s="428"/>
      <c r="K38" s="307">
        <f t="shared" si="0"/>
        <v>6</v>
      </c>
      <c r="L38" s="420">
        <v>210</v>
      </c>
      <c r="M38" s="285">
        <f t="shared" si="1"/>
        <v>1260</v>
      </c>
      <c r="O38" s="418" t="s">
        <v>557</v>
      </c>
      <c r="Q38" s="253"/>
    </row>
    <row r="39" spans="1:18" x14ac:dyDescent="0.25">
      <c r="A39" s="442"/>
      <c r="B39" s="442"/>
      <c r="C39" s="441" t="s">
        <v>308</v>
      </c>
      <c r="D39" s="427"/>
      <c r="E39" s="427" t="s">
        <v>311</v>
      </c>
      <c r="F39" s="428">
        <v>11.4</v>
      </c>
      <c r="G39" s="428"/>
      <c r="H39" s="428"/>
      <c r="I39" s="428"/>
      <c r="J39" s="428"/>
      <c r="K39" s="307">
        <f t="shared" si="0"/>
        <v>11.4</v>
      </c>
      <c r="L39" s="420">
        <v>210</v>
      </c>
      <c r="M39" s="285">
        <f t="shared" si="1"/>
        <v>2394</v>
      </c>
      <c r="O39" s="418" t="s">
        <v>557</v>
      </c>
      <c r="Q39" s="253"/>
    </row>
    <row r="40" spans="1:18" x14ac:dyDescent="0.25">
      <c r="A40" s="442"/>
      <c r="B40" s="442"/>
      <c r="C40" s="441" t="s">
        <v>364</v>
      </c>
      <c r="D40" s="427"/>
      <c r="E40" s="427" t="s">
        <v>421</v>
      </c>
      <c r="F40" s="428"/>
      <c r="G40" s="428">
        <v>223</v>
      </c>
      <c r="H40" s="428"/>
      <c r="I40" s="428"/>
      <c r="J40" s="428"/>
      <c r="K40" s="307">
        <f t="shared" si="0"/>
        <v>223</v>
      </c>
      <c r="L40" s="377">
        <f t="shared" si="2"/>
        <v>200</v>
      </c>
      <c r="M40" s="285">
        <f t="shared" si="1"/>
        <v>44600</v>
      </c>
      <c r="Q40" s="253"/>
    </row>
    <row r="41" spans="1:18" x14ac:dyDescent="0.25">
      <c r="A41" s="442"/>
      <c r="B41" s="442"/>
      <c r="C41" s="441" t="s">
        <v>542</v>
      </c>
      <c r="D41" s="427"/>
      <c r="E41" s="427" t="s">
        <v>275</v>
      </c>
      <c r="F41" s="428"/>
      <c r="G41" s="428"/>
      <c r="H41" s="428"/>
      <c r="I41" s="428"/>
      <c r="J41" s="428">
        <v>12</v>
      </c>
      <c r="K41" s="307">
        <f t="shared" si="0"/>
        <v>12</v>
      </c>
      <c r="L41" s="420">
        <v>210</v>
      </c>
      <c r="M41" s="285">
        <f t="shared" si="1"/>
        <v>2520</v>
      </c>
      <c r="O41" s="418" t="s">
        <v>557</v>
      </c>
      <c r="Q41" s="253"/>
    </row>
    <row r="42" spans="1:18" x14ac:dyDescent="0.25">
      <c r="A42" s="442"/>
      <c r="B42" s="442"/>
      <c r="C42" s="441" t="s">
        <v>539</v>
      </c>
      <c r="D42" s="427"/>
      <c r="E42" s="427" t="s">
        <v>275</v>
      </c>
      <c r="F42" s="428"/>
      <c r="G42" s="428"/>
      <c r="H42" s="428"/>
      <c r="I42" s="428"/>
      <c r="J42" s="428">
        <v>3.5</v>
      </c>
      <c r="K42" s="307">
        <f t="shared" si="0"/>
        <v>3.5</v>
      </c>
      <c r="L42" s="420">
        <v>210</v>
      </c>
      <c r="M42" s="285">
        <f t="shared" si="1"/>
        <v>735</v>
      </c>
      <c r="O42" s="418" t="s">
        <v>557</v>
      </c>
      <c r="Q42" s="253"/>
    </row>
    <row r="43" spans="1:18" x14ac:dyDescent="0.25">
      <c r="A43" s="442"/>
      <c r="B43" s="442"/>
      <c r="C43" s="441" t="s">
        <v>339</v>
      </c>
      <c r="D43" s="427"/>
      <c r="E43" s="427" t="s">
        <v>275</v>
      </c>
      <c r="F43" s="428"/>
      <c r="G43" s="428"/>
      <c r="H43" s="428"/>
      <c r="I43" s="428"/>
      <c r="J43" s="428">
        <v>10.5</v>
      </c>
      <c r="K43" s="307">
        <f t="shared" si="0"/>
        <v>10.5</v>
      </c>
      <c r="L43" s="420">
        <v>210</v>
      </c>
      <c r="M43" s="285">
        <f t="shared" si="1"/>
        <v>2205</v>
      </c>
      <c r="O43" s="418" t="s">
        <v>557</v>
      </c>
      <c r="Q43" s="253"/>
    </row>
    <row r="44" spans="1:18" x14ac:dyDescent="0.25">
      <c r="A44" s="442" t="s">
        <v>449</v>
      </c>
      <c r="B44" s="442"/>
      <c r="C44" s="441" t="s">
        <v>574</v>
      </c>
      <c r="D44" s="427"/>
      <c r="E44" s="427" t="s">
        <v>314</v>
      </c>
      <c r="F44" s="428"/>
      <c r="G44" s="428"/>
      <c r="H44" s="428"/>
      <c r="I44" s="428"/>
      <c r="J44" s="428">
        <v>20</v>
      </c>
      <c r="K44" s="307">
        <f t="shared" si="0"/>
        <v>20</v>
      </c>
      <c r="L44" s="377">
        <f t="shared" si="2"/>
        <v>0</v>
      </c>
      <c r="M44" s="285">
        <f t="shared" si="1"/>
        <v>0</v>
      </c>
      <c r="Q44" s="253"/>
    </row>
    <row r="45" spans="1:18" x14ac:dyDescent="0.25">
      <c r="A45" s="442"/>
      <c r="B45" s="442"/>
      <c r="C45" s="441" t="s">
        <v>327</v>
      </c>
      <c r="D45" s="427"/>
      <c r="E45" s="427" t="s">
        <v>314</v>
      </c>
      <c r="F45" s="428"/>
      <c r="G45" s="428"/>
      <c r="H45" s="428"/>
      <c r="I45" s="428"/>
      <c r="J45" s="428">
        <v>2</v>
      </c>
      <c r="K45" s="307">
        <f t="shared" si="0"/>
        <v>2</v>
      </c>
      <c r="L45" s="377">
        <f t="shared" si="2"/>
        <v>0</v>
      </c>
      <c r="M45" s="285">
        <f t="shared" si="1"/>
        <v>0</v>
      </c>
      <c r="Q45" s="253"/>
    </row>
    <row r="46" spans="1:18" x14ac:dyDescent="0.25">
      <c r="A46" s="442"/>
      <c r="B46" s="442"/>
      <c r="C46" s="445" t="s">
        <v>388</v>
      </c>
      <c r="D46" s="430"/>
      <c r="E46" s="430" t="s">
        <v>314</v>
      </c>
      <c r="F46" s="431"/>
      <c r="G46" s="431"/>
      <c r="H46" s="431"/>
      <c r="I46" s="431"/>
      <c r="J46" s="431">
        <v>10.199999999999999</v>
      </c>
      <c r="K46" s="307">
        <f t="shared" si="0"/>
        <v>10.199999999999999</v>
      </c>
      <c r="L46" s="377">
        <f t="shared" si="2"/>
        <v>0</v>
      </c>
      <c r="M46" s="285">
        <f t="shared" si="1"/>
        <v>0</v>
      </c>
      <c r="Q46" s="253"/>
    </row>
    <row r="47" spans="1:18" ht="15.75" thickBot="1" x14ac:dyDescent="0.3">
      <c r="A47" s="442"/>
      <c r="B47" s="442"/>
      <c r="C47" s="446" t="s">
        <v>575</v>
      </c>
      <c r="D47" s="433"/>
      <c r="E47" s="433"/>
      <c r="F47" s="434">
        <f t="shared" ref="F47:J47" si="3">SUM(F6:F46)</f>
        <v>55.4</v>
      </c>
      <c r="G47" s="434">
        <f t="shared" si="3"/>
        <v>1077.7999999999997</v>
      </c>
      <c r="H47" s="434">
        <f t="shared" si="3"/>
        <v>0</v>
      </c>
      <c r="I47" s="434">
        <f t="shared" si="3"/>
        <v>6</v>
      </c>
      <c r="J47" s="434">
        <f t="shared" si="3"/>
        <v>123.8</v>
      </c>
      <c r="K47" s="307">
        <f t="shared" si="0"/>
        <v>1262.9999999999998</v>
      </c>
      <c r="L47" s="377">
        <f t="shared" si="2"/>
        <v>0</v>
      </c>
      <c r="M47" s="285">
        <f t="shared" si="1"/>
        <v>0</v>
      </c>
      <c r="Q47" s="253"/>
    </row>
    <row r="48" spans="1:18" ht="15.75" thickTop="1" x14ac:dyDescent="0.25">
      <c r="A48" s="442"/>
      <c r="B48" s="442"/>
      <c r="C48" s="460"/>
      <c r="D48" s="461"/>
      <c r="E48" s="461"/>
      <c r="F48" s="462"/>
      <c r="G48" s="462"/>
      <c r="H48" s="462"/>
      <c r="I48" s="462"/>
      <c r="J48" s="462"/>
      <c r="K48" s="307">
        <f t="shared" si="0"/>
        <v>0</v>
      </c>
      <c r="L48" s="377">
        <f t="shared" si="2"/>
        <v>0</v>
      </c>
      <c r="M48" s="285">
        <f t="shared" si="1"/>
        <v>0</v>
      </c>
      <c r="Q48" s="253"/>
    </row>
    <row r="49" spans="1:17" x14ac:dyDescent="0.25">
      <c r="A49" s="442"/>
      <c r="B49" s="442"/>
      <c r="C49" s="460" t="s">
        <v>576</v>
      </c>
      <c r="D49" s="427"/>
      <c r="E49" s="427"/>
      <c r="F49" s="428"/>
      <c r="G49" s="428"/>
      <c r="H49" s="428"/>
      <c r="I49" s="428"/>
      <c r="J49" s="428"/>
      <c r="K49" s="307">
        <f t="shared" si="0"/>
        <v>0</v>
      </c>
      <c r="L49" s="377">
        <f t="shared" si="2"/>
        <v>0</v>
      </c>
      <c r="M49" s="285">
        <f t="shared" si="1"/>
        <v>0</v>
      </c>
      <c r="Q49" s="253"/>
    </row>
    <row r="50" spans="1:17" x14ac:dyDescent="0.25">
      <c r="A50" s="442"/>
      <c r="B50" s="442"/>
      <c r="C50" s="441" t="s">
        <v>394</v>
      </c>
      <c r="D50" s="427"/>
      <c r="E50" s="427" t="s">
        <v>311</v>
      </c>
      <c r="F50" s="428"/>
      <c r="G50" s="428">
        <v>57</v>
      </c>
      <c r="H50" s="428"/>
      <c r="I50" s="428"/>
      <c r="J50" s="428"/>
      <c r="K50" s="307">
        <f t="shared" si="0"/>
        <v>57</v>
      </c>
      <c r="L50" s="377">
        <f t="shared" si="2"/>
        <v>200</v>
      </c>
      <c r="M50" s="285">
        <f t="shared" si="1"/>
        <v>11400</v>
      </c>
      <c r="Q50" s="253"/>
    </row>
    <row r="51" spans="1:17" x14ac:dyDescent="0.25">
      <c r="A51" s="442"/>
      <c r="B51" s="442"/>
      <c r="C51" s="441" t="s">
        <v>315</v>
      </c>
      <c r="D51" s="427"/>
      <c r="E51" s="427" t="s">
        <v>311</v>
      </c>
      <c r="F51" s="428"/>
      <c r="G51" s="428">
        <v>107</v>
      </c>
      <c r="H51" s="428"/>
      <c r="I51" s="428"/>
      <c r="J51" s="428"/>
      <c r="K51" s="307">
        <f t="shared" si="0"/>
        <v>107</v>
      </c>
      <c r="L51" s="377">
        <f t="shared" si="2"/>
        <v>200</v>
      </c>
      <c r="M51" s="285">
        <f t="shared" si="1"/>
        <v>21400</v>
      </c>
      <c r="Q51" s="253"/>
    </row>
    <row r="52" spans="1:17" x14ac:dyDescent="0.25">
      <c r="A52" s="442" t="s">
        <v>577</v>
      </c>
      <c r="B52" s="442"/>
      <c r="C52" s="441" t="s">
        <v>316</v>
      </c>
      <c r="D52" s="427"/>
      <c r="E52" s="427" t="s">
        <v>309</v>
      </c>
      <c r="F52" s="428"/>
      <c r="G52" s="428">
        <v>96</v>
      </c>
      <c r="H52" s="428"/>
      <c r="I52" s="428"/>
      <c r="J52" s="428"/>
      <c r="K52" s="307">
        <f t="shared" si="0"/>
        <v>96</v>
      </c>
      <c r="L52" s="377">
        <f t="shared" si="2"/>
        <v>200</v>
      </c>
      <c r="M52" s="285">
        <f t="shared" si="1"/>
        <v>19200</v>
      </c>
      <c r="Q52" s="253"/>
    </row>
    <row r="53" spans="1:17" x14ac:dyDescent="0.25">
      <c r="A53" s="442"/>
      <c r="B53" s="442"/>
      <c r="C53" s="441" t="s">
        <v>334</v>
      </c>
      <c r="D53" s="427"/>
      <c r="E53" s="427" t="s">
        <v>314</v>
      </c>
      <c r="F53" s="428"/>
      <c r="G53" s="428"/>
      <c r="H53" s="428"/>
      <c r="I53" s="428"/>
      <c r="J53" s="428">
        <v>4</v>
      </c>
      <c r="K53" s="307">
        <f t="shared" si="0"/>
        <v>4</v>
      </c>
      <c r="L53" s="377">
        <f t="shared" si="2"/>
        <v>0</v>
      </c>
      <c r="M53" s="285">
        <f t="shared" si="1"/>
        <v>0</v>
      </c>
      <c r="Q53" s="253"/>
    </row>
    <row r="54" spans="1:17" x14ac:dyDescent="0.25">
      <c r="A54" s="442"/>
      <c r="B54" s="442"/>
      <c r="C54" s="441" t="s">
        <v>334</v>
      </c>
      <c r="D54" s="427"/>
      <c r="E54" s="427" t="s">
        <v>314</v>
      </c>
      <c r="F54" s="428"/>
      <c r="G54" s="428"/>
      <c r="H54" s="428"/>
      <c r="I54" s="428"/>
      <c r="J54" s="428">
        <v>3</v>
      </c>
      <c r="K54" s="307">
        <f t="shared" si="0"/>
        <v>3</v>
      </c>
      <c r="L54" s="377">
        <f t="shared" si="2"/>
        <v>0</v>
      </c>
      <c r="M54" s="285">
        <f t="shared" si="1"/>
        <v>0</v>
      </c>
      <c r="Q54" s="253"/>
    </row>
    <row r="55" spans="1:17" x14ac:dyDescent="0.25">
      <c r="A55" s="442" t="s">
        <v>578</v>
      </c>
      <c r="B55" s="442"/>
      <c r="C55" s="441" t="s">
        <v>316</v>
      </c>
      <c r="D55" s="427"/>
      <c r="E55" s="427" t="s">
        <v>309</v>
      </c>
      <c r="F55" s="428"/>
      <c r="G55" s="428">
        <v>92</v>
      </c>
      <c r="H55" s="428"/>
      <c r="I55" s="428"/>
      <c r="J55" s="428"/>
      <c r="K55" s="307">
        <f t="shared" si="0"/>
        <v>92</v>
      </c>
      <c r="L55" s="377">
        <f t="shared" si="2"/>
        <v>200</v>
      </c>
      <c r="M55" s="285">
        <f t="shared" si="1"/>
        <v>18400</v>
      </c>
      <c r="Q55" s="253"/>
    </row>
    <row r="56" spans="1:17" x14ac:dyDescent="0.25">
      <c r="A56" s="442" t="s">
        <v>579</v>
      </c>
      <c r="B56" s="442"/>
      <c r="C56" s="441" t="s">
        <v>580</v>
      </c>
      <c r="D56" s="427"/>
      <c r="E56" s="427" t="s">
        <v>309</v>
      </c>
      <c r="F56" s="428"/>
      <c r="G56" s="428">
        <v>115</v>
      </c>
      <c r="H56" s="428"/>
      <c r="I56" s="428"/>
      <c r="J56" s="428"/>
      <c r="K56" s="307">
        <f t="shared" si="0"/>
        <v>115</v>
      </c>
      <c r="L56" s="377">
        <f t="shared" si="2"/>
        <v>200</v>
      </c>
      <c r="M56" s="285">
        <f t="shared" si="1"/>
        <v>23000</v>
      </c>
      <c r="Q56" s="253"/>
    </row>
    <row r="57" spans="1:17" x14ac:dyDescent="0.25">
      <c r="A57" s="442"/>
      <c r="B57" s="442"/>
      <c r="C57" s="441" t="s">
        <v>436</v>
      </c>
      <c r="D57" s="427"/>
      <c r="E57" s="427" t="s">
        <v>314</v>
      </c>
      <c r="F57" s="428"/>
      <c r="G57" s="428"/>
      <c r="H57" s="428"/>
      <c r="I57" s="428"/>
      <c r="J57" s="428">
        <v>1</v>
      </c>
      <c r="K57" s="307">
        <f t="shared" si="0"/>
        <v>1</v>
      </c>
      <c r="L57" s="377">
        <f t="shared" si="2"/>
        <v>0</v>
      </c>
      <c r="M57" s="285">
        <f t="shared" si="1"/>
        <v>0</v>
      </c>
      <c r="Q57" s="253"/>
    </row>
    <row r="58" spans="1:17" x14ac:dyDescent="0.25">
      <c r="A58" s="442"/>
      <c r="B58" s="442"/>
      <c r="C58" s="441" t="s">
        <v>436</v>
      </c>
      <c r="D58" s="427"/>
      <c r="E58" s="427" t="s">
        <v>314</v>
      </c>
      <c r="F58" s="428"/>
      <c r="G58" s="428"/>
      <c r="H58" s="428"/>
      <c r="I58" s="428"/>
      <c r="J58" s="428">
        <v>1</v>
      </c>
      <c r="K58" s="307">
        <f t="shared" si="0"/>
        <v>1</v>
      </c>
      <c r="L58" s="377">
        <f t="shared" si="2"/>
        <v>0</v>
      </c>
      <c r="M58" s="285">
        <f t="shared" si="1"/>
        <v>0</v>
      </c>
      <c r="Q58" s="253"/>
    </row>
    <row r="59" spans="1:17" x14ac:dyDescent="0.25">
      <c r="A59" s="442"/>
      <c r="B59" s="442"/>
      <c r="C59" s="441" t="s">
        <v>452</v>
      </c>
      <c r="D59" s="427"/>
      <c r="E59" s="427" t="s">
        <v>275</v>
      </c>
      <c r="F59" s="428"/>
      <c r="G59" s="428"/>
      <c r="H59" s="428"/>
      <c r="I59" s="428"/>
      <c r="J59" s="428">
        <v>7</v>
      </c>
      <c r="K59" s="307">
        <f t="shared" si="0"/>
        <v>7</v>
      </c>
      <c r="L59" s="377">
        <f t="shared" si="2"/>
        <v>200</v>
      </c>
      <c r="M59" s="285">
        <f t="shared" si="1"/>
        <v>1400</v>
      </c>
      <c r="Q59" s="253"/>
    </row>
    <row r="60" spans="1:17" x14ac:dyDescent="0.25">
      <c r="A60" s="442"/>
      <c r="B60" s="442"/>
      <c r="C60" s="441" t="s">
        <v>452</v>
      </c>
      <c r="D60" s="427"/>
      <c r="E60" s="427" t="s">
        <v>275</v>
      </c>
      <c r="F60" s="428"/>
      <c r="G60" s="428"/>
      <c r="H60" s="428"/>
      <c r="I60" s="428"/>
      <c r="J60" s="428">
        <v>9.6</v>
      </c>
      <c r="K60" s="307">
        <f t="shared" si="0"/>
        <v>9.6</v>
      </c>
      <c r="L60" s="377">
        <f t="shared" si="2"/>
        <v>200</v>
      </c>
      <c r="M60" s="285">
        <f t="shared" si="1"/>
        <v>1920</v>
      </c>
      <c r="Q60" s="253"/>
    </row>
    <row r="61" spans="1:17" x14ac:dyDescent="0.25">
      <c r="A61" s="442"/>
      <c r="B61" s="442"/>
      <c r="C61" s="441" t="s">
        <v>315</v>
      </c>
      <c r="D61" s="427"/>
      <c r="E61" s="427" t="s">
        <v>311</v>
      </c>
      <c r="F61" s="428"/>
      <c r="G61" s="428"/>
      <c r="H61" s="428"/>
      <c r="I61" s="428"/>
      <c r="J61" s="428">
        <v>13.9</v>
      </c>
      <c r="K61" s="307">
        <f t="shared" si="0"/>
        <v>13.9</v>
      </c>
      <c r="L61" s="377">
        <f t="shared" si="2"/>
        <v>200</v>
      </c>
      <c r="M61" s="285">
        <f t="shared" si="1"/>
        <v>2780</v>
      </c>
      <c r="Q61" s="253"/>
    </row>
    <row r="62" spans="1:17" x14ac:dyDescent="0.25">
      <c r="A62" s="442"/>
      <c r="B62" s="442"/>
      <c r="C62" s="441" t="s">
        <v>312</v>
      </c>
      <c r="D62" s="427"/>
      <c r="E62" s="427" t="s">
        <v>311</v>
      </c>
      <c r="F62" s="428"/>
      <c r="G62" s="428"/>
      <c r="H62" s="428"/>
      <c r="I62" s="428"/>
      <c r="J62" s="428">
        <v>8</v>
      </c>
      <c r="K62" s="307">
        <f t="shared" si="0"/>
        <v>8</v>
      </c>
      <c r="L62" s="377">
        <f t="shared" si="2"/>
        <v>200</v>
      </c>
      <c r="M62" s="285">
        <f t="shared" si="1"/>
        <v>1600</v>
      </c>
      <c r="Q62" s="253"/>
    </row>
    <row r="63" spans="1:17" x14ac:dyDescent="0.25">
      <c r="A63" s="442"/>
      <c r="B63" s="442"/>
      <c r="C63" s="441" t="s">
        <v>436</v>
      </c>
      <c r="D63" s="427"/>
      <c r="E63" s="427" t="s">
        <v>314</v>
      </c>
      <c r="F63" s="428"/>
      <c r="G63" s="428"/>
      <c r="H63" s="428"/>
      <c r="I63" s="428"/>
      <c r="J63" s="428">
        <v>4</v>
      </c>
      <c r="K63" s="307">
        <f t="shared" si="0"/>
        <v>4</v>
      </c>
      <c r="L63" s="377">
        <f t="shared" si="2"/>
        <v>0</v>
      </c>
      <c r="M63" s="285">
        <f t="shared" si="1"/>
        <v>0</v>
      </c>
      <c r="Q63" s="253"/>
    </row>
    <row r="64" spans="1:17" x14ac:dyDescent="0.25">
      <c r="A64" s="442"/>
      <c r="B64" s="442"/>
      <c r="C64" s="441" t="s">
        <v>319</v>
      </c>
      <c r="D64" s="427"/>
      <c r="E64" s="427" t="s">
        <v>420</v>
      </c>
      <c r="F64" s="428"/>
      <c r="G64" s="428">
        <v>16</v>
      </c>
      <c r="H64" s="428"/>
      <c r="I64" s="428"/>
      <c r="J64" s="428"/>
      <c r="K64" s="307">
        <f t="shared" si="0"/>
        <v>16</v>
      </c>
      <c r="L64" s="420">
        <v>210</v>
      </c>
      <c r="M64" s="285">
        <f t="shared" si="1"/>
        <v>3360</v>
      </c>
      <c r="O64" s="418" t="s">
        <v>557</v>
      </c>
      <c r="Q64" s="253"/>
    </row>
    <row r="65" spans="1:17" x14ac:dyDescent="0.25">
      <c r="A65" s="442"/>
      <c r="B65" s="442"/>
      <c r="C65" s="441" t="s">
        <v>319</v>
      </c>
      <c r="D65" s="427"/>
      <c r="E65" s="427" t="s">
        <v>420</v>
      </c>
      <c r="F65" s="428"/>
      <c r="G65" s="428">
        <v>102</v>
      </c>
      <c r="H65" s="428"/>
      <c r="I65" s="428"/>
      <c r="J65" s="428"/>
      <c r="K65" s="307">
        <f t="shared" si="0"/>
        <v>102</v>
      </c>
      <c r="L65" s="420">
        <v>210</v>
      </c>
      <c r="M65" s="285">
        <f t="shared" si="1"/>
        <v>21420</v>
      </c>
      <c r="O65" s="418" t="s">
        <v>557</v>
      </c>
      <c r="Q65" s="253"/>
    </row>
    <row r="66" spans="1:17" x14ac:dyDescent="0.25">
      <c r="A66" s="442"/>
      <c r="B66" s="442"/>
      <c r="C66" s="441" t="s">
        <v>319</v>
      </c>
      <c r="D66" s="427"/>
      <c r="E66" s="427" t="s">
        <v>420</v>
      </c>
      <c r="F66" s="428"/>
      <c r="G66" s="428">
        <v>76</v>
      </c>
      <c r="H66" s="428"/>
      <c r="I66" s="428"/>
      <c r="J66" s="428"/>
      <c r="K66" s="307">
        <f t="shared" si="0"/>
        <v>76</v>
      </c>
      <c r="L66" s="420">
        <v>210</v>
      </c>
      <c r="M66" s="285">
        <f t="shared" si="1"/>
        <v>15960</v>
      </c>
      <c r="O66" s="418" t="s">
        <v>557</v>
      </c>
      <c r="Q66" s="253"/>
    </row>
    <row r="67" spans="1:17" x14ac:dyDescent="0.25">
      <c r="A67" s="442"/>
      <c r="B67" s="442"/>
      <c r="C67" s="441" t="s">
        <v>436</v>
      </c>
      <c r="D67" s="427"/>
      <c r="E67" s="427" t="s">
        <v>314</v>
      </c>
      <c r="F67" s="428"/>
      <c r="G67" s="428"/>
      <c r="H67" s="428"/>
      <c r="I67" s="428"/>
      <c r="J67" s="428">
        <v>6</v>
      </c>
      <c r="K67" s="307">
        <f t="shared" si="0"/>
        <v>6</v>
      </c>
      <c r="L67" s="377">
        <f t="shared" si="2"/>
        <v>0</v>
      </c>
      <c r="M67" s="285">
        <f t="shared" si="1"/>
        <v>0</v>
      </c>
      <c r="Q67" s="253"/>
    </row>
    <row r="68" spans="1:17" x14ac:dyDescent="0.25">
      <c r="A68" s="442"/>
      <c r="B68" s="442"/>
      <c r="C68" s="441" t="s">
        <v>316</v>
      </c>
      <c r="D68" s="427"/>
      <c r="E68" s="427" t="s">
        <v>309</v>
      </c>
      <c r="F68" s="428"/>
      <c r="G68" s="428">
        <v>80</v>
      </c>
      <c r="H68" s="428"/>
      <c r="I68" s="428"/>
      <c r="J68" s="428"/>
      <c r="K68" s="307">
        <f t="shared" si="0"/>
        <v>80</v>
      </c>
      <c r="L68" s="377">
        <f t="shared" si="2"/>
        <v>200</v>
      </c>
      <c r="M68" s="285">
        <f t="shared" si="1"/>
        <v>16000</v>
      </c>
      <c r="Q68" s="253"/>
    </row>
    <row r="69" spans="1:17" x14ac:dyDescent="0.25">
      <c r="A69" s="442"/>
      <c r="B69" s="442"/>
      <c r="C69" s="441" t="s">
        <v>436</v>
      </c>
      <c r="D69" s="427"/>
      <c r="E69" s="427" t="s">
        <v>314</v>
      </c>
      <c r="F69" s="428"/>
      <c r="G69" s="428" t="s">
        <v>581</v>
      </c>
      <c r="H69" s="428"/>
      <c r="I69" s="428"/>
      <c r="J69" s="428">
        <v>6</v>
      </c>
      <c r="K69" s="307">
        <f t="shared" ref="K69:K132" si="4">SUM(F69:J69)</f>
        <v>6</v>
      </c>
      <c r="L69" s="377">
        <f t="shared" si="2"/>
        <v>0</v>
      </c>
      <c r="M69" s="285">
        <f t="shared" ref="M69:M132" si="5">SUM(K69*L69)</f>
        <v>0</v>
      </c>
      <c r="Q69" s="253"/>
    </row>
    <row r="70" spans="1:17" x14ac:dyDescent="0.25">
      <c r="A70" s="442" t="s">
        <v>582</v>
      </c>
      <c r="B70" s="442"/>
      <c r="C70" s="441" t="s">
        <v>316</v>
      </c>
      <c r="D70" s="427"/>
      <c r="E70" s="427" t="s">
        <v>309</v>
      </c>
      <c r="F70" s="428"/>
      <c r="G70" s="428">
        <v>58</v>
      </c>
      <c r="H70" s="428"/>
      <c r="I70" s="428"/>
      <c r="J70" s="428"/>
      <c r="K70" s="307">
        <f t="shared" si="4"/>
        <v>58</v>
      </c>
      <c r="L70" s="377">
        <f t="shared" ref="L70:L133" si="6">IF(D70="X",0,IF(E70="",0,IF(E70="H",0,VLOOKUP(E70,$F$539:$G$553,2))))</f>
        <v>200</v>
      </c>
      <c r="M70" s="285">
        <f t="shared" si="5"/>
        <v>11600</v>
      </c>
      <c r="Q70" s="253"/>
    </row>
    <row r="71" spans="1:17" x14ac:dyDescent="0.25">
      <c r="A71" s="442" t="s">
        <v>583</v>
      </c>
      <c r="B71" s="442"/>
      <c r="C71" s="441" t="s">
        <v>316</v>
      </c>
      <c r="D71" s="427"/>
      <c r="E71" s="427" t="s">
        <v>309</v>
      </c>
      <c r="F71" s="428"/>
      <c r="G71" s="428">
        <v>70</v>
      </c>
      <c r="H71" s="428"/>
      <c r="I71" s="428"/>
      <c r="J71" s="428"/>
      <c r="K71" s="307">
        <f t="shared" si="4"/>
        <v>70</v>
      </c>
      <c r="L71" s="377">
        <f t="shared" si="6"/>
        <v>200</v>
      </c>
      <c r="M71" s="285">
        <f t="shared" si="5"/>
        <v>14000</v>
      </c>
      <c r="Q71" s="253"/>
    </row>
    <row r="72" spans="1:17" x14ac:dyDescent="0.25">
      <c r="A72" s="442"/>
      <c r="B72" s="442"/>
      <c r="C72" s="441" t="s">
        <v>436</v>
      </c>
      <c r="D72" s="427"/>
      <c r="E72" s="427" t="s">
        <v>314</v>
      </c>
      <c r="F72" s="428"/>
      <c r="G72" s="428"/>
      <c r="H72" s="428"/>
      <c r="I72" s="428"/>
      <c r="J72" s="428">
        <v>6</v>
      </c>
      <c r="K72" s="307">
        <f t="shared" si="4"/>
        <v>6</v>
      </c>
      <c r="L72" s="377">
        <f t="shared" si="6"/>
        <v>0</v>
      </c>
      <c r="M72" s="285">
        <f t="shared" si="5"/>
        <v>0</v>
      </c>
      <c r="Q72" s="253"/>
    </row>
    <row r="73" spans="1:17" x14ac:dyDescent="0.25">
      <c r="A73" s="442"/>
      <c r="B73" s="442"/>
      <c r="C73" s="441" t="s">
        <v>436</v>
      </c>
      <c r="D73" s="427"/>
      <c r="E73" s="427" t="s">
        <v>314</v>
      </c>
      <c r="F73" s="428"/>
      <c r="G73" s="428"/>
      <c r="H73" s="428"/>
      <c r="I73" s="428"/>
      <c r="J73" s="428">
        <v>4</v>
      </c>
      <c r="K73" s="307">
        <f t="shared" si="4"/>
        <v>4</v>
      </c>
      <c r="L73" s="377">
        <f t="shared" si="6"/>
        <v>0</v>
      </c>
      <c r="M73" s="285">
        <f t="shared" si="5"/>
        <v>0</v>
      </c>
      <c r="Q73" s="253"/>
    </row>
    <row r="74" spans="1:17" x14ac:dyDescent="0.25">
      <c r="A74" s="442"/>
      <c r="B74" s="442"/>
      <c r="C74" s="445" t="s">
        <v>375</v>
      </c>
      <c r="D74" s="430"/>
      <c r="E74" s="430" t="s">
        <v>311</v>
      </c>
      <c r="F74" s="431"/>
      <c r="G74" s="431"/>
      <c r="H74" s="431"/>
      <c r="I74" s="431">
        <v>6</v>
      </c>
      <c r="J74" s="431"/>
      <c r="K74" s="307">
        <f t="shared" si="4"/>
        <v>6</v>
      </c>
      <c r="L74" s="377">
        <f t="shared" si="6"/>
        <v>200</v>
      </c>
      <c r="M74" s="285">
        <f t="shared" si="5"/>
        <v>1200</v>
      </c>
      <c r="Q74" s="253"/>
    </row>
    <row r="75" spans="1:17" ht="15.75" thickBot="1" x14ac:dyDescent="0.3">
      <c r="A75" s="442"/>
      <c r="B75" s="442"/>
      <c r="C75" s="446" t="s">
        <v>584</v>
      </c>
      <c r="D75" s="433"/>
      <c r="E75" s="433"/>
      <c r="F75" s="434">
        <f t="shared" ref="F75:J75" si="7">SUM(F50:F74)</f>
        <v>0</v>
      </c>
      <c r="G75" s="434">
        <f t="shared" si="7"/>
        <v>869</v>
      </c>
      <c r="H75" s="434">
        <f t="shared" si="7"/>
        <v>0</v>
      </c>
      <c r="I75" s="434">
        <f t="shared" si="7"/>
        <v>6</v>
      </c>
      <c r="J75" s="434">
        <f t="shared" si="7"/>
        <v>73.5</v>
      </c>
      <c r="K75" s="307">
        <f t="shared" si="4"/>
        <v>948.5</v>
      </c>
      <c r="L75" s="377">
        <f t="shared" si="6"/>
        <v>0</v>
      </c>
      <c r="M75" s="285">
        <f t="shared" si="5"/>
        <v>0</v>
      </c>
      <c r="Q75" s="253"/>
    </row>
    <row r="76" spans="1:17" ht="15.75" thickTop="1" x14ac:dyDescent="0.25">
      <c r="A76" s="442"/>
      <c r="B76" s="442"/>
      <c r="C76" s="441"/>
      <c r="D76" s="427"/>
      <c r="E76" s="427"/>
      <c r="F76" s="428"/>
      <c r="G76" s="428"/>
      <c r="H76" s="428"/>
      <c r="I76" s="428"/>
      <c r="J76" s="428"/>
      <c r="K76" s="307">
        <f t="shared" si="4"/>
        <v>0</v>
      </c>
      <c r="L76" s="377">
        <f t="shared" si="6"/>
        <v>0</v>
      </c>
      <c r="M76" s="285">
        <f t="shared" si="5"/>
        <v>0</v>
      </c>
      <c r="Q76" s="253"/>
    </row>
    <row r="77" spans="1:17" x14ac:dyDescent="0.25">
      <c r="A77" s="442"/>
      <c r="B77" s="442"/>
      <c r="C77" s="460" t="s">
        <v>585</v>
      </c>
      <c r="D77" s="427"/>
      <c r="E77" s="427"/>
      <c r="F77" s="428"/>
      <c r="G77" s="428"/>
      <c r="H77" s="428"/>
      <c r="I77" s="428"/>
      <c r="J77" s="428"/>
      <c r="K77" s="307">
        <f t="shared" si="4"/>
        <v>0</v>
      </c>
      <c r="L77" s="377">
        <f t="shared" si="6"/>
        <v>0</v>
      </c>
      <c r="M77" s="285">
        <f t="shared" si="5"/>
        <v>0</v>
      </c>
      <c r="Q77" s="253"/>
    </row>
    <row r="78" spans="1:17" x14ac:dyDescent="0.25">
      <c r="A78" s="442"/>
      <c r="B78" s="442"/>
      <c r="C78" s="441" t="s">
        <v>394</v>
      </c>
      <c r="D78" s="427"/>
      <c r="E78" s="427" t="s">
        <v>311</v>
      </c>
      <c r="F78" s="428"/>
      <c r="G78" s="428">
        <v>57</v>
      </c>
      <c r="H78" s="428"/>
      <c r="I78" s="428"/>
      <c r="J78" s="428"/>
      <c r="K78" s="307">
        <f t="shared" si="4"/>
        <v>57</v>
      </c>
      <c r="L78" s="377">
        <f t="shared" si="6"/>
        <v>200</v>
      </c>
      <c r="M78" s="285">
        <f t="shared" si="5"/>
        <v>11400</v>
      </c>
      <c r="Q78" s="253"/>
    </row>
    <row r="79" spans="1:17" x14ac:dyDescent="0.25">
      <c r="A79" s="442" t="s">
        <v>586</v>
      </c>
      <c r="B79" s="442"/>
      <c r="C79" s="441" t="s">
        <v>587</v>
      </c>
      <c r="D79" s="427"/>
      <c r="E79" s="427" t="s">
        <v>309</v>
      </c>
      <c r="F79" s="428"/>
      <c r="G79" s="428">
        <v>190</v>
      </c>
      <c r="H79" s="428"/>
      <c r="I79" s="428"/>
      <c r="J79" s="428"/>
      <c r="K79" s="307">
        <f t="shared" si="4"/>
        <v>190</v>
      </c>
      <c r="L79" s="377">
        <f t="shared" si="6"/>
        <v>200</v>
      </c>
      <c r="M79" s="285">
        <f t="shared" si="5"/>
        <v>38000</v>
      </c>
      <c r="Q79" s="253"/>
    </row>
    <row r="80" spans="1:17" x14ac:dyDescent="0.25">
      <c r="A80" s="442"/>
      <c r="B80" s="442"/>
      <c r="C80" s="441" t="s">
        <v>315</v>
      </c>
      <c r="D80" s="427"/>
      <c r="E80" s="427" t="s">
        <v>311</v>
      </c>
      <c r="F80" s="428"/>
      <c r="G80" s="428">
        <v>122</v>
      </c>
      <c r="H80" s="428"/>
      <c r="I80" s="428"/>
      <c r="J80" s="428"/>
      <c r="K80" s="307">
        <f t="shared" si="4"/>
        <v>122</v>
      </c>
      <c r="L80" s="377">
        <f t="shared" si="6"/>
        <v>200</v>
      </c>
      <c r="M80" s="285">
        <f t="shared" si="5"/>
        <v>24400</v>
      </c>
      <c r="Q80" s="253"/>
    </row>
    <row r="81" spans="1:17" x14ac:dyDescent="0.25">
      <c r="A81" s="442"/>
      <c r="B81" s="442"/>
      <c r="C81" s="441" t="s">
        <v>357</v>
      </c>
      <c r="D81" s="427"/>
      <c r="E81" s="427" t="s">
        <v>314</v>
      </c>
      <c r="F81" s="428"/>
      <c r="G81" s="428">
        <v>15</v>
      </c>
      <c r="H81" s="428"/>
      <c r="I81" s="428"/>
      <c r="J81" s="428"/>
      <c r="K81" s="307">
        <f t="shared" si="4"/>
        <v>15</v>
      </c>
      <c r="L81" s="377">
        <f t="shared" si="6"/>
        <v>0</v>
      </c>
      <c r="M81" s="285">
        <f t="shared" si="5"/>
        <v>0</v>
      </c>
      <c r="Q81" s="253"/>
    </row>
    <row r="82" spans="1:17" x14ac:dyDescent="0.25">
      <c r="A82" s="442" t="s">
        <v>588</v>
      </c>
      <c r="B82" s="442"/>
      <c r="C82" s="441" t="s">
        <v>589</v>
      </c>
      <c r="D82" s="427"/>
      <c r="E82" s="427" t="s">
        <v>420</v>
      </c>
      <c r="F82" s="428"/>
      <c r="G82" s="428">
        <v>15</v>
      </c>
      <c r="H82" s="428"/>
      <c r="I82" s="428"/>
      <c r="J82" s="428"/>
      <c r="K82" s="307">
        <f t="shared" si="4"/>
        <v>15</v>
      </c>
      <c r="L82" s="420">
        <v>210</v>
      </c>
      <c r="M82" s="285">
        <f t="shared" si="5"/>
        <v>3150</v>
      </c>
      <c r="O82" s="418" t="s">
        <v>557</v>
      </c>
      <c r="Q82" s="253"/>
    </row>
    <row r="83" spans="1:17" x14ac:dyDescent="0.25">
      <c r="A83" s="442" t="s">
        <v>590</v>
      </c>
      <c r="B83" s="442"/>
      <c r="C83" s="441" t="s">
        <v>564</v>
      </c>
      <c r="D83" s="427"/>
      <c r="E83" s="427" t="s">
        <v>420</v>
      </c>
      <c r="F83" s="428"/>
      <c r="G83" s="428">
        <v>15</v>
      </c>
      <c r="H83" s="428"/>
      <c r="I83" s="428"/>
      <c r="J83" s="428"/>
      <c r="K83" s="307">
        <f t="shared" si="4"/>
        <v>15</v>
      </c>
      <c r="L83" s="420">
        <v>210</v>
      </c>
      <c r="M83" s="285">
        <f t="shared" si="5"/>
        <v>3150</v>
      </c>
      <c r="O83" s="418" t="s">
        <v>557</v>
      </c>
      <c r="Q83" s="253"/>
    </row>
    <row r="84" spans="1:17" x14ac:dyDescent="0.25">
      <c r="A84" s="442" t="s">
        <v>591</v>
      </c>
      <c r="B84" s="442"/>
      <c r="C84" s="441" t="s">
        <v>564</v>
      </c>
      <c r="D84" s="427"/>
      <c r="E84" s="427" t="s">
        <v>420</v>
      </c>
      <c r="F84" s="428"/>
      <c r="G84" s="428">
        <v>18.5</v>
      </c>
      <c r="H84" s="428"/>
      <c r="I84" s="428"/>
      <c r="J84" s="428"/>
      <c r="K84" s="307">
        <f t="shared" si="4"/>
        <v>18.5</v>
      </c>
      <c r="L84" s="420">
        <v>210</v>
      </c>
      <c r="M84" s="285">
        <f t="shared" si="5"/>
        <v>3885</v>
      </c>
      <c r="O84" s="418" t="s">
        <v>557</v>
      </c>
      <c r="Q84" s="253"/>
    </row>
    <row r="85" spans="1:17" x14ac:dyDescent="0.25">
      <c r="A85" s="442"/>
      <c r="B85" s="442"/>
      <c r="C85" s="441" t="s">
        <v>316</v>
      </c>
      <c r="D85" s="427"/>
      <c r="E85" s="427" t="s">
        <v>309</v>
      </c>
      <c r="F85" s="428"/>
      <c r="G85" s="428">
        <v>75</v>
      </c>
      <c r="H85" s="428"/>
      <c r="I85" s="428"/>
      <c r="J85" s="428"/>
      <c r="K85" s="307">
        <f t="shared" si="4"/>
        <v>75</v>
      </c>
      <c r="L85" s="377">
        <f t="shared" si="6"/>
        <v>200</v>
      </c>
      <c r="M85" s="285">
        <f t="shared" si="5"/>
        <v>15000</v>
      </c>
      <c r="Q85" s="253"/>
    </row>
    <row r="86" spans="1:17" x14ac:dyDescent="0.25">
      <c r="A86" s="442"/>
      <c r="B86" s="442"/>
      <c r="C86" s="441" t="s">
        <v>429</v>
      </c>
      <c r="D86" s="427"/>
      <c r="E86" s="427" t="s">
        <v>311</v>
      </c>
      <c r="F86" s="428"/>
      <c r="G86" s="428">
        <v>8.6</v>
      </c>
      <c r="H86" s="428"/>
      <c r="I86" s="428"/>
      <c r="J86" s="428"/>
      <c r="K86" s="307">
        <f t="shared" si="4"/>
        <v>8.6</v>
      </c>
      <c r="L86" s="377">
        <f t="shared" si="6"/>
        <v>200</v>
      </c>
      <c r="M86" s="285">
        <f t="shared" si="5"/>
        <v>1720</v>
      </c>
      <c r="Q86" s="253"/>
    </row>
    <row r="87" spans="1:17" x14ac:dyDescent="0.25">
      <c r="A87" s="442"/>
      <c r="B87" s="442"/>
      <c r="C87" s="441" t="s">
        <v>436</v>
      </c>
      <c r="D87" s="427"/>
      <c r="E87" s="427" t="s">
        <v>314</v>
      </c>
      <c r="F87" s="428"/>
      <c r="G87" s="428"/>
      <c r="H87" s="428"/>
      <c r="I87" s="428"/>
      <c r="J87" s="428">
        <v>1</v>
      </c>
      <c r="K87" s="307">
        <f t="shared" si="4"/>
        <v>1</v>
      </c>
      <c r="L87" s="377">
        <f t="shared" si="6"/>
        <v>0</v>
      </c>
      <c r="M87" s="285">
        <f t="shared" si="5"/>
        <v>0</v>
      </c>
      <c r="Q87" s="253"/>
    </row>
    <row r="88" spans="1:17" x14ac:dyDescent="0.25">
      <c r="A88" s="442"/>
      <c r="B88" s="442"/>
      <c r="C88" s="441" t="s">
        <v>436</v>
      </c>
      <c r="D88" s="427"/>
      <c r="E88" s="427" t="s">
        <v>314</v>
      </c>
      <c r="F88" s="428"/>
      <c r="G88" s="428"/>
      <c r="H88" s="428"/>
      <c r="I88" s="428"/>
      <c r="J88" s="428">
        <v>1</v>
      </c>
      <c r="K88" s="307">
        <f t="shared" si="4"/>
        <v>1</v>
      </c>
      <c r="L88" s="377">
        <f t="shared" si="6"/>
        <v>0</v>
      </c>
      <c r="M88" s="285">
        <f t="shared" si="5"/>
        <v>0</v>
      </c>
      <c r="Q88" s="253"/>
    </row>
    <row r="89" spans="1:17" x14ac:dyDescent="0.25">
      <c r="A89" s="442"/>
      <c r="B89" s="442"/>
      <c r="C89" s="441" t="s">
        <v>452</v>
      </c>
      <c r="D89" s="427"/>
      <c r="E89" s="427" t="s">
        <v>275</v>
      </c>
      <c r="F89" s="428"/>
      <c r="G89" s="428"/>
      <c r="H89" s="428"/>
      <c r="I89" s="428"/>
      <c r="J89" s="428">
        <v>7</v>
      </c>
      <c r="K89" s="307">
        <f t="shared" si="4"/>
        <v>7</v>
      </c>
      <c r="L89" s="377">
        <f t="shared" si="6"/>
        <v>200</v>
      </c>
      <c r="M89" s="285">
        <f t="shared" si="5"/>
        <v>1400</v>
      </c>
      <c r="Q89" s="253"/>
    </row>
    <row r="90" spans="1:17" x14ac:dyDescent="0.25">
      <c r="A90" s="442"/>
      <c r="B90" s="442"/>
      <c r="C90" s="441" t="s">
        <v>452</v>
      </c>
      <c r="D90" s="427"/>
      <c r="E90" s="427" t="s">
        <v>275</v>
      </c>
      <c r="F90" s="428"/>
      <c r="G90" s="428"/>
      <c r="H90" s="428"/>
      <c r="I90" s="428"/>
      <c r="J90" s="428">
        <v>9.6</v>
      </c>
      <c r="K90" s="307">
        <f t="shared" si="4"/>
        <v>9.6</v>
      </c>
      <c r="L90" s="377">
        <f t="shared" si="6"/>
        <v>200</v>
      </c>
      <c r="M90" s="285">
        <f t="shared" si="5"/>
        <v>1920</v>
      </c>
      <c r="Q90" s="253"/>
    </row>
    <row r="91" spans="1:17" x14ac:dyDescent="0.25">
      <c r="A91" s="442"/>
      <c r="B91" s="442"/>
      <c r="C91" s="441" t="s">
        <v>315</v>
      </c>
      <c r="D91" s="427"/>
      <c r="E91" s="427" t="s">
        <v>311</v>
      </c>
      <c r="F91" s="428"/>
      <c r="G91" s="428"/>
      <c r="H91" s="428"/>
      <c r="I91" s="428"/>
      <c r="J91" s="428">
        <v>13.9</v>
      </c>
      <c r="K91" s="307">
        <f t="shared" si="4"/>
        <v>13.9</v>
      </c>
      <c r="L91" s="377">
        <f t="shared" si="6"/>
        <v>200</v>
      </c>
      <c r="M91" s="285">
        <f t="shared" si="5"/>
        <v>2780</v>
      </c>
      <c r="Q91" s="253"/>
    </row>
    <row r="92" spans="1:17" x14ac:dyDescent="0.25">
      <c r="A92" s="442"/>
      <c r="B92" s="442"/>
      <c r="C92" s="441" t="s">
        <v>312</v>
      </c>
      <c r="D92" s="427"/>
      <c r="E92" s="427" t="s">
        <v>311</v>
      </c>
      <c r="F92" s="428"/>
      <c r="G92" s="428"/>
      <c r="H92" s="428"/>
      <c r="I92" s="428"/>
      <c r="J92" s="428">
        <v>8</v>
      </c>
      <c r="K92" s="307">
        <f t="shared" si="4"/>
        <v>8</v>
      </c>
      <c r="L92" s="377">
        <f t="shared" si="6"/>
        <v>200</v>
      </c>
      <c r="M92" s="285">
        <f t="shared" si="5"/>
        <v>1600</v>
      </c>
      <c r="Q92" s="253"/>
    </row>
    <row r="93" spans="1:17" x14ac:dyDescent="0.25">
      <c r="A93" s="442" t="s">
        <v>592</v>
      </c>
      <c r="B93" s="442"/>
      <c r="C93" s="441" t="s">
        <v>316</v>
      </c>
      <c r="D93" s="427"/>
      <c r="E93" s="427" t="s">
        <v>309</v>
      </c>
      <c r="F93" s="428"/>
      <c r="G93" s="428">
        <v>97</v>
      </c>
      <c r="H93" s="428"/>
      <c r="I93" s="428"/>
      <c r="J93" s="428"/>
      <c r="K93" s="307">
        <f t="shared" si="4"/>
        <v>97</v>
      </c>
      <c r="L93" s="377">
        <f t="shared" si="6"/>
        <v>200</v>
      </c>
      <c r="M93" s="285">
        <f t="shared" si="5"/>
        <v>19400</v>
      </c>
      <c r="Q93" s="253"/>
    </row>
    <row r="94" spans="1:17" x14ac:dyDescent="0.25">
      <c r="A94" s="442" t="s">
        <v>593</v>
      </c>
      <c r="B94" s="442"/>
      <c r="C94" s="441" t="s">
        <v>319</v>
      </c>
      <c r="D94" s="427"/>
      <c r="E94" s="427" t="s">
        <v>420</v>
      </c>
      <c r="F94" s="428"/>
      <c r="G94" s="428">
        <v>32</v>
      </c>
      <c r="H94" s="428"/>
      <c r="I94" s="428"/>
      <c r="J94" s="428"/>
      <c r="K94" s="307">
        <f t="shared" si="4"/>
        <v>32</v>
      </c>
      <c r="L94" s="420">
        <v>210</v>
      </c>
      <c r="M94" s="285">
        <f t="shared" si="5"/>
        <v>6720</v>
      </c>
      <c r="O94" s="418" t="s">
        <v>557</v>
      </c>
      <c r="Q94" s="253"/>
    </row>
    <row r="95" spans="1:17" x14ac:dyDescent="0.25">
      <c r="A95" s="442"/>
      <c r="B95" s="442"/>
      <c r="C95" s="441" t="s">
        <v>319</v>
      </c>
      <c r="D95" s="427"/>
      <c r="E95" s="427" t="s">
        <v>420</v>
      </c>
      <c r="F95" s="428"/>
      <c r="G95" s="428">
        <v>20</v>
      </c>
      <c r="H95" s="428"/>
      <c r="I95" s="428"/>
      <c r="J95" s="428"/>
      <c r="K95" s="307">
        <f t="shared" si="4"/>
        <v>20</v>
      </c>
      <c r="L95" s="420">
        <v>210</v>
      </c>
      <c r="M95" s="285">
        <f t="shared" si="5"/>
        <v>4200</v>
      </c>
      <c r="O95" s="418" t="s">
        <v>557</v>
      </c>
      <c r="Q95" s="253"/>
    </row>
    <row r="96" spans="1:17" x14ac:dyDescent="0.25">
      <c r="A96" s="442" t="s">
        <v>594</v>
      </c>
      <c r="B96" s="442"/>
      <c r="C96" s="441" t="s">
        <v>316</v>
      </c>
      <c r="D96" s="427"/>
      <c r="E96" s="427" t="s">
        <v>309</v>
      </c>
      <c r="F96" s="428"/>
      <c r="G96" s="428">
        <v>62</v>
      </c>
      <c r="H96" s="428"/>
      <c r="I96" s="428"/>
      <c r="J96" s="428"/>
      <c r="K96" s="307">
        <f t="shared" si="4"/>
        <v>62</v>
      </c>
      <c r="L96" s="377">
        <f t="shared" si="6"/>
        <v>200</v>
      </c>
      <c r="M96" s="285">
        <f t="shared" si="5"/>
        <v>12400</v>
      </c>
      <c r="Q96" s="253"/>
    </row>
    <row r="97" spans="1:17" x14ac:dyDescent="0.25">
      <c r="A97" s="442" t="s">
        <v>595</v>
      </c>
      <c r="B97" s="442"/>
      <c r="C97" s="441" t="s">
        <v>316</v>
      </c>
      <c r="D97" s="427"/>
      <c r="E97" s="427" t="s">
        <v>309</v>
      </c>
      <c r="F97" s="428"/>
      <c r="G97" s="428">
        <v>60</v>
      </c>
      <c r="H97" s="428"/>
      <c r="I97" s="428"/>
      <c r="J97" s="428"/>
      <c r="K97" s="307">
        <f t="shared" si="4"/>
        <v>60</v>
      </c>
      <c r="L97" s="377">
        <f t="shared" si="6"/>
        <v>200</v>
      </c>
      <c r="M97" s="285">
        <f t="shared" si="5"/>
        <v>12000</v>
      </c>
      <c r="Q97" s="253"/>
    </row>
    <row r="98" spans="1:17" x14ac:dyDescent="0.25">
      <c r="A98" s="442" t="s">
        <v>596</v>
      </c>
      <c r="B98" s="442"/>
      <c r="C98" s="441" t="s">
        <v>316</v>
      </c>
      <c r="D98" s="427"/>
      <c r="E98" s="427" t="s">
        <v>309</v>
      </c>
      <c r="F98" s="428"/>
      <c r="G98" s="428">
        <v>60</v>
      </c>
      <c r="H98" s="428"/>
      <c r="I98" s="428"/>
      <c r="J98" s="428"/>
      <c r="K98" s="307">
        <f t="shared" si="4"/>
        <v>60</v>
      </c>
      <c r="L98" s="377">
        <f t="shared" si="6"/>
        <v>200</v>
      </c>
      <c r="M98" s="285">
        <f t="shared" si="5"/>
        <v>12000</v>
      </c>
      <c r="Q98" s="253"/>
    </row>
    <row r="99" spans="1:17" x14ac:dyDescent="0.25">
      <c r="A99" s="442" t="s">
        <v>597</v>
      </c>
      <c r="B99" s="442"/>
      <c r="C99" s="445" t="s">
        <v>316</v>
      </c>
      <c r="D99" s="430"/>
      <c r="E99" s="430" t="s">
        <v>309</v>
      </c>
      <c r="F99" s="431"/>
      <c r="G99" s="431">
        <v>65</v>
      </c>
      <c r="H99" s="431"/>
      <c r="I99" s="431"/>
      <c r="J99" s="431"/>
      <c r="K99" s="307">
        <f t="shared" si="4"/>
        <v>65</v>
      </c>
      <c r="L99" s="377">
        <f t="shared" si="6"/>
        <v>200</v>
      </c>
      <c r="M99" s="285">
        <f t="shared" si="5"/>
        <v>13000</v>
      </c>
      <c r="Q99" s="253"/>
    </row>
    <row r="100" spans="1:17" ht="15.75" thickBot="1" x14ac:dyDescent="0.3">
      <c r="A100" s="442"/>
      <c r="B100" s="442"/>
      <c r="C100" s="446" t="s">
        <v>598</v>
      </c>
      <c r="D100" s="433"/>
      <c r="E100" s="433"/>
      <c r="F100" s="434">
        <f t="shared" ref="F100:J100" si="8">SUM(F78:F99)</f>
        <v>0</v>
      </c>
      <c r="G100" s="434">
        <f t="shared" si="8"/>
        <v>912.1</v>
      </c>
      <c r="H100" s="434">
        <f t="shared" si="8"/>
        <v>0</v>
      </c>
      <c r="I100" s="434">
        <f t="shared" si="8"/>
        <v>0</v>
      </c>
      <c r="J100" s="434">
        <f t="shared" si="8"/>
        <v>40.5</v>
      </c>
      <c r="K100" s="307">
        <f t="shared" si="4"/>
        <v>952.6</v>
      </c>
      <c r="L100" s="377">
        <f t="shared" si="6"/>
        <v>0</v>
      </c>
      <c r="M100" s="285">
        <f t="shared" si="5"/>
        <v>0</v>
      </c>
    </row>
    <row r="101" spans="1:17" ht="15.75" thickTop="1" x14ac:dyDescent="0.25">
      <c r="A101" s="442"/>
      <c r="B101" s="442"/>
      <c r="C101" s="441"/>
      <c r="D101" s="427"/>
      <c r="E101" s="427"/>
      <c r="F101" s="428"/>
      <c r="G101" s="428"/>
      <c r="H101" s="428"/>
      <c r="I101" s="428"/>
      <c r="J101" s="428"/>
      <c r="K101" s="307">
        <f t="shared" si="4"/>
        <v>0</v>
      </c>
      <c r="L101" s="377">
        <f t="shared" si="6"/>
        <v>0</v>
      </c>
      <c r="M101" s="285">
        <f t="shared" si="5"/>
        <v>0</v>
      </c>
    </row>
    <row r="102" spans="1:17" x14ac:dyDescent="0.25">
      <c r="A102" s="442"/>
      <c r="B102" s="442"/>
      <c r="C102" s="463" t="s">
        <v>214</v>
      </c>
      <c r="D102" s="464"/>
      <c r="E102" s="464"/>
      <c r="F102" s="465"/>
      <c r="G102" s="465"/>
      <c r="H102" s="465"/>
      <c r="I102" s="465"/>
      <c r="J102" s="465"/>
      <c r="K102" s="307">
        <f t="shared" si="4"/>
        <v>0</v>
      </c>
      <c r="L102" s="377">
        <f t="shared" si="6"/>
        <v>0</v>
      </c>
      <c r="M102" s="285">
        <f t="shared" si="5"/>
        <v>0</v>
      </c>
    </row>
    <row r="103" spans="1:17" x14ac:dyDescent="0.25">
      <c r="A103" s="442"/>
      <c r="B103" s="442"/>
      <c r="C103" s="463" t="str">
        <f>C47</f>
        <v>Totaal bg</v>
      </c>
      <c r="D103" s="464"/>
      <c r="E103" s="464"/>
      <c r="F103" s="465">
        <f t="shared" ref="F103:J103" si="9">F47</f>
        <v>55.4</v>
      </c>
      <c r="G103" s="465">
        <f t="shared" si="9"/>
        <v>1077.7999999999997</v>
      </c>
      <c r="H103" s="465">
        <f t="shared" si="9"/>
        <v>0</v>
      </c>
      <c r="I103" s="465">
        <f t="shared" si="9"/>
        <v>6</v>
      </c>
      <c r="J103" s="465">
        <f t="shared" si="9"/>
        <v>123.8</v>
      </c>
      <c r="K103" s="307">
        <f t="shared" si="4"/>
        <v>1262.9999999999998</v>
      </c>
      <c r="L103" s="377">
        <f t="shared" si="6"/>
        <v>0</v>
      </c>
      <c r="M103" s="285">
        <f t="shared" si="5"/>
        <v>0</v>
      </c>
    </row>
    <row r="104" spans="1:17" x14ac:dyDescent="0.25">
      <c r="A104" s="442"/>
      <c r="B104" s="442"/>
      <c r="C104" s="463" t="str">
        <f>C75</f>
        <v>Totaal 1e verdieping</v>
      </c>
      <c r="D104" s="464"/>
      <c r="E104" s="464"/>
      <c r="F104" s="465">
        <f t="shared" ref="F104:J104" si="10">F75</f>
        <v>0</v>
      </c>
      <c r="G104" s="465">
        <f t="shared" si="10"/>
        <v>869</v>
      </c>
      <c r="H104" s="465">
        <f t="shared" si="10"/>
        <v>0</v>
      </c>
      <c r="I104" s="465">
        <f t="shared" si="10"/>
        <v>6</v>
      </c>
      <c r="J104" s="465">
        <f t="shared" si="10"/>
        <v>73.5</v>
      </c>
      <c r="K104" s="307">
        <f t="shared" si="4"/>
        <v>948.5</v>
      </c>
      <c r="L104" s="377">
        <f t="shared" si="6"/>
        <v>0</v>
      </c>
      <c r="M104" s="285">
        <f t="shared" si="5"/>
        <v>0</v>
      </c>
    </row>
    <row r="105" spans="1:17" x14ac:dyDescent="0.25">
      <c r="A105" s="442"/>
      <c r="B105" s="442"/>
      <c r="C105" s="466" t="str">
        <f>C100</f>
        <v>Totaal 2e verdieping</v>
      </c>
      <c r="D105" s="467"/>
      <c r="E105" s="467"/>
      <c r="F105" s="468">
        <f t="shared" ref="F105:J105" si="11">F100</f>
        <v>0</v>
      </c>
      <c r="G105" s="468">
        <f t="shared" si="11"/>
        <v>912.1</v>
      </c>
      <c r="H105" s="468">
        <f t="shared" si="11"/>
        <v>0</v>
      </c>
      <c r="I105" s="468">
        <f t="shared" si="11"/>
        <v>0</v>
      </c>
      <c r="J105" s="468">
        <f t="shared" si="11"/>
        <v>40.5</v>
      </c>
      <c r="K105" s="307">
        <f t="shared" si="4"/>
        <v>952.6</v>
      </c>
      <c r="L105" s="377">
        <f t="shared" si="6"/>
        <v>0</v>
      </c>
      <c r="M105" s="285">
        <f t="shared" si="5"/>
        <v>0</v>
      </c>
    </row>
    <row r="106" spans="1:17" ht="15.75" thickBot="1" x14ac:dyDescent="0.3">
      <c r="A106" s="442"/>
      <c r="B106" s="442"/>
      <c r="C106" s="446" t="s">
        <v>86</v>
      </c>
      <c r="D106" s="433"/>
      <c r="E106" s="433"/>
      <c r="F106" s="434">
        <f t="shared" ref="F106:J106" si="12">SUM(F103:F105)</f>
        <v>55.4</v>
      </c>
      <c r="G106" s="434">
        <f t="shared" si="12"/>
        <v>2858.8999999999996</v>
      </c>
      <c r="H106" s="434">
        <f t="shared" si="12"/>
        <v>0</v>
      </c>
      <c r="I106" s="434">
        <f t="shared" si="12"/>
        <v>12</v>
      </c>
      <c r="J106" s="434">
        <f t="shared" si="12"/>
        <v>237.8</v>
      </c>
      <c r="K106" s="307">
        <f t="shared" si="4"/>
        <v>3164.1</v>
      </c>
      <c r="L106" s="377">
        <f t="shared" si="6"/>
        <v>0</v>
      </c>
      <c r="M106" s="285">
        <f t="shared" si="5"/>
        <v>0</v>
      </c>
    </row>
    <row r="107" spans="1:17" ht="15.75" thickTop="1" x14ac:dyDescent="0.25">
      <c r="K107" s="307">
        <f t="shared" si="4"/>
        <v>0</v>
      </c>
      <c r="L107" s="377">
        <f t="shared" si="6"/>
        <v>0</v>
      </c>
      <c r="M107" s="285">
        <f t="shared" si="5"/>
        <v>0</v>
      </c>
    </row>
    <row r="108" spans="1:17" x14ac:dyDescent="0.25">
      <c r="K108" s="307">
        <f t="shared" si="4"/>
        <v>0</v>
      </c>
      <c r="L108" s="377">
        <f t="shared" si="6"/>
        <v>0</v>
      </c>
      <c r="M108" s="285">
        <f t="shared" si="5"/>
        <v>0</v>
      </c>
    </row>
    <row r="109" spans="1:17" x14ac:dyDescent="0.25">
      <c r="K109" s="307">
        <f t="shared" si="4"/>
        <v>0</v>
      </c>
      <c r="L109" s="377">
        <f t="shared" si="6"/>
        <v>0</v>
      </c>
      <c r="M109" s="285">
        <f t="shared" si="5"/>
        <v>0</v>
      </c>
    </row>
    <row r="110" spans="1:17" x14ac:dyDescent="0.25">
      <c r="K110" s="307">
        <f t="shared" si="4"/>
        <v>0</v>
      </c>
      <c r="L110" s="377">
        <f t="shared" si="6"/>
        <v>0</v>
      </c>
      <c r="M110" s="285">
        <f t="shared" si="5"/>
        <v>0</v>
      </c>
    </row>
    <row r="111" spans="1:17" hidden="1" x14ac:dyDescent="0.25">
      <c r="K111" s="307">
        <f t="shared" si="4"/>
        <v>0</v>
      </c>
      <c r="L111" s="377">
        <f t="shared" si="6"/>
        <v>0</v>
      </c>
      <c r="M111" s="285">
        <f t="shared" si="5"/>
        <v>0</v>
      </c>
    </row>
    <row r="112" spans="1:17" hidden="1" x14ac:dyDescent="0.25">
      <c r="K112" s="307">
        <f t="shared" si="4"/>
        <v>0</v>
      </c>
      <c r="L112" s="377">
        <f t="shared" si="6"/>
        <v>0</v>
      </c>
      <c r="M112" s="285">
        <f t="shared" si="5"/>
        <v>0</v>
      </c>
    </row>
    <row r="113" spans="11:13" hidden="1" x14ac:dyDescent="0.25">
      <c r="K113" s="307">
        <f t="shared" si="4"/>
        <v>0</v>
      </c>
      <c r="L113" s="377">
        <f t="shared" si="6"/>
        <v>0</v>
      </c>
      <c r="M113" s="285">
        <f t="shared" si="5"/>
        <v>0</v>
      </c>
    </row>
    <row r="114" spans="11:13" hidden="1" x14ac:dyDescent="0.25">
      <c r="K114" s="307">
        <f t="shared" si="4"/>
        <v>0</v>
      </c>
      <c r="L114" s="377">
        <f t="shared" si="6"/>
        <v>0</v>
      </c>
      <c r="M114" s="285">
        <f t="shared" si="5"/>
        <v>0</v>
      </c>
    </row>
    <row r="115" spans="11:13" hidden="1" x14ac:dyDescent="0.25">
      <c r="K115" s="307">
        <f t="shared" si="4"/>
        <v>0</v>
      </c>
      <c r="L115" s="377">
        <f t="shared" si="6"/>
        <v>0</v>
      </c>
      <c r="M115" s="285">
        <f t="shared" si="5"/>
        <v>0</v>
      </c>
    </row>
    <row r="116" spans="11:13" hidden="1" x14ac:dyDescent="0.25">
      <c r="K116" s="307">
        <f t="shared" si="4"/>
        <v>0</v>
      </c>
      <c r="L116" s="377">
        <f t="shared" si="6"/>
        <v>0</v>
      </c>
      <c r="M116" s="285">
        <f t="shared" si="5"/>
        <v>0</v>
      </c>
    </row>
    <row r="117" spans="11:13" hidden="1" x14ac:dyDescent="0.25">
      <c r="K117" s="307">
        <f t="shared" si="4"/>
        <v>0</v>
      </c>
      <c r="L117" s="377">
        <f t="shared" si="6"/>
        <v>0</v>
      </c>
      <c r="M117" s="285">
        <f t="shared" si="5"/>
        <v>0</v>
      </c>
    </row>
    <row r="118" spans="11:13" hidden="1" x14ac:dyDescent="0.25">
      <c r="K118" s="307">
        <f t="shared" si="4"/>
        <v>0</v>
      </c>
      <c r="L118" s="377">
        <f t="shared" si="6"/>
        <v>0</v>
      </c>
      <c r="M118" s="285">
        <f t="shared" si="5"/>
        <v>0</v>
      </c>
    </row>
    <row r="119" spans="11:13" hidden="1" x14ac:dyDescent="0.25">
      <c r="K119" s="307">
        <f t="shared" si="4"/>
        <v>0</v>
      </c>
      <c r="L119" s="377">
        <f t="shared" si="6"/>
        <v>0</v>
      </c>
      <c r="M119" s="285">
        <f t="shared" si="5"/>
        <v>0</v>
      </c>
    </row>
    <row r="120" spans="11:13" hidden="1" x14ac:dyDescent="0.25">
      <c r="K120" s="307">
        <f t="shared" si="4"/>
        <v>0</v>
      </c>
      <c r="L120" s="377">
        <f t="shared" si="6"/>
        <v>0</v>
      </c>
      <c r="M120" s="285">
        <f t="shared" si="5"/>
        <v>0</v>
      </c>
    </row>
    <row r="121" spans="11:13" hidden="1" x14ac:dyDescent="0.25">
      <c r="K121" s="307">
        <f t="shared" si="4"/>
        <v>0</v>
      </c>
      <c r="L121" s="377">
        <f t="shared" si="6"/>
        <v>0</v>
      </c>
      <c r="M121" s="285">
        <f t="shared" si="5"/>
        <v>0</v>
      </c>
    </row>
    <row r="122" spans="11:13" hidden="1" x14ac:dyDescent="0.25">
      <c r="K122" s="307">
        <f t="shared" si="4"/>
        <v>0</v>
      </c>
      <c r="L122" s="377">
        <f t="shared" si="6"/>
        <v>0</v>
      </c>
      <c r="M122" s="285">
        <f t="shared" si="5"/>
        <v>0</v>
      </c>
    </row>
    <row r="123" spans="11:13" hidden="1" x14ac:dyDescent="0.25">
      <c r="K123" s="307">
        <f t="shared" si="4"/>
        <v>0</v>
      </c>
      <c r="L123" s="377">
        <f t="shared" si="6"/>
        <v>0</v>
      </c>
      <c r="M123" s="285">
        <f t="shared" si="5"/>
        <v>0</v>
      </c>
    </row>
    <row r="124" spans="11:13" hidden="1" x14ac:dyDescent="0.25">
      <c r="K124" s="307">
        <f t="shared" si="4"/>
        <v>0</v>
      </c>
      <c r="L124" s="377">
        <f t="shared" si="6"/>
        <v>0</v>
      </c>
      <c r="M124" s="285">
        <f t="shared" si="5"/>
        <v>0</v>
      </c>
    </row>
    <row r="125" spans="11:13" hidden="1" x14ac:dyDescent="0.25">
      <c r="K125" s="307">
        <f t="shared" si="4"/>
        <v>0</v>
      </c>
      <c r="L125" s="377">
        <f t="shared" si="6"/>
        <v>0</v>
      </c>
      <c r="M125" s="285">
        <f t="shared" si="5"/>
        <v>0</v>
      </c>
    </row>
    <row r="126" spans="11:13" hidden="1" x14ac:dyDescent="0.25">
      <c r="K126" s="307">
        <f t="shared" si="4"/>
        <v>0</v>
      </c>
      <c r="L126" s="377">
        <f t="shared" si="6"/>
        <v>0</v>
      </c>
      <c r="M126" s="285">
        <f t="shared" si="5"/>
        <v>0</v>
      </c>
    </row>
    <row r="127" spans="11:13" hidden="1" x14ac:dyDescent="0.25">
      <c r="K127" s="307">
        <f t="shared" si="4"/>
        <v>0</v>
      </c>
      <c r="L127" s="377">
        <f t="shared" si="6"/>
        <v>0</v>
      </c>
      <c r="M127" s="285">
        <f t="shared" si="5"/>
        <v>0</v>
      </c>
    </row>
    <row r="128" spans="11:13" hidden="1" x14ac:dyDescent="0.25">
      <c r="K128" s="307">
        <f t="shared" si="4"/>
        <v>0</v>
      </c>
      <c r="L128" s="377">
        <f t="shared" si="6"/>
        <v>0</v>
      </c>
      <c r="M128" s="285">
        <f t="shared" si="5"/>
        <v>0</v>
      </c>
    </row>
    <row r="129" spans="11:13" hidden="1" x14ac:dyDescent="0.25">
      <c r="K129" s="307">
        <f t="shared" si="4"/>
        <v>0</v>
      </c>
      <c r="L129" s="377">
        <f t="shared" si="6"/>
        <v>0</v>
      </c>
      <c r="M129" s="285">
        <f t="shared" si="5"/>
        <v>0</v>
      </c>
    </row>
    <row r="130" spans="11:13" hidden="1" x14ac:dyDescent="0.25">
      <c r="K130" s="307">
        <f t="shared" si="4"/>
        <v>0</v>
      </c>
      <c r="L130" s="377">
        <f t="shared" si="6"/>
        <v>0</v>
      </c>
      <c r="M130" s="285">
        <f t="shared" si="5"/>
        <v>0</v>
      </c>
    </row>
    <row r="131" spans="11:13" hidden="1" x14ac:dyDescent="0.25">
      <c r="K131" s="307">
        <f t="shared" si="4"/>
        <v>0</v>
      </c>
      <c r="L131" s="377">
        <f t="shared" si="6"/>
        <v>0</v>
      </c>
      <c r="M131" s="285">
        <f t="shared" si="5"/>
        <v>0</v>
      </c>
    </row>
    <row r="132" spans="11:13" hidden="1" x14ac:dyDescent="0.25">
      <c r="K132" s="307">
        <f t="shared" si="4"/>
        <v>0</v>
      </c>
      <c r="L132" s="377">
        <f t="shared" si="6"/>
        <v>0</v>
      </c>
      <c r="M132" s="285">
        <f t="shared" si="5"/>
        <v>0</v>
      </c>
    </row>
    <row r="133" spans="11:13" hidden="1" x14ac:dyDescent="0.25">
      <c r="K133" s="307">
        <f t="shared" ref="K133:K196" si="13">SUM(F133:J133)</f>
        <v>0</v>
      </c>
      <c r="L133" s="377">
        <f t="shared" si="6"/>
        <v>0</v>
      </c>
      <c r="M133" s="285">
        <f t="shared" ref="M133:M196" si="14">SUM(K133*L133)</f>
        <v>0</v>
      </c>
    </row>
    <row r="134" spans="11:13" hidden="1" x14ac:dyDescent="0.25">
      <c r="K134" s="307">
        <f t="shared" si="13"/>
        <v>0</v>
      </c>
      <c r="L134" s="377">
        <f t="shared" ref="L134:L197" si="15">IF(D134="X",0,IF(E134="",0,IF(E134="H",0,VLOOKUP(E134,$F$539:$G$553,2))))</f>
        <v>0</v>
      </c>
      <c r="M134" s="285">
        <f t="shared" si="14"/>
        <v>0</v>
      </c>
    </row>
    <row r="135" spans="11:13" hidden="1" x14ac:dyDescent="0.25">
      <c r="K135" s="307">
        <f t="shared" si="13"/>
        <v>0</v>
      </c>
      <c r="L135" s="377">
        <f t="shared" si="15"/>
        <v>0</v>
      </c>
      <c r="M135" s="285">
        <f t="shared" si="14"/>
        <v>0</v>
      </c>
    </row>
    <row r="136" spans="11:13" hidden="1" x14ac:dyDescent="0.25">
      <c r="K136" s="307">
        <f t="shared" si="13"/>
        <v>0</v>
      </c>
      <c r="L136" s="377">
        <f t="shared" si="15"/>
        <v>0</v>
      </c>
      <c r="M136" s="285">
        <f t="shared" si="14"/>
        <v>0</v>
      </c>
    </row>
    <row r="137" spans="11:13" hidden="1" x14ac:dyDescent="0.25">
      <c r="K137" s="307">
        <f t="shared" si="13"/>
        <v>0</v>
      </c>
      <c r="L137" s="377">
        <f t="shared" si="15"/>
        <v>0</v>
      </c>
      <c r="M137" s="285">
        <f t="shared" si="14"/>
        <v>0</v>
      </c>
    </row>
    <row r="138" spans="11:13" hidden="1" x14ac:dyDescent="0.25">
      <c r="K138" s="307">
        <f t="shared" si="13"/>
        <v>0</v>
      </c>
      <c r="L138" s="377">
        <f t="shared" si="15"/>
        <v>0</v>
      </c>
      <c r="M138" s="285">
        <f t="shared" si="14"/>
        <v>0</v>
      </c>
    </row>
    <row r="139" spans="11:13" hidden="1" x14ac:dyDescent="0.25">
      <c r="K139" s="307">
        <f t="shared" si="13"/>
        <v>0</v>
      </c>
      <c r="L139" s="377">
        <f t="shared" si="15"/>
        <v>0</v>
      </c>
      <c r="M139" s="285">
        <f t="shared" si="14"/>
        <v>0</v>
      </c>
    </row>
    <row r="140" spans="11:13" hidden="1" x14ac:dyDescent="0.25">
      <c r="K140" s="307">
        <f t="shared" si="13"/>
        <v>0</v>
      </c>
      <c r="L140" s="377">
        <f t="shared" si="15"/>
        <v>0</v>
      </c>
      <c r="M140" s="285">
        <f t="shared" si="14"/>
        <v>0</v>
      </c>
    </row>
    <row r="141" spans="11:13" hidden="1" x14ac:dyDescent="0.25">
      <c r="K141" s="307">
        <f t="shared" si="13"/>
        <v>0</v>
      </c>
      <c r="L141" s="377">
        <f t="shared" si="15"/>
        <v>0</v>
      </c>
      <c r="M141" s="285">
        <f t="shared" si="14"/>
        <v>0</v>
      </c>
    </row>
    <row r="142" spans="11:13" hidden="1" x14ac:dyDescent="0.25">
      <c r="K142" s="307">
        <f t="shared" si="13"/>
        <v>0</v>
      </c>
      <c r="L142" s="377">
        <f t="shared" si="15"/>
        <v>0</v>
      </c>
      <c r="M142" s="285">
        <f t="shared" si="14"/>
        <v>0</v>
      </c>
    </row>
    <row r="143" spans="11:13" hidden="1" x14ac:dyDescent="0.25">
      <c r="K143" s="307">
        <f t="shared" si="13"/>
        <v>0</v>
      </c>
      <c r="L143" s="377">
        <f t="shared" si="15"/>
        <v>0</v>
      </c>
      <c r="M143" s="285">
        <f t="shared" si="14"/>
        <v>0</v>
      </c>
    </row>
    <row r="144" spans="11:13" hidden="1" x14ac:dyDescent="0.25">
      <c r="K144" s="307">
        <f t="shared" si="13"/>
        <v>0</v>
      </c>
      <c r="L144" s="377">
        <f t="shared" si="15"/>
        <v>0</v>
      </c>
      <c r="M144" s="285">
        <f t="shared" si="14"/>
        <v>0</v>
      </c>
    </row>
    <row r="145" spans="11:13" hidden="1" x14ac:dyDescent="0.25">
      <c r="K145" s="307">
        <f t="shared" si="13"/>
        <v>0</v>
      </c>
      <c r="L145" s="377">
        <f t="shared" si="15"/>
        <v>0</v>
      </c>
      <c r="M145" s="285">
        <f t="shared" si="14"/>
        <v>0</v>
      </c>
    </row>
    <row r="146" spans="11:13" hidden="1" x14ac:dyDescent="0.25">
      <c r="K146" s="307">
        <f t="shared" si="13"/>
        <v>0</v>
      </c>
      <c r="L146" s="377">
        <f t="shared" si="15"/>
        <v>0</v>
      </c>
      <c r="M146" s="285">
        <f t="shared" si="14"/>
        <v>0</v>
      </c>
    </row>
    <row r="147" spans="11:13" hidden="1" x14ac:dyDescent="0.25">
      <c r="K147" s="307">
        <f t="shared" si="13"/>
        <v>0</v>
      </c>
      <c r="L147" s="377">
        <f t="shared" si="15"/>
        <v>0</v>
      </c>
      <c r="M147" s="285">
        <f t="shared" si="14"/>
        <v>0</v>
      </c>
    </row>
    <row r="148" spans="11:13" hidden="1" x14ac:dyDescent="0.25">
      <c r="K148" s="307">
        <f t="shared" si="13"/>
        <v>0</v>
      </c>
      <c r="L148" s="377">
        <f t="shared" si="15"/>
        <v>0</v>
      </c>
      <c r="M148" s="285">
        <f t="shared" si="14"/>
        <v>0</v>
      </c>
    </row>
    <row r="149" spans="11:13" hidden="1" x14ac:dyDescent="0.25">
      <c r="K149" s="307">
        <f t="shared" si="13"/>
        <v>0</v>
      </c>
      <c r="L149" s="377">
        <f t="shared" si="15"/>
        <v>0</v>
      </c>
      <c r="M149" s="285">
        <f t="shared" si="14"/>
        <v>0</v>
      </c>
    </row>
    <row r="150" spans="11:13" hidden="1" x14ac:dyDescent="0.25">
      <c r="K150" s="307">
        <f t="shared" si="13"/>
        <v>0</v>
      </c>
      <c r="L150" s="377">
        <f t="shared" si="15"/>
        <v>0</v>
      </c>
      <c r="M150" s="285">
        <f t="shared" si="14"/>
        <v>0</v>
      </c>
    </row>
    <row r="151" spans="11:13" hidden="1" x14ac:dyDescent="0.25">
      <c r="K151" s="307">
        <f t="shared" si="13"/>
        <v>0</v>
      </c>
      <c r="L151" s="377">
        <f t="shared" si="15"/>
        <v>0</v>
      </c>
      <c r="M151" s="285">
        <f t="shared" si="14"/>
        <v>0</v>
      </c>
    </row>
    <row r="152" spans="11:13" hidden="1" x14ac:dyDescent="0.25">
      <c r="K152" s="307">
        <f t="shared" si="13"/>
        <v>0</v>
      </c>
      <c r="L152" s="377">
        <f t="shared" si="15"/>
        <v>0</v>
      </c>
      <c r="M152" s="285">
        <f t="shared" si="14"/>
        <v>0</v>
      </c>
    </row>
    <row r="153" spans="11:13" hidden="1" x14ac:dyDescent="0.25">
      <c r="K153" s="307">
        <f t="shared" si="13"/>
        <v>0</v>
      </c>
      <c r="L153" s="377">
        <f t="shared" si="15"/>
        <v>0</v>
      </c>
      <c r="M153" s="285">
        <f t="shared" si="14"/>
        <v>0</v>
      </c>
    </row>
    <row r="154" spans="11:13" hidden="1" x14ac:dyDescent="0.25">
      <c r="K154" s="307">
        <f t="shared" si="13"/>
        <v>0</v>
      </c>
      <c r="L154" s="377">
        <f t="shared" si="15"/>
        <v>0</v>
      </c>
      <c r="M154" s="285">
        <f t="shared" si="14"/>
        <v>0</v>
      </c>
    </row>
    <row r="155" spans="11:13" hidden="1" x14ac:dyDescent="0.25">
      <c r="K155" s="307">
        <f t="shared" si="13"/>
        <v>0</v>
      </c>
      <c r="L155" s="377">
        <f t="shared" si="15"/>
        <v>0</v>
      </c>
      <c r="M155" s="285">
        <f t="shared" si="14"/>
        <v>0</v>
      </c>
    </row>
    <row r="156" spans="11:13" hidden="1" x14ac:dyDescent="0.25">
      <c r="K156" s="307">
        <f t="shared" si="13"/>
        <v>0</v>
      </c>
      <c r="L156" s="377">
        <f t="shared" si="15"/>
        <v>0</v>
      </c>
      <c r="M156" s="285">
        <f t="shared" si="14"/>
        <v>0</v>
      </c>
    </row>
    <row r="157" spans="11:13" hidden="1" x14ac:dyDescent="0.25">
      <c r="K157" s="307">
        <f t="shared" si="13"/>
        <v>0</v>
      </c>
      <c r="L157" s="377">
        <f t="shared" si="15"/>
        <v>0</v>
      </c>
      <c r="M157" s="285">
        <f t="shared" si="14"/>
        <v>0</v>
      </c>
    </row>
    <row r="158" spans="11:13" hidden="1" x14ac:dyDescent="0.25">
      <c r="K158" s="307">
        <f t="shared" si="13"/>
        <v>0</v>
      </c>
      <c r="L158" s="377">
        <f t="shared" si="15"/>
        <v>0</v>
      </c>
      <c r="M158" s="285">
        <f t="shared" si="14"/>
        <v>0</v>
      </c>
    </row>
    <row r="159" spans="11:13" hidden="1" x14ac:dyDescent="0.25">
      <c r="K159" s="307">
        <f t="shared" si="13"/>
        <v>0</v>
      </c>
      <c r="L159" s="377">
        <f t="shared" si="15"/>
        <v>0</v>
      </c>
      <c r="M159" s="285">
        <f t="shared" si="14"/>
        <v>0</v>
      </c>
    </row>
    <row r="160" spans="11:13" hidden="1" x14ac:dyDescent="0.25">
      <c r="K160" s="307">
        <f t="shared" si="13"/>
        <v>0</v>
      </c>
      <c r="L160" s="377">
        <f t="shared" si="15"/>
        <v>0</v>
      </c>
      <c r="M160" s="285">
        <f t="shared" si="14"/>
        <v>0</v>
      </c>
    </row>
    <row r="161" spans="11:13" hidden="1" x14ac:dyDescent="0.25">
      <c r="K161" s="307">
        <f t="shared" si="13"/>
        <v>0</v>
      </c>
      <c r="L161" s="377">
        <f t="shared" si="15"/>
        <v>0</v>
      </c>
      <c r="M161" s="285">
        <f t="shared" si="14"/>
        <v>0</v>
      </c>
    </row>
    <row r="162" spans="11:13" hidden="1" x14ac:dyDescent="0.25">
      <c r="K162" s="307">
        <f t="shared" si="13"/>
        <v>0</v>
      </c>
      <c r="L162" s="377">
        <f t="shared" si="15"/>
        <v>0</v>
      </c>
      <c r="M162" s="285">
        <f t="shared" si="14"/>
        <v>0</v>
      </c>
    </row>
    <row r="163" spans="11:13" hidden="1" x14ac:dyDescent="0.25">
      <c r="K163" s="307">
        <f t="shared" si="13"/>
        <v>0</v>
      </c>
      <c r="L163" s="377">
        <f t="shared" si="15"/>
        <v>0</v>
      </c>
      <c r="M163" s="285">
        <f t="shared" si="14"/>
        <v>0</v>
      </c>
    </row>
    <row r="164" spans="11:13" hidden="1" x14ac:dyDescent="0.25">
      <c r="K164" s="307">
        <f t="shared" si="13"/>
        <v>0</v>
      </c>
      <c r="L164" s="377">
        <f t="shared" si="15"/>
        <v>0</v>
      </c>
      <c r="M164" s="285">
        <f t="shared" si="14"/>
        <v>0</v>
      </c>
    </row>
    <row r="165" spans="11:13" hidden="1" x14ac:dyDescent="0.25">
      <c r="K165" s="307">
        <f t="shared" si="13"/>
        <v>0</v>
      </c>
      <c r="L165" s="377">
        <f t="shared" si="15"/>
        <v>0</v>
      </c>
      <c r="M165" s="285">
        <f t="shared" si="14"/>
        <v>0</v>
      </c>
    </row>
    <row r="166" spans="11:13" hidden="1" x14ac:dyDescent="0.25">
      <c r="K166" s="307">
        <f t="shared" si="13"/>
        <v>0</v>
      </c>
      <c r="L166" s="377">
        <f t="shared" si="15"/>
        <v>0</v>
      </c>
      <c r="M166" s="285">
        <f t="shared" si="14"/>
        <v>0</v>
      </c>
    </row>
    <row r="167" spans="11:13" hidden="1" x14ac:dyDescent="0.25">
      <c r="K167" s="307">
        <f t="shared" si="13"/>
        <v>0</v>
      </c>
      <c r="L167" s="377">
        <f t="shared" si="15"/>
        <v>0</v>
      </c>
      <c r="M167" s="285">
        <f t="shared" si="14"/>
        <v>0</v>
      </c>
    </row>
    <row r="168" spans="11:13" hidden="1" x14ac:dyDescent="0.25">
      <c r="K168" s="307">
        <f t="shared" si="13"/>
        <v>0</v>
      </c>
      <c r="L168" s="377">
        <f t="shared" si="15"/>
        <v>0</v>
      </c>
      <c r="M168" s="285">
        <f t="shared" si="14"/>
        <v>0</v>
      </c>
    </row>
    <row r="169" spans="11:13" hidden="1" x14ac:dyDescent="0.25">
      <c r="K169" s="307">
        <f t="shared" si="13"/>
        <v>0</v>
      </c>
      <c r="L169" s="377">
        <f t="shared" si="15"/>
        <v>0</v>
      </c>
      <c r="M169" s="285">
        <f t="shared" si="14"/>
        <v>0</v>
      </c>
    </row>
    <row r="170" spans="11:13" hidden="1" x14ac:dyDescent="0.25">
      <c r="K170" s="307">
        <f t="shared" si="13"/>
        <v>0</v>
      </c>
      <c r="L170" s="377">
        <f t="shared" si="15"/>
        <v>0</v>
      </c>
      <c r="M170" s="285">
        <f t="shared" si="14"/>
        <v>0</v>
      </c>
    </row>
    <row r="171" spans="11:13" hidden="1" x14ac:dyDescent="0.25">
      <c r="K171" s="307">
        <f t="shared" si="13"/>
        <v>0</v>
      </c>
      <c r="L171" s="377">
        <f t="shared" si="15"/>
        <v>0</v>
      </c>
      <c r="M171" s="285">
        <f t="shared" si="14"/>
        <v>0</v>
      </c>
    </row>
    <row r="172" spans="11:13" hidden="1" x14ac:dyDescent="0.25">
      <c r="K172" s="307">
        <f t="shared" si="13"/>
        <v>0</v>
      </c>
      <c r="L172" s="377">
        <f t="shared" si="15"/>
        <v>0</v>
      </c>
      <c r="M172" s="285">
        <f t="shared" si="14"/>
        <v>0</v>
      </c>
    </row>
    <row r="173" spans="11:13" hidden="1" x14ac:dyDescent="0.25">
      <c r="K173" s="307">
        <f t="shared" si="13"/>
        <v>0</v>
      </c>
      <c r="L173" s="377">
        <f t="shared" si="15"/>
        <v>0</v>
      </c>
      <c r="M173" s="285">
        <f t="shared" si="14"/>
        <v>0</v>
      </c>
    </row>
    <row r="174" spans="11:13" hidden="1" x14ac:dyDescent="0.25">
      <c r="K174" s="307">
        <f t="shared" si="13"/>
        <v>0</v>
      </c>
      <c r="L174" s="377">
        <f t="shared" si="15"/>
        <v>0</v>
      </c>
      <c r="M174" s="285">
        <f t="shared" si="14"/>
        <v>0</v>
      </c>
    </row>
    <row r="175" spans="11:13" hidden="1" x14ac:dyDescent="0.25">
      <c r="K175" s="307">
        <f t="shared" si="13"/>
        <v>0</v>
      </c>
      <c r="L175" s="377">
        <f t="shared" si="15"/>
        <v>0</v>
      </c>
      <c r="M175" s="285">
        <f t="shared" si="14"/>
        <v>0</v>
      </c>
    </row>
    <row r="176" spans="11:13" hidden="1" x14ac:dyDescent="0.25">
      <c r="K176" s="307">
        <f t="shared" si="13"/>
        <v>0</v>
      </c>
      <c r="L176" s="377">
        <f t="shared" si="15"/>
        <v>0</v>
      </c>
      <c r="M176" s="285">
        <f t="shared" si="14"/>
        <v>0</v>
      </c>
    </row>
    <row r="177" spans="11:13" hidden="1" x14ac:dyDescent="0.25">
      <c r="K177" s="307">
        <f t="shared" si="13"/>
        <v>0</v>
      </c>
      <c r="L177" s="377">
        <f t="shared" si="15"/>
        <v>0</v>
      </c>
      <c r="M177" s="285">
        <f t="shared" si="14"/>
        <v>0</v>
      </c>
    </row>
    <row r="178" spans="11:13" hidden="1" x14ac:dyDescent="0.25">
      <c r="K178" s="307">
        <f t="shared" si="13"/>
        <v>0</v>
      </c>
      <c r="L178" s="377">
        <f t="shared" si="15"/>
        <v>0</v>
      </c>
      <c r="M178" s="285">
        <f t="shared" si="14"/>
        <v>0</v>
      </c>
    </row>
    <row r="179" spans="11:13" hidden="1" x14ac:dyDescent="0.25">
      <c r="K179" s="307">
        <f t="shared" si="13"/>
        <v>0</v>
      </c>
      <c r="L179" s="377">
        <f t="shared" si="15"/>
        <v>0</v>
      </c>
      <c r="M179" s="285">
        <f t="shared" si="14"/>
        <v>0</v>
      </c>
    </row>
    <row r="180" spans="11:13" hidden="1" x14ac:dyDescent="0.25">
      <c r="K180" s="307">
        <f t="shared" si="13"/>
        <v>0</v>
      </c>
      <c r="L180" s="377">
        <f t="shared" si="15"/>
        <v>0</v>
      </c>
      <c r="M180" s="285">
        <f t="shared" si="14"/>
        <v>0</v>
      </c>
    </row>
    <row r="181" spans="11:13" hidden="1" x14ac:dyDescent="0.25">
      <c r="K181" s="307">
        <f t="shared" si="13"/>
        <v>0</v>
      </c>
      <c r="L181" s="377">
        <f t="shared" si="15"/>
        <v>0</v>
      </c>
      <c r="M181" s="285">
        <f t="shared" si="14"/>
        <v>0</v>
      </c>
    </row>
    <row r="182" spans="11:13" hidden="1" x14ac:dyDescent="0.25">
      <c r="K182" s="307">
        <f t="shared" si="13"/>
        <v>0</v>
      </c>
      <c r="L182" s="377">
        <f t="shared" si="15"/>
        <v>0</v>
      </c>
      <c r="M182" s="285">
        <f t="shared" si="14"/>
        <v>0</v>
      </c>
    </row>
    <row r="183" spans="11:13" hidden="1" x14ac:dyDescent="0.25">
      <c r="K183" s="307">
        <f t="shared" si="13"/>
        <v>0</v>
      </c>
      <c r="L183" s="377">
        <f t="shared" si="15"/>
        <v>0</v>
      </c>
      <c r="M183" s="285">
        <f t="shared" si="14"/>
        <v>0</v>
      </c>
    </row>
    <row r="184" spans="11:13" hidden="1" x14ac:dyDescent="0.25">
      <c r="K184" s="307">
        <f t="shared" si="13"/>
        <v>0</v>
      </c>
      <c r="L184" s="377">
        <f t="shared" si="15"/>
        <v>0</v>
      </c>
      <c r="M184" s="285">
        <f t="shared" si="14"/>
        <v>0</v>
      </c>
    </row>
    <row r="185" spans="11:13" hidden="1" x14ac:dyDescent="0.25">
      <c r="K185" s="307">
        <f t="shared" si="13"/>
        <v>0</v>
      </c>
      <c r="L185" s="377">
        <f t="shared" si="15"/>
        <v>0</v>
      </c>
      <c r="M185" s="285">
        <f t="shared" si="14"/>
        <v>0</v>
      </c>
    </row>
    <row r="186" spans="11:13" hidden="1" x14ac:dyDescent="0.25">
      <c r="K186" s="307">
        <f t="shared" si="13"/>
        <v>0</v>
      </c>
      <c r="L186" s="377">
        <f t="shared" si="15"/>
        <v>0</v>
      </c>
      <c r="M186" s="285">
        <f t="shared" si="14"/>
        <v>0</v>
      </c>
    </row>
    <row r="187" spans="11:13" hidden="1" x14ac:dyDescent="0.25">
      <c r="K187" s="307">
        <f t="shared" si="13"/>
        <v>0</v>
      </c>
      <c r="L187" s="377">
        <f t="shared" si="15"/>
        <v>0</v>
      </c>
      <c r="M187" s="285">
        <f t="shared" si="14"/>
        <v>0</v>
      </c>
    </row>
    <row r="188" spans="11:13" hidden="1" x14ac:dyDescent="0.25">
      <c r="K188" s="307">
        <f t="shared" si="13"/>
        <v>0</v>
      </c>
      <c r="L188" s="377">
        <f t="shared" si="15"/>
        <v>0</v>
      </c>
      <c r="M188" s="285">
        <f t="shared" si="14"/>
        <v>0</v>
      </c>
    </row>
    <row r="189" spans="11:13" hidden="1" x14ac:dyDescent="0.25">
      <c r="K189" s="307">
        <f t="shared" si="13"/>
        <v>0</v>
      </c>
      <c r="L189" s="377">
        <f t="shared" si="15"/>
        <v>0</v>
      </c>
      <c r="M189" s="285">
        <f t="shared" si="14"/>
        <v>0</v>
      </c>
    </row>
    <row r="190" spans="11:13" hidden="1" x14ac:dyDescent="0.25">
      <c r="K190" s="307">
        <f t="shared" si="13"/>
        <v>0</v>
      </c>
      <c r="L190" s="377">
        <f t="shared" si="15"/>
        <v>0</v>
      </c>
      <c r="M190" s="285">
        <f t="shared" si="14"/>
        <v>0</v>
      </c>
    </row>
    <row r="191" spans="11:13" hidden="1" x14ac:dyDescent="0.25">
      <c r="K191" s="307">
        <f t="shared" si="13"/>
        <v>0</v>
      </c>
      <c r="L191" s="377">
        <f t="shared" si="15"/>
        <v>0</v>
      </c>
      <c r="M191" s="285">
        <f t="shared" si="14"/>
        <v>0</v>
      </c>
    </row>
    <row r="192" spans="11:13" hidden="1" x14ac:dyDescent="0.25">
      <c r="K192" s="307">
        <f t="shared" si="13"/>
        <v>0</v>
      </c>
      <c r="L192" s="377">
        <f t="shared" si="15"/>
        <v>0</v>
      </c>
      <c r="M192" s="285">
        <f t="shared" si="14"/>
        <v>0</v>
      </c>
    </row>
    <row r="193" spans="11:13" hidden="1" x14ac:dyDescent="0.25">
      <c r="K193" s="307">
        <f t="shared" si="13"/>
        <v>0</v>
      </c>
      <c r="L193" s="377">
        <f t="shared" si="15"/>
        <v>0</v>
      </c>
      <c r="M193" s="285">
        <f t="shared" si="14"/>
        <v>0</v>
      </c>
    </row>
    <row r="194" spans="11:13" hidden="1" x14ac:dyDescent="0.25">
      <c r="K194" s="307">
        <f t="shared" si="13"/>
        <v>0</v>
      </c>
      <c r="L194" s="377">
        <f t="shared" si="15"/>
        <v>0</v>
      </c>
      <c r="M194" s="285">
        <f t="shared" si="14"/>
        <v>0</v>
      </c>
    </row>
    <row r="195" spans="11:13" hidden="1" x14ac:dyDescent="0.25">
      <c r="K195" s="307">
        <f t="shared" si="13"/>
        <v>0</v>
      </c>
      <c r="L195" s="377">
        <f t="shared" si="15"/>
        <v>0</v>
      </c>
      <c r="M195" s="285">
        <f t="shared" si="14"/>
        <v>0</v>
      </c>
    </row>
    <row r="196" spans="11:13" hidden="1" x14ac:dyDescent="0.25">
      <c r="K196" s="307">
        <f t="shared" si="13"/>
        <v>0</v>
      </c>
      <c r="L196" s="377">
        <f t="shared" si="15"/>
        <v>0</v>
      </c>
      <c r="M196" s="285">
        <f t="shared" si="14"/>
        <v>0</v>
      </c>
    </row>
    <row r="197" spans="11:13" hidden="1" x14ac:dyDescent="0.25">
      <c r="K197" s="307">
        <f t="shared" ref="K197:K260" si="16">SUM(F197:J197)</f>
        <v>0</v>
      </c>
      <c r="L197" s="377">
        <f t="shared" si="15"/>
        <v>0</v>
      </c>
      <c r="M197" s="285">
        <f t="shared" ref="M197:M260" si="17">SUM(K197*L197)</f>
        <v>0</v>
      </c>
    </row>
    <row r="198" spans="11:13" hidden="1" x14ac:dyDescent="0.25">
      <c r="K198" s="307">
        <f t="shared" si="16"/>
        <v>0</v>
      </c>
      <c r="L198" s="377">
        <f t="shared" ref="L198:L261" si="18">IF(D198="X",0,IF(E198="",0,IF(E198="H",0,VLOOKUP(E198,$F$539:$G$553,2))))</f>
        <v>0</v>
      </c>
      <c r="M198" s="285">
        <f t="shared" si="17"/>
        <v>0</v>
      </c>
    </row>
    <row r="199" spans="11:13" hidden="1" x14ac:dyDescent="0.25">
      <c r="K199" s="307">
        <f t="shared" si="16"/>
        <v>0</v>
      </c>
      <c r="L199" s="377">
        <f t="shared" si="18"/>
        <v>0</v>
      </c>
      <c r="M199" s="285">
        <f t="shared" si="17"/>
        <v>0</v>
      </c>
    </row>
    <row r="200" spans="11:13" hidden="1" x14ac:dyDescent="0.25">
      <c r="K200" s="307">
        <f t="shared" si="16"/>
        <v>0</v>
      </c>
      <c r="L200" s="377">
        <f t="shared" si="18"/>
        <v>0</v>
      </c>
      <c r="M200" s="285">
        <f t="shared" si="17"/>
        <v>0</v>
      </c>
    </row>
    <row r="201" spans="11:13" hidden="1" x14ac:dyDescent="0.25">
      <c r="K201" s="307">
        <f t="shared" si="16"/>
        <v>0</v>
      </c>
      <c r="L201" s="377">
        <f t="shared" si="18"/>
        <v>0</v>
      </c>
      <c r="M201" s="285">
        <f t="shared" si="17"/>
        <v>0</v>
      </c>
    </row>
    <row r="202" spans="11:13" hidden="1" x14ac:dyDescent="0.25">
      <c r="K202" s="307">
        <f t="shared" si="16"/>
        <v>0</v>
      </c>
      <c r="L202" s="377">
        <f t="shared" si="18"/>
        <v>0</v>
      </c>
      <c r="M202" s="285">
        <f t="shared" si="17"/>
        <v>0</v>
      </c>
    </row>
    <row r="203" spans="11:13" hidden="1" x14ac:dyDescent="0.25">
      <c r="K203" s="307">
        <f t="shared" si="16"/>
        <v>0</v>
      </c>
      <c r="L203" s="377">
        <f t="shared" si="18"/>
        <v>0</v>
      </c>
      <c r="M203" s="285">
        <f t="shared" si="17"/>
        <v>0</v>
      </c>
    </row>
    <row r="204" spans="11:13" hidden="1" x14ac:dyDescent="0.25">
      <c r="K204" s="307">
        <f t="shared" si="16"/>
        <v>0</v>
      </c>
      <c r="L204" s="377">
        <f t="shared" si="18"/>
        <v>0</v>
      </c>
      <c r="M204" s="285">
        <f t="shared" si="17"/>
        <v>0</v>
      </c>
    </row>
    <row r="205" spans="11:13" hidden="1" x14ac:dyDescent="0.25">
      <c r="K205" s="307">
        <f t="shared" si="16"/>
        <v>0</v>
      </c>
      <c r="L205" s="377">
        <f t="shared" si="18"/>
        <v>0</v>
      </c>
      <c r="M205" s="285">
        <f t="shared" si="17"/>
        <v>0</v>
      </c>
    </row>
    <row r="206" spans="11:13" hidden="1" x14ac:dyDescent="0.25">
      <c r="K206" s="307">
        <f t="shared" si="16"/>
        <v>0</v>
      </c>
      <c r="L206" s="377">
        <f t="shared" si="18"/>
        <v>0</v>
      </c>
      <c r="M206" s="285">
        <f t="shared" si="17"/>
        <v>0</v>
      </c>
    </row>
    <row r="207" spans="11:13" hidden="1" x14ac:dyDescent="0.25">
      <c r="K207" s="307">
        <f t="shared" si="16"/>
        <v>0</v>
      </c>
      <c r="L207" s="377">
        <f t="shared" si="18"/>
        <v>0</v>
      </c>
      <c r="M207" s="285">
        <f t="shared" si="17"/>
        <v>0</v>
      </c>
    </row>
    <row r="208" spans="11:13" hidden="1" x14ac:dyDescent="0.25">
      <c r="K208" s="307">
        <f t="shared" si="16"/>
        <v>0</v>
      </c>
      <c r="L208" s="377">
        <f t="shared" si="18"/>
        <v>0</v>
      </c>
      <c r="M208" s="285">
        <f t="shared" si="17"/>
        <v>0</v>
      </c>
    </row>
    <row r="209" spans="11:13" hidden="1" x14ac:dyDescent="0.25">
      <c r="K209" s="307">
        <f t="shared" si="16"/>
        <v>0</v>
      </c>
      <c r="L209" s="377">
        <f t="shared" si="18"/>
        <v>0</v>
      </c>
      <c r="M209" s="285">
        <f t="shared" si="17"/>
        <v>0</v>
      </c>
    </row>
    <row r="210" spans="11:13" hidden="1" x14ac:dyDescent="0.25">
      <c r="K210" s="307">
        <f t="shared" si="16"/>
        <v>0</v>
      </c>
      <c r="L210" s="377">
        <f t="shared" si="18"/>
        <v>0</v>
      </c>
      <c r="M210" s="285">
        <f t="shared" si="17"/>
        <v>0</v>
      </c>
    </row>
    <row r="211" spans="11:13" hidden="1" x14ac:dyDescent="0.25">
      <c r="K211" s="307">
        <f t="shared" si="16"/>
        <v>0</v>
      </c>
      <c r="L211" s="377">
        <f t="shared" si="18"/>
        <v>0</v>
      </c>
      <c r="M211" s="285">
        <f t="shared" si="17"/>
        <v>0</v>
      </c>
    </row>
    <row r="212" spans="11:13" hidden="1" x14ac:dyDescent="0.25">
      <c r="K212" s="307">
        <f t="shared" si="16"/>
        <v>0</v>
      </c>
      <c r="L212" s="377">
        <f t="shared" si="18"/>
        <v>0</v>
      </c>
      <c r="M212" s="285">
        <f t="shared" si="17"/>
        <v>0</v>
      </c>
    </row>
    <row r="213" spans="11:13" hidden="1" x14ac:dyDescent="0.25">
      <c r="K213" s="307">
        <f t="shared" si="16"/>
        <v>0</v>
      </c>
      <c r="L213" s="377">
        <f t="shared" si="18"/>
        <v>0</v>
      </c>
      <c r="M213" s="285">
        <f t="shared" si="17"/>
        <v>0</v>
      </c>
    </row>
    <row r="214" spans="11:13" hidden="1" x14ac:dyDescent="0.25">
      <c r="K214" s="307">
        <f t="shared" si="16"/>
        <v>0</v>
      </c>
      <c r="L214" s="377">
        <f t="shared" si="18"/>
        <v>0</v>
      </c>
      <c r="M214" s="285">
        <f t="shared" si="17"/>
        <v>0</v>
      </c>
    </row>
    <row r="215" spans="11:13" hidden="1" x14ac:dyDescent="0.25">
      <c r="K215" s="307">
        <f t="shared" si="16"/>
        <v>0</v>
      </c>
      <c r="L215" s="377">
        <f t="shared" si="18"/>
        <v>0</v>
      </c>
      <c r="M215" s="285">
        <f t="shared" si="17"/>
        <v>0</v>
      </c>
    </row>
    <row r="216" spans="11:13" hidden="1" x14ac:dyDescent="0.25">
      <c r="K216" s="307">
        <f t="shared" si="16"/>
        <v>0</v>
      </c>
      <c r="L216" s="377">
        <f t="shared" si="18"/>
        <v>0</v>
      </c>
      <c r="M216" s="285">
        <f t="shared" si="17"/>
        <v>0</v>
      </c>
    </row>
    <row r="217" spans="11:13" hidden="1" x14ac:dyDescent="0.25">
      <c r="K217" s="307">
        <f t="shared" si="16"/>
        <v>0</v>
      </c>
      <c r="L217" s="377">
        <f t="shared" si="18"/>
        <v>0</v>
      </c>
      <c r="M217" s="285">
        <f t="shared" si="17"/>
        <v>0</v>
      </c>
    </row>
    <row r="218" spans="11:13" hidden="1" x14ac:dyDescent="0.25">
      <c r="K218" s="307">
        <f t="shared" si="16"/>
        <v>0</v>
      </c>
      <c r="L218" s="377">
        <f t="shared" si="18"/>
        <v>0</v>
      </c>
      <c r="M218" s="285">
        <f t="shared" si="17"/>
        <v>0</v>
      </c>
    </row>
    <row r="219" spans="11:13" hidden="1" x14ac:dyDescent="0.25">
      <c r="K219" s="307">
        <f t="shared" si="16"/>
        <v>0</v>
      </c>
      <c r="L219" s="377">
        <f t="shared" si="18"/>
        <v>0</v>
      </c>
      <c r="M219" s="285">
        <f t="shared" si="17"/>
        <v>0</v>
      </c>
    </row>
    <row r="220" spans="11:13" hidden="1" x14ac:dyDescent="0.25">
      <c r="K220" s="307">
        <f t="shared" si="16"/>
        <v>0</v>
      </c>
      <c r="L220" s="377">
        <f t="shared" si="18"/>
        <v>0</v>
      </c>
      <c r="M220" s="285">
        <f t="shared" si="17"/>
        <v>0</v>
      </c>
    </row>
    <row r="221" spans="11:13" hidden="1" x14ac:dyDescent="0.25">
      <c r="K221" s="307">
        <f t="shared" si="16"/>
        <v>0</v>
      </c>
      <c r="L221" s="377">
        <f t="shared" si="18"/>
        <v>0</v>
      </c>
      <c r="M221" s="285">
        <f t="shared" si="17"/>
        <v>0</v>
      </c>
    </row>
    <row r="222" spans="11:13" hidden="1" x14ac:dyDescent="0.25">
      <c r="K222" s="307">
        <f t="shared" si="16"/>
        <v>0</v>
      </c>
      <c r="L222" s="377">
        <f t="shared" si="18"/>
        <v>0</v>
      </c>
      <c r="M222" s="285">
        <f t="shared" si="17"/>
        <v>0</v>
      </c>
    </row>
    <row r="223" spans="11:13" hidden="1" x14ac:dyDescent="0.25">
      <c r="K223" s="307">
        <f t="shared" si="16"/>
        <v>0</v>
      </c>
      <c r="L223" s="377">
        <f t="shared" si="18"/>
        <v>0</v>
      </c>
      <c r="M223" s="285">
        <f t="shared" si="17"/>
        <v>0</v>
      </c>
    </row>
    <row r="224" spans="11:13" hidden="1" x14ac:dyDescent="0.25">
      <c r="K224" s="307">
        <f t="shared" si="16"/>
        <v>0</v>
      </c>
      <c r="L224" s="377">
        <f t="shared" si="18"/>
        <v>0</v>
      </c>
      <c r="M224" s="285">
        <f t="shared" si="17"/>
        <v>0</v>
      </c>
    </row>
    <row r="225" spans="11:13" hidden="1" x14ac:dyDescent="0.25">
      <c r="K225" s="307">
        <f t="shared" si="16"/>
        <v>0</v>
      </c>
      <c r="L225" s="377">
        <f t="shared" si="18"/>
        <v>0</v>
      </c>
      <c r="M225" s="285">
        <f t="shared" si="17"/>
        <v>0</v>
      </c>
    </row>
    <row r="226" spans="11:13" hidden="1" x14ac:dyDescent="0.25">
      <c r="K226" s="307">
        <f t="shared" si="16"/>
        <v>0</v>
      </c>
      <c r="L226" s="377">
        <f t="shared" si="18"/>
        <v>0</v>
      </c>
      <c r="M226" s="285">
        <f t="shared" si="17"/>
        <v>0</v>
      </c>
    </row>
    <row r="227" spans="11:13" hidden="1" x14ac:dyDescent="0.25">
      <c r="K227" s="307">
        <f t="shared" si="16"/>
        <v>0</v>
      </c>
      <c r="L227" s="377">
        <f t="shared" si="18"/>
        <v>0</v>
      </c>
      <c r="M227" s="285">
        <f t="shared" si="17"/>
        <v>0</v>
      </c>
    </row>
    <row r="228" spans="11:13" hidden="1" x14ac:dyDescent="0.25">
      <c r="K228" s="307">
        <f t="shared" si="16"/>
        <v>0</v>
      </c>
      <c r="L228" s="377">
        <f t="shared" si="18"/>
        <v>0</v>
      </c>
      <c r="M228" s="285">
        <f t="shared" si="17"/>
        <v>0</v>
      </c>
    </row>
    <row r="229" spans="11:13" hidden="1" x14ac:dyDescent="0.25">
      <c r="K229" s="307">
        <f t="shared" si="16"/>
        <v>0</v>
      </c>
      <c r="L229" s="377">
        <f t="shared" si="18"/>
        <v>0</v>
      </c>
      <c r="M229" s="285">
        <f t="shared" si="17"/>
        <v>0</v>
      </c>
    </row>
    <row r="230" spans="11:13" hidden="1" x14ac:dyDescent="0.25">
      <c r="K230" s="307">
        <f t="shared" si="16"/>
        <v>0</v>
      </c>
      <c r="L230" s="377">
        <f t="shared" si="18"/>
        <v>0</v>
      </c>
      <c r="M230" s="285">
        <f t="shared" si="17"/>
        <v>0</v>
      </c>
    </row>
    <row r="231" spans="11:13" hidden="1" x14ac:dyDescent="0.25">
      <c r="K231" s="307">
        <f t="shared" si="16"/>
        <v>0</v>
      </c>
      <c r="L231" s="377">
        <f t="shared" si="18"/>
        <v>0</v>
      </c>
      <c r="M231" s="285">
        <f t="shared" si="17"/>
        <v>0</v>
      </c>
    </row>
    <row r="232" spans="11:13" hidden="1" x14ac:dyDescent="0.25">
      <c r="K232" s="307">
        <f t="shared" si="16"/>
        <v>0</v>
      </c>
      <c r="L232" s="377">
        <f t="shared" si="18"/>
        <v>0</v>
      </c>
      <c r="M232" s="285">
        <f t="shared" si="17"/>
        <v>0</v>
      </c>
    </row>
    <row r="233" spans="11:13" hidden="1" x14ac:dyDescent="0.25">
      <c r="K233" s="307">
        <f t="shared" si="16"/>
        <v>0</v>
      </c>
      <c r="L233" s="377">
        <f t="shared" si="18"/>
        <v>0</v>
      </c>
      <c r="M233" s="285">
        <f t="shared" si="17"/>
        <v>0</v>
      </c>
    </row>
    <row r="234" spans="11:13" hidden="1" x14ac:dyDescent="0.25">
      <c r="K234" s="307">
        <f t="shared" si="16"/>
        <v>0</v>
      </c>
      <c r="L234" s="377">
        <f t="shared" si="18"/>
        <v>0</v>
      </c>
      <c r="M234" s="285">
        <f t="shared" si="17"/>
        <v>0</v>
      </c>
    </row>
    <row r="235" spans="11:13" hidden="1" x14ac:dyDescent="0.25">
      <c r="K235" s="307">
        <f t="shared" si="16"/>
        <v>0</v>
      </c>
      <c r="L235" s="377">
        <f t="shared" si="18"/>
        <v>0</v>
      </c>
      <c r="M235" s="285">
        <f t="shared" si="17"/>
        <v>0</v>
      </c>
    </row>
    <row r="236" spans="11:13" hidden="1" x14ac:dyDescent="0.25">
      <c r="K236" s="307">
        <f t="shared" si="16"/>
        <v>0</v>
      </c>
      <c r="L236" s="377">
        <f t="shared" si="18"/>
        <v>0</v>
      </c>
      <c r="M236" s="285">
        <f t="shared" si="17"/>
        <v>0</v>
      </c>
    </row>
    <row r="237" spans="11:13" hidden="1" x14ac:dyDescent="0.25">
      <c r="K237" s="307">
        <f t="shared" si="16"/>
        <v>0</v>
      </c>
      <c r="L237" s="377">
        <f t="shared" si="18"/>
        <v>0</v>
      </c>
      <c r="M237" s="285">
        <f t="shared" si="17"/>
        <v>0</v>
      </c>
    </row>
    <row r="238" spans="11:13" hidden="1" x14ac:dyDescent="0.25">
      <c r="K238" s="307">
        <f t="shared" si="16"/>
        <v>0</v>
      </c>
      <c r="L238" s="377">
        <f t="shared" si="18"/>
        <v>0</v>
      </c>
      <c r="M238" s="285">
        <f t="shared" si="17"/>
        <v>0</v>
      </c>
    </row>
    <row r="239" spans="11:13" hidden="1" x14ac:dyDescent="0.25">
      <c r="K239" s="307">
        <f t="shared" si="16"/>
        <v>0</v>
      </c>
      <c r="L239" s="377">
        <f t="shared" si="18"/>
        <v>0</v>
      </c>
      <c r="M239" s="285">
        <f t="shared" si="17"/>
        <v>0</v>
      </c>
    </row>
    <row r="240" spans="11:13" hidden="1" x14ac:dyDescent="0.25">
      <c r="K240" s="307">
        <f t="shared" si="16"/>
        <v>0</v>
      </c>
      <c r="L240" s="377">
        <f t="shared" si="18"/>
        <v>0</v>
      </c>
      <c r="M240" s="285">
        <f t="shared" si="17"/>
        <v>0</v>
      </c>
    </row>
    <row r="241" spans="11:13" hidden="1" x14ac:dyDescent="0.25">
      <c r="K241" s="307">
        <f t="shared" si="16"/>
        <v>0</v>
      </c>
      <c r="L241" s="377">
        <f t="shared" si="18"/>
        <v>0</v>
      </c>
      <c r="M241" s="285">
        <f t="shared" si="17"/>
        <v>0</v>
      </c>
    </row>
    <row r="242" spans="11:13" hidden="1" x14ac:dyDescent="0.25">
      <c r="K242" s="307">
        <f t="shared" si="16"/>
        <v>0</v>
      </c>
      <c r="L242" s="377">
        <f t="shared" si="18"/>
        <v>0</v>
      </c>
      <c r="M242" s="285">
        <f t="shared" si="17"/>
        <v>0</v>
      </c>
    </row>
    <row r="243" spans="11:13" hidden="1" x14ac:dyDescent="0.25">
      <c r="K243" s="307">
        <f t="shared" si="16"/>
        <v>0</v>
      </c>
      <c r="L243" s="377">
        <f t="shared" si="18"/>
        <v>0</v>
      </c>
      <c r="M243" s="285">
        <f t="shared" si="17"/>
        <v>0</v>
      </c>
    </row>
    <row r="244" spans="11:13" hidden="1" x14ac:dyDescent="0.25">
      <c r="K244" s="307">
        <f t="shared" si="16"/>
        <v>0</v>
      </c>
      <c r="L244" s="377">
        <f t="shared" si="18"/>
        <v>0</v>
      </c>
      <c r="M244" s="285">
        <f t="shared" si="17"/>
        <v>0</v>
      </c>
    </row>
    <row r="245" spans="11:13" hidden="1" x14ac:dyDescent="0.25">
      <c r="K245" s="307">
        <f t="shared" si="16"/>
        <v>0</v>
      </c>
      <c r="L245" s="377">
        <f t="shared" si="18"/>
        <v>0</v>
      </c>
      <c r="M245" s="285">
        <f t="shared" si="17"/>
        <v>0</v>
      </c>
    </row>
    <row r="246" spans="11:13" hidden="1" x14ac:dyDescent="0.25">
      <c r="K246" s="307">
        <f t="shared" si="16"/>
        <v>0</v>
      </c>
      <c r="L246" s="377">
        <f t="shared" si="18"/>
        <v>0</v>
      </c>
      <c r="M246" s="285">
        <f t="shared" si="17"/>
        <v>0</v>
      </c>
    </row>
    <row r="247" spans="11:13" hidden="1" x14ac:dyDescent="0.25">
      <c r="K247" s="307">
        <f t="shared" si="16"/>
        <v>0</v>
      </c>
      <c r="L247" s="377">
        <f t="shared" si="18"/>
        <v>0</v>
      </c>
      <c r="M247" s="285">
        <f t="shared" si="17"/>
        <v>0</v>
      </c>
    </row>
    <row r="248" spans="11:13" hidden="1" x14ac:dyDescent="0.25">
      <c r="K248" s="307">
        <f t="shared" si="16"/>
        <v>0</v>
      </c>
      <c r="L248" s="377">
        <f t="shared" si="18"/>
        <v>0</v>
      </c>
      <c r="M248" s="285">
        <f t="shared" si="17"/>
        <v>0</v>
      </c>
    </row>
    <row r="249" spans="11:13" hidden="1" x14ac:dyDescent="0.25">
      <c r="K249" s="307">
        <f t="shared" si="16"/>
        <v>0</v>
      </c>
      <c r="L249" s="377">
        <f t="shared" si="18"/>
        <v>0</v>
      </c>
      <c r="M249" s="285">
        <f t="shared" si="17"/>
        <v>0</v>
      </c>
    </row>
    <row r="250" spans="11:13" hidden="1" x14ac:dyDescent="0.25">
      <c r="K250" s="307">
        <f t="shared" si="16"/>
        <v>0</v>
      </c>
      <c r="L250" s="377">
        <f t="shared" si="18"/>
        <v>0</v>
      </c>
      <c r="M250" s="285">
        <f t="shared" si="17"/>
        <v>0</v>
      </c>
    </row>
    <row r="251" spans="11:13" hidden="1" x14ac:dyDescent="0.25">
      <c r="K251" s="307">
        <f t="shared" si="16"/>
        <v>0</v>
      </c>
      <c r="L251" s="377">
        <f t="shared" si="18"/>
        <v>0</v>
      </c>
      <c r="M251" s="285">
        <f t="shared" si="17"/>
        <v>0</v>
      </c>
    </row>
    <row r="252" spans="11:13" hidden="1" x14ac:dyDescent="0.25">
      <c r="K252" s="307">
        <f t="shared" si="16"/>
        <v>0</v>
      </c>
      <c r="L252" s="377">
        <f t="shared" si="18"/>
        <v>0</v>
      </c>
      <c r="M252" s="285">
        <f t="shared" si="17"/>
        <v>0</v>
      </c>
    </row>
    <row r="253" spans="11:13" hidden="1" x14ac:dyDescent="0.25">
      <c r="K253" s="307">
        <f t="shared" si="16"/>
        <v>0</v>
      </c>
      <c r="L253" s="377">
        <f t="shared" si="18"/>
        <v>0</v>
      </c>
      <c r="M253" s="285">
        <f t="shared" si="17"/>
        <v>0</v>
      </c>
    </row>
    <row r="254" spans="11:13" hidden="1" x14ac:dyDescent="0.25">
      <c r="K254" s="307">
        <f t="shared" si="16"/>
        <v>0</v>
      </c>
      <c r="L254" s="377">
        <f t="shared" si="18"/>
        <v>0</v>
      </c>
      <c r="M254" s="285">
        <f t="shared" si="17"/>
        <v>0</v>
      </c>
    </row>
    <row r="255" spans="11:13" hidden="1" x14ac:dyDescent="0.25">
      <c r="K255" s="307">
        <f t="shared" si="16"/>
        <v>0</v>
      </c>
      <c r="L255" s="377">
        <f t="shared" si="18"/>
        <v>0</v>
      </c>
      <c r="M255" s="285">
        <f t="shared" si="17"/>
        <v>0</v>
      </c>
    </row>
    <row r="256" spans="11:13" hidden="1" x14ac:dyDescent="0.25">
      <c r="K256" s="307">
        <f t="shared" si="16"/>
        <v>0</v>
      </c>
      <c r="L256" s="377">
        <f t="shared" si="18"/>
        <v>0</v>
      </c>
      <c r="M256" s="285">
        <f t="shared" si="17"/>
        <v>0</v>
      </c>
    </row>
    <row r="257" spans="11:13" hidden="1" x14ac:dyDescent="0.25">
      <c r="K257" s="307">
        <f t="shared" si="16"/>
        <v>0</v>
      </c>
      <c r="L257" s="377">
        <f t="shared" si="18"/>
        <v>0</v>
      </c>
      <c r="M257" s="285">
        <f t="shared" si="17"/>
        <v>0</v>
      </c>
    </row>
    <row r="258" spans="11:13" hidden="1" x14ac:dyDescent="0.25">
      <c r="K258" s="307">
        <f t="shared" si="16"/>
        <v>0</v>
      </c>
      <c r="L258" s="377">
        <f t="shared" si="18"/>
        <v>0</v>
      </c>
      <c r="M258" s="285">
        <f t="shared" si="17"/>
        <v>0</v>
      </c>
    </row>
    <row r="259" spans="11:13" hidden="1" x14ac:dyDescent="0.25">
      <c r="K259" s="307">
        <f t="shared" si="16"/>
        <v>0</v>
      </c>
      <c r="L259" s="377">
        <f t="shared" si="18"/>
        <v>0</v>
      </c>
      <c r="M259" s="285">
        <f t="shared" si="17"/>
        <v>0</v>
      </c>
    </row>
    <row r="260" spans="11:13" hidden="1" x14ac:dyDescent="0.25">
      <c r="K260" s="307">
        <f t="shared" si="16"/>
        <v>0</v>
      </c>
      <c r="L260" s="377">
        <f t="shared" si="18"/>
        <v>0</v>
      </c>
      <c r="M260" s="285">
        <f t="shared" si="17"/>
        <v>0</v>
      </c>
    </row>
    <row r="261" spans="11:13" hidden="1" x14ac:dyDescent="0.25">
      <c r="K261" s="307">
        <f t="shared" ref="K261:K324" si="19">SUM(F261:J261)</f>
        <v>0</v>
      </c>
      <c r="L261" s="377">
        <f t="shared" si="18"/>
        <v>0</v>
      </c>
      <c r="M261" s="285">
        <f t="shared" ref="M261:M324" si="20">SUM(K261*L261)</f>
        <v>0</v>
      </c>
    </row>
    <row r="262" spans="11:13" hidden="1" x14ac:dyDescent="0.25">
      <c r="K262" s="307">
        <f t="shared" si="19"/>
        <v>0</v>
      </c>
      <c r="L262" s="377">
        <f t="shared" ref="L262:L325" si="21">IF(D262="X",0,IF(E262="",0,IF(E262="H",0,VLOOKUP(E262,$F$539:$G$553,2))))</f>
        <v>0</v>
      </c>
      <c r="M262" s="285">
        <f t="shared" si="20"/>
        <v>0</v>
      </c>
    </row>
    <row r="263" spans="11:13" hidden="1" x14ac:dyDescent="0.25">
      <c r="K263" s="307">
        <f t="shared" si="19"/>
        <v>0</v>
      </c>
      <c r="L263" s="377">
        <f t="shared" si="21"/>
        <v>0</v>
      </c>
      <c r="M263" s="285">
        <f t="shared" si="20"/>
        <v>0</v>
      </c>
    </row>
    <row r="264" spans="11:13" hidden="1" x14ac:dyDescent="0.25">
      <c r="K264" s="307">
        <f t="shared" si="19"/>
        <v>0</v>
      </c>
      <c r="L264" s="377">
        <f t="shared" si="21"/>
        <v>0</v>
      </c>
      <c r="M264" s="285">
        <f t="shared" si="20"/>
        <v>0</v>
      </c>
    </row>
    <row r="265" spans="11:13" hidden="1" x14ac:dyDescent="0.25">
      <c r="K265" s="307">
        <f t="shared" si="19"/>
        <v>0</v>
      </c>
      <c r="L265" s="377">
        <f t="shared" si="21"/>
        <v>0</v>
      </c>
      <c r="M265" s="285">
        <f t="shared" si="20"/>
        <v>0</v>
      </c>
    </row>
    <row r="266" spans="11:13" hidden="1" x14ac:dyDescent="0.25">
      <c r="K266" s="307">
        <f t="shared" si="19"/>
        <v>0</v>
      </c>
      <c r="L266" s="377">
        <f t="shared" si="21"/>
        <v>0</v>
      </c>
      <c r="M266" s="285">
        <f t="shared" si="20"/>
        <v>0</v>
      </c>
    </row>
    <row r="267" spans="11:13" hidden="1" x14ac:dyDescent="0.25">
      <c r="K267" s="307">
        <f t="shared" si="19"/>
        <v>0</v>
      </c>
      <c r="L267" s="377">
        <f t="shared" si="21"/>
        <v>0</v>
      </c>
      <c r="M267" s="285">
        <f t="shared" si="20"/>
        <v>0</v>
      </c>
    </row>
    <row r="268" spans="11:13" hidden="1" x14ac:dyDescent="0.25">
      <c r="K268" s="307">
        <f t="shared" si="19"/>
        <v>0</v>
      </c>
      <c r="L268" s="377">
        <f t="shared" si="21"/>
        <v>0</v>
      </c>
      <c r="M268" s="285">
        <f t="shared" si="20"/>
        <v>0</v>
      </c>
    </row>
    <row r="269" spans="11:13" hidden="1" x14ac:dyDescent="0.25">
      <c r="K269" s="307">
        <f t="shared" si="19"/>
        <v>0</v>
      </c>
      <c r="L269" s="377">
        <f t="shared" si="21"/>
        <v>0</v>
      </c>
      <c r="M269" s="285">
        <f t="shared" si="20"/>
        <v>0</v>
      </c>
    </row>
    <row r="270" spans="11:13" hidden="1" x14ac:dyDescent="0.25">
      <c r="K270" s="307">
        <f t="shared" si="19"/>
        <v>0</v>
      </c>
      <c r="L270" s="377">
        <f t="shared" si="21"/>
        <v>0</v>
      </c>
      <c r="M270" s="285">
        <f t="shared" si="20"/>
        <v>0</v>
      </c>
    </row>
    <row r="271" spans="11:13" hidden="1" x14ac:dyDescent="0.25">
      <c r="K271" s="307">
        <f t="shared" si="19"/>
        <v>0</v>
      </c>
      <c r="L271" s="377">
        <f t="shared" si="21"/>
        <v>0</v>
      </c>
      <c r="M271" s="285">
        <f t="shared" si="20"/>
        <v>0</v>
      </c>
    </row>
    <row r="272" spans="11:13" hidden="1" x14ac:dyDescent="0.25">
      <c r="K272" s="307">
        <f t="shared" si="19"/>
        <v>0</v>
      </c>
      <c r="L272" s="377">
        <f t="shared" si="21"/>
        <v>0</v>
      </c>
      <c r="M272" s="285">
        <f t="shared" si="20"/>
        <v>0</v>
      </c>
    </row>
    <row r="273" spans="11:13" hidden="1" x14ac:dyDescent="0.25">
      <c r="K273" s="307">
        <f t="shared" si="19"/>
        <v>0</v>
      </c>
      <c r="L273" s="377">
        <f t="shared" si="21"/>
        <v>0</v>
      </c>
      <c r="M273" s="285">
        <f t="shared" si="20"/>
        <v>0</v>
      </c>
    </row>
    <row r="274" spans="11:13" hidden="1" x14ac:dyDescent="0.25">
      <c r="K274" s="307">
        <f t="shared" si="19"/>
        <v>0</v>
      </c>
      <c r="L274" s="377">
        <f t="shared" si="21"/>
        <v>0</v>
      </c>
      <c r="M274" s="285">
        <f t="shared" si="20"/>
        <v>0</v>
      </c>
    </row>
    <row r="275" spans="11:13" hidden="1" x14ac:dyDescent="0.25">
      <c r="K275" s="307">
        <f t="shared" si="19"/>
        <v>0</v>
      </c>
      <c r="L275" s="377">
        <f t="shared" si="21"/>
        <v>0</v>
      </c>
      <c r="M275" s="285">
        <f t="shared" si="20"/>
        <v>0</v>
      </c>
    </row>
    <row r="276" spans="11:13" hidden="1" x14ac:dyDescent="0.25">
      <c r="K276" s="307">
        <f t="shared" si="19"/>
        <v>0</v>
      </c>
      <c r="L276" s="377">
        <f t="shared" si="21"/>
        <v>0</v>
      </c>
      <c r="M276" s="285">
        <f t="shared" si="20"/>
        <v>0</v>
      </c>
    </row>
    <row r="277" spans="11:13" hidden="1" x14ac:dyDescent="0.25">
      <c r="K277" s="307">
        <f t="shared" si="19"/>
        <v>0</v>
      </c>
      <c r="L277" s="377">
        <f t="shared" si="21"/>
        <v>0</v>
      </c>
      <c r="M277" s="285">
        <f t="shared" si="20"/>
        <v>0</v>
      </c>
    </row>
    <row r="278" spans="11:13" hidden="1" x14ac:dyDescent="0.25">
      <c r="K278" s="307">
        <f t="shared" si="19"/>
        <v>0</v>
      </c>
      <c r="L278" s="377">
        <f t="shared" si="21"/>
        <v>0</v>
      </c>
      <c r="M278" s="285">
        <f t="shared" si="20"/>
        <v>0</v>
      </c>
    </row>
    <row r="279" spans="11:13" hidden="1" x14ac:dyDescent="0.25">
      <c r="K279" s="307">
        <f t="shared" si="19"/>
        <v>0</v>
      </c>
      <c r="L279" s="377">
        <f t="shared" si="21"/>
        <v>0</v>
      </c>
      <c r="M279" s="285">
        <f t="shared" si="20"/>
        <v>0</v>
      </c>
    </row>
    <row r="280" spans="11:13" hidden="1" x14ac:dyDescent="0.25">
      <c r="K280" s="307">
        <f t="shared" si="19"/>
        <v>0</v>
      </c>
      <c r="L280" s="377">
        <f t="shared" si="21"/>
        <v>0</v>
      </c>
      <c r="M280" s="285">
        <f t="shared" si="20"/>
        <v>0</v>
      </c>
    </row>
    <row r="281" spans="11:13" hidden="1" x14ac:dyDescent="0.25">
      <c r="K281" s="307">
        <f t="shared" si="19"/>
        <v>0</v>
      </c>
      <c r="L281" s="377">
        <f t="shared" si="21"/>
        <v>0</v>
      </c>
      <c r="M281" s="285">
        <f t="shared" si="20"/>
        <v>0</v>
      </c>
    </row>
    <row r="282" spans="11:13" hidden="1" x14ac:dyDescent="0.25">
      <c r="K282" s="307">
        <f t="shared" si="19"/>
        <v>0</v>
      </c>
      <c r="L282" s="377">
        <f t="shared" si="21"/>
        <v>0</v>
      </c>
      <c r="M282" s="285">
        <f t="shared" si="20"/>
        <v>0</v>
      </c>
    </row>
    <row r="283" spans="11:13" hidden="1" x14ac:dyDescent="0.25">
      <c r="K283" s="307">
        <f t="shared" si="19"/>
        <v>0</v>
      </c>
      <c r="L283" s="377">
        <f t="shared" si="21"/>
        <v>0</v>
      </c>
      <c r="M283" s="285">
        <f t="shared" si="20"/>
        <v>0</v>
      </c>
    </row>
    <row r="284" spans="11:13" hidden="1" x14ac:dyDescent="0.25">
      <c r="K284" s="307">
        <f t="shared" si="19"/>
        <v>0</v>
      </c>
      <c r="L284" s="377">
        <f t="shared" si="21"/>
        <v>0</v>
      </c>
      <c r="M284" s="285">
        <f t="shared" si="20"/>
        <v>0</v>
      </c>
    </row>
    <row r="285" spans="11:13" hidden="1" x14ac:dyDescent="0.25">
      <c r="K285" s="307">
        <f t="shared" si="19"/>
        <v>0</v>
      </c>
      <c r="L285" s="377">
        <f t="shared" si="21"/>
        <v>0</v>
      </c>
      <c r="M285" s="285">
        <f t="shared" si="20"/>
        <v>0</v>
      </c>
    </row>
    <row r="286" spans="11:13" hidden="1" x14ac:dyDescent="0.25">
      <c r="K286" s="307">
        <f t="shared" si="19"/>
        <v>0</v>
      </c>
      <c r="L286" s="377">
        <f t="shared" si="21"/>
        <v>0</v>
      </c>
      <c r="M286" s="285">
        <f t="shared" si="20"/>
        <v>0</v>
      </c>
    </row>
    <row r="287" spans="11:13" hidden="1" x14ac:dyDescent="0.25">
      <c r="K287" s="307">
        <f t="shared" si="19"/>
        <v>0</v>
      </c>
      <c r="L287" s="377">
        <f t="shared" si="21"/>
        <v>0</v>
      </c>
      <c r="M287" s="285">
        <f t="shared" si="20"/>
        <v>0</v>
      </c>
    </row>
    <row r="288" spans="11:13" hidden="1" x14ac:dyDescent="0.25">
      <c r="K288" s="307">
        <f t="shared" si="19"/>
        <v>0</v>
      </c>
      <c r="L288" s="377">
        <f t="shared" si="21"/>
        <v>0</v>
      </c>
      <c r="M288" s="285">
        <f t="shared" si="20"/>
        <v>0</v>
      </c>
    </row>
    <row r="289" spans="11:13" hidden="1" x14ac:dyDescent="0.25">
      <c r="K289" s="307">
        <f t="shared" si="19"/>
        <v>0</v>
      </c>
      <c r="L289" s="377">
        <f t="shared" si="21"/>
        <v>0</v>
      </c>
      <c r="M289" s="285">
        <f t="shared" si="20"/>
        <v>0</v>
      </c>
    </row>
    <row r="290" spans="11:13" hidden="1" x14ac:dyDescent="0.25">
      <c r="K290" s="307">
        <f t="shared" si="19"/>
        <v>0</v>
      </c>
      <c r="L290" s="377">
        <f t="shared" si="21"/>
        <v>0</v>
      </c>
      <c r="M290" s="285">
        <f t="shared" si="20"/>
        <v>0</v>
      </c>
    </row>
    <row r="291" spans="11:13" hidden="1" x14ac:dyDescent="0.25">
      <c r="K291" s="307">
        <f t="shared" si="19"/>
        <v>0</v>
      </c>
      <c r="L291" s="377">
        <f t="shared" si="21"/>
        <v>0</v>
      </c>
      <c r="M291" s="285">
        <f t="shared" si="20"/>
        <v>0</v>
      </c>
    </row>
    <row r="292" spans="11:13" hidden="1" x14ac:dyDescent="0.25">
      <c r="K292" s="307">
        <f t="shared" si="19"/>
        <v>0</v>
      </c>
      <c r="L292" s="377">
        <f t="shared" si="21"/>
        <v>0</v>
      </c>
      <c r="M292" s="285">
        <f t="shared" si="20"/>
        <v>0</v>
      </c>
    </row>
    <row r="293" spans="11:13" hidden="1" x14ac:dyDescent="0.25">
      <c r="K293" s="307">
        <f t="shared" si="19"/>
        <v>0</v>
      </c>
      <c r="L293" s="377">
        <f t="shared" si="21"/>
        <v>0</v>
      </c>
      <c r="M293" s="285">
        <f t="shared" si="20"/>
        <v>0</v>
      </c>
    </row>
    <row r="294" spans="11:13" hidden="1" x14ac:dyDescent="0.25">
      <c r="K294" s="307">
        <f t="shared" si="19"/>
        <v>0</v>
      </c>
      <c r="L294" s="377">
        <f t="shared" si="21"/>
        <v>0</v>
      </c>
      <c r="M294" s="285">
        <f t="shared" si="20"/>
        <v>0</v>
      </c>
    </row>
    <row r="295" spans="11:13" hidden="1" x14ac:dyDescent="0.25">
      <c r="K295" s="307">
        <f t="shared" si="19"/>
        <v>0</v>
      </c>
      <c r="L295" s="377">
        <f t="shared" si="21"/>
        <v>0</v>
      </c>
      <c r="M295" s="285">
        <f t="shared" si="20"/>
        <v>0</v>
      </c>
    </row>
    <row r="296" spans="11:13" hidden="1" x14ac:dyDescent="0.25">
      <c r="K296" s="307">
        <f t="shared" si="19"/>
        <v>0</v>
      </c>
      <c r="L296" s="377">
        <f t="shared" si="21"/>
        <v>0</v>
      </c>
      <c r="M296" s="285">
        <f t="shared" si="20"/>
        <v>0</v>
      </c>
    </row>
    <row r="297" spans="11:13" hidden="1" x14ac:dyDescent="0.25">
      <c r="K297" s="307">
        <f t="shared" si="19"/>
        <v>0</v>
      </c>
      <c r="L297" s="377">
        <f t="shared" si="21"/>
        <v>0</v>
      </c>
      <c r="M297" s="285">
        <f t="shared" si="20"/>
        <v>0</v>
      </c>
    </row>
    <row r="298" spans="11:13" hidden="1" x14ac:dyDescent="0.25">
      <c r="K298" s="307">
        <f t="shared" si="19"/>
        <v>0</v>
      </c>
      <c r="L298" s="377">
        <f t="shared" si="21"/>
        <v>0</v>
      </c>
      <c r="M298" s="285">
        <f t="shared" si="20"/>
        <v>0</v>
      </c>
    </row>
    <row r="299" spans="11:13" hidden="1" x14ac:dyDescent="0.25">
      <c r="K299" s="307">
        <f t="shared" si="19"/>
        <v>0</v>
      </c>
      <c r="L299" s="377">
        <f t="shared" si="21"/>
        <v>0</v>
      </c>
      <c r="M299" s="285">
        <f t="shared" si="20"/>
        <v>0</v>
      </c>
    </row>
    <row r="300" spans="11:13" hidden="1" x14ac:dyDescent="0.25">
      <c r="K300" s="307">
        <f t="shared" si="19"/>
        <v>0</v>
      </c>
      <c r="L300" s="377">
        <f t="shared" si="21"/>
        <v>0</v>
      </c>
      <c r="M300" s="285">
        <f t="shared" si="20"/>
        <v>0</v>
      </c>
    </row>
    <row r="301" spans="11:13" hidden="1" x14ac:dyDescent="0.25">
      <c r="K301" s="307">
        <f t="shared" si="19"/>
        <v>0</v>
      </c>
      <c r="L301" s="377">
        <f t="shared" si="21"/>
        <v>0</v>
      </c>
      <c r="M301" s="285">
        <f t="shared" si="20"/>
        <v>0</v>
      </c>
    </row>
    <row r="302" spans="11:13" hidden="1" x14ac:dyDescent="0.25">
      <c r="K302" s="307">
        <f t="shared" si="19"/>
        <v>0</v>
      </c>
      <c r="L302" s="377">
        <f t="shared" si="21"/>
        <v>0</v>
      </c>
      <c r="M302" s="285">
        <f t="shared" si="20"/>
        <v>0</v>
      </c>
    </row>
    <row r="303" spans="11:13" hidden="1" x14ac:dyDescent="0.25">
      <c r="K303" s="307">
        <f t="shared" si="19"/>
        <v>0</v>
      </c>
      <c r="L303" s="377">
        <f t="shared" si="21"/>
        <v>0</v>
      </c>
      <c r="M303" s="285">
        <f t="shared" si="20"/>
        <v>0</v>
      </c>
    </row>
    <row r="304" spans="11:13" hidden="1" x14ac:dyDescent="0.25">
      <c r="K304" s="307">
        <f t="shared" si="19"/>
        <v>0</v>
      </c>
      <c r="L304" s="377">
        <f t="shared" si="21"/>
        <v>0</v>
      </c>
      <c r="M304" s="285">
        <f t="shared" si="20"/>
        <v>0</v>
      </c>
    </row>
    <row r="305" spans="11:13" hidden="1" x14ac:dyDescent="0.25">
      <c r="K305" s="307">
        <f t="shared" si="19"/>
        <v>0</v>
      </c>
      <c r="L305" s="377">
        <f t="shared" si="21"/>
        <v>0</v>
      </c>
      <c r="M305" s="285">
        <f t="shared" si="20"/>
        <v>0</v>
      </c>
    </row>
    <row r="306" spans="11:13" hidden="1" x14ac:dyDescent="0.25">
      <c r="K306" s="307">
        <f t="shared" si="19"/>
        <v>0</v>
      </c>
      <c r="L306" s="377">
        <f t="shared" si="21"/>
        <v>0</v>
      </c>
      <c r="M306" s="285">
        <f t="shared" si="20"/>
        <v>0</v>
      </c>
    </row>
    <row r="307" spans="11:13" hidden="1" x14ac:dyDescent="0.25">
      <c r="K307" s="307">
        <f t="shared" si="19"/>
        <v>0</v>
      </c>
      <c r="L307" s="377">
        <f t="shared" si="21"/>
        <v>0</v>
      </c>
      <c r="M307" s="285">
        <f t="shared" si="20"/>
        <v>0</v>
      </c>
    </row>
    <row r="308" spans="11:13" hidden="1" x14ac:dyDescent="0.25">
      <c r="K308" s="307">
        <f t="shared" si="19"/>
        <v>0</v>
      </c>
      <c r="L308" s="377">
        <f t="shared" si="21"/>
        <v>0</v>
      </c>
      <c r="M308" s="285">
        <f t="shared" si="20"/>
        <v>0</v>
      </c>
    </row>
    <row r="309" spans="11:13" hidden="1" x14ac:dyDescent="0.25">
      <c r="K309" s="307">
        <f t="shared" si="19"/>
        <v>0</v>
      </c>
      <c r="L309" s="377">
        <f t="shared" si="21"/>
        <v>0</v>
      </c>
      <c r="M309" s="285">
        <f t="shared" si="20"/>
        <v>0</v>
      </c>
    </row>
    <row r="310" spans="11:13" hidden="1" x14ac:dyDescent="0.25">
      <c r="K310" s="307">
        <f t="shared" si="19"/>
        <v>0</v>
      </c>
      <c r="L310" s="377">
        <f t="shared" si="21"/>
        <v>0</v>
      </c>
      <c r="M310" s="285">
        <f t="shared" si="20"/>
        <v>0</v>
      </c>
    </row>
    <row r="311" spans="11:13" hidden="1" x14ac:dyDescent="0.25">
      <c r="K311" s="307">
        <f t="shared" si="19"/>
        <v>0</v>
      </c>
      <c r="L311" s="377">
        <f t="shared" si="21"/>
        <v>0</v>
      </c>
      <c r="M311" s="285">
        <f t="shared" si="20"/>
        <v>0</v>
      </c>
    </row>
    <row r="312" spans="11:13" hidden="1" x14ac:dyDescent="0.25">
      <c r="K312" s="307">
        <f t="shared" si="19"/>
        <v>0</v>
      </c>
      <c r="L312" s="377">
        <f t="shared" si="21"/>
        <v>0</v>
      </c>
      <c r="M312" s="285">
        <f t="shared" si="20"/>
        <v>0</v>
      </c>
    </row>
    <row r="313" spans="11:13" hidden="1" x14ac:dyDescent="0.25">
      <c r="K313" s="307">
        <f t="shared" si="19"/>
        <v>0</v>
      </c>
      <c r="L313" s="377">
        <f t="shared" si="21"/>
        <v>0</v>
      </c>
      <c r="M313" s="285">
        <f t="shared" si="20"/>
        <v>0</v>
      </c>
    </row>
    <row r="314" spans="11:13" hidden="1" x14ac:dyDescent="0.25">
      <c r="K314" s="307">
        <f t="shared" si="19"/>
        <v>0</v>
      </c>
      <c r="L314" s="377">
        <f t="shared" si="21"/>
        <v>0</v>
      </c>
      <c r="M314" s="285">
        <f t="shared" si="20"/>
        <v>0</v>
      </c>
    </row>
    <row r="315" spans="11:13" hidden="1" x14ac:dyDescent="0.25">
      <c r="K315" s="307">
        <f t="shared" si="19"/>
        <v>0</v>
      </c>
      <c r="L315" s="377">
        <f t="shared" si="21"/>
        <v>0</v>
      </c>
      <c r="M315" s="285">
        <f t="shared" si="20"/>
        <v>0</v>
      </c>
    </row>
    <row r="316" spans="11:13" hidden="1" x14ac:dyDescent="0.25">
      <c r="K316" s="307">
        <f t="shared" si="19"/>
        <v>0</v>
      </c>
      <c r="L316" s="377">
        <f t="shared" si="21"/>
        <v>0</v>
      </c>
      <c r="M316" s="285">
        <f t="shared" si="20"/>
        <v>0</v>
      </c>
    </row>
    <row r="317" spans="11:13" hidden="1" x14ac:dyDescent="0.25">
      <c r="K317" s="307">
        <f t="shared" si="19"/>
        <v>0</v>
      </c>
      <c r="L317" s="377">
        <f t="shared" si="21"/>
        <v>0</v>
      </c>
      <c r="M317" s="285">
        <f t="shared" si="20"/>
        <v>0</v>
      </c>
    </row>
    <row r="318" spans="11:13" hidden="1" x14ac:dyDescent="0.25">
      <c r="K318" s="307">
        <f t="shared" si="19"/>
        <v>0</v>
      </c>
      <c r="L318" s="377">
        <f t="shared" si="21"/>
        <v>0</v>
      </c>
      <c r="M318" s="285">
        <f t="shared" si="20"/>
        <v>0</v>
      </c>
    </row>
    <row r="319" spans="11:13" hidden="1" x14ac:dyDescent="0.25">
      <c r="K319" s="307">
        <f t="shared" si="19"/>
        <v>0</v>
      </c>
      <c r="L319" s="377">
        <f t="shared" si="21"/>
        <v>0</v>
      </c>
      <c r="M319" s="285">
        <f t="shared" si="20"/>
        <v>0</v>
      </c>
    </row>
    <row r="320" spans="11:13" hidden="1" x14ac:dyDescent="0.25">
      <c r="K320" s="307">
        <f t="shared" si="19"/>
        <v>0</v>
      </c>
      <c r="L320" s="377">
        <f t="shared" si="21"/>
        <v>0</v>
      </c>
      <c r="M320" s="285">
        <f t="shared" si="20"/>
        <v>0</v>
      </c>
    </row>
    <row r="321" spans="11:13" hidden="1" x14ac:dyDescent="0.25">
      <c r="K321" s="307">
        <f t="shared" si="19"/>
        <v>0</v>
      </c>
      <c r="L321" s="377">
        <f t="shared" si="21"/>
        <v>0</v>
      </c>
      <c r="M321" s="285">
        <f t="shared" si="20"/>
        <v>0</v>
      </c>
    </row>
    <row r="322" spans="11:13" hidden="1" x14ac:dyDescent="0.25">
      <c r="K322" s="307">
        <f t="shared" si="19"/>
        <v>0</v>
      </c>
      <c r="L322" s="377">
        <f t="shared" si="21"/>
        <v>0</v>
      </c>
      <c r="M322" s="285">
        <f t="shared" si="20"/>
        <v>0</v>
      </c>
    </row>
    <row r="323" spans="11:13" hidden="1" x14ac:dyDescent="0.25">
      <c r="K323" s="307">
        <f t="shared" si="19"/>
        <v>0</v>
      </c>
      <c r="L323" s="377">
        <f t="shared" si="21"/>
        <v>0</v>
      </c>
      <c r="M323" s="285">
        <f t="shared" si="20"/>
        <v>0</v>
      </c>
    </row>
    <row r="324" spans="11:13" hidden="1" x14ac:dyDescent="0.25">
      <c r="K324" s="307">
        <f t="shared" si="19"/>
        <v>0</v>
      </c>
      <c r="L324" s="377">
        <f t="shared" si="21"/>
        <v>0</v>
      </c>
      <c r="M324" s="285">
        <f t="shared" si="20"/>
        <v>0</v>
      </c>
    </row>
    <row r="325" spans="11:13" hidden="1" x14ac:dyDescent="0.25">
      <c r="K325" s="307">
        <f t="shared" ref="K325:K388" si="22">SUM(F325:J325)</f>
        <v>0</v>
      </c>
      <c r="L325" s="377">
        <f t="shared" si="21"/>
        <v>0</v>
      </c>
      <c r="M325" s="285">
        <f t="shared" ref="M325:M388" si="23">SUM(K325*L325)</f>
        <v>0</v>
      </c>
    </row>
    <row r="326" spans="11:13" hidden="1" x14ac:dyDescent="0.25">
      <c r="K326" s="307">
        <f t="shared" si="22"/>
        <v>0</v>
      </c>
      <c r="L326" s="377">
        <f t="shared" ref="L326:L389" si="24">IF(D326="X",0,IF(E326="",0,IF(E326="H",0,VLOOKUP(E326,$F$539:$G$553,2))))</f>
        <v>0</v>
      </c>
      <c r="M326" s="285">
        <f t="shared" si="23"/>
        <v>0</v>
      </c>
    </row>
    <row r="327" spans="11:13" hidden="1" x14ac:dyDescent="0.25">
      <c r="K327" s="307">
        <f t="shared" si="22"/>
        <v>0</v>
      </c>
      <c r="L327" s="377">
        <f t="shared" si="24"/>
        <v>0</v>
      </c>
      <c r="M327" s="285">
        <f t="shared" si="23"/>
        <v>0</v>
      </c>
    </row>
    <row r="328" spans="11:13" hidden="1" x14ac:dyDescent="0.25">
      <c r="K328" s="307">
        <f t="shared" si="22"/>
        <v>0</v>
      </c>
      <c r="L328" s="377">
        <f t="shared" si="24"/>
        <v>0</v>
      </c>
      <c r="M328" s="285">
        <f t="shared" si="23"/>
        <v>0</v>
      </c>
    </row>
    <row r="329" spans="11:13" hidden="1" x14ac:dyDescent="0.25">
      <c r="K329" s="307">
        <f t="shared" si="22"/>
        <v>0</v>
      </c>
      <c r="L329" s="377">
        <f t="shared" si="24"/>
        <v>0</v>
      </c>
      <c r="M329" s="285">
        <f t="shared" si="23"/>
        <v>0</v>
      </c>
    </row>
    <row r="330" spans="11:13" hidden="1" x14ac:dyDescent="0.25">
      <c r="K330" s="307">
        <f t="shared" si="22"/>
        <v>0</v>
      </c>
      <c r="L330" s="377">
        <f t="shared" si="24"/>
        <v>0</v>
      </c>
      <c r="M330" s="285">
        <f t="shared" si="23"/>
        <v>0</v>
      </c>
    </row>
    <row r="331" spans="11:13" hidden="1" x14ac:dyDescent="0.25">
      <c r="K331" s="307">
        <f t="shared" si="22"/>
        <v>0</v>
      </c>
      <c r="L331" s="377">
        <f t="shared" si="24"/>
        <v>0</v>
      </c>
      <c r="M331" s="285">
        <f t="shared" si="23"/>
        <v>0</v>
      </c>
    </row>
    <row r="332" spans="11:13" hidden="1" x14ac:dyDescent="0.25">
      <c r="K332" s="307">
        <f t="shared" si="22"/>
        <v>0</v>
      </c>
      <c r="L332" s="377">
        <f t="shared" si="24"/>
        <v>0</v>
      </c>
      <c r="M332" s="285">
        <f t="shared" si="23"/>
        <v>0</v>
      </c>
    </row>
    <row r="333" spans="11:13" hidden="1" x14ac:dyDescent="0.25">
      <c r="K333" s="307">
        <f t="shared" si="22"/>
        <v>0</v>
      </c>
      <c r="L333" s="377">
        <f t="shared" si="24"/>
        <v>0</v>
      </c>
      <c r="M333" s="285">
        <f t="shared" si="23"/>
        <v>0</v>
      </c>
    </row>
    <row r="334" spans="11:13" hidden="1" x14ac:dyDescent="0.25">
      <c r="K334" s="307">
        <f t="shared" si="22"/>
        <v>0</v>
      </c>
      <c r="L334" s="377">
        <f t="shared" si="24"/>
        <v>0</v>
      </c>
      <c r="M334" s="285">
        <f t="shared" si="23"/>
        <v>0</v>
      </c>
    </row>
    <row r="335" spans="11:13" hidden="1" x14ac:dyDescent="0.25">
      <c r="K335" s="307">
        <f t="shared" si="22"/>
        <v>0</v>
      </c>
      <c r="L335" s="377">
        <f t="shared" si="24"/>
        <v>0</v>
      </c>
      <c r="M335" s="285">
        <f t="shared" si="23"/>
        <v>0</v>
      </c>
    </row>
    <row r="336" spans="11:13" hidden="1" x14ac:dyDescent="0.25">
      <c r="K336" s="307">
        <f t="shared" si="22"/>
        <v>0</v>
      </c>
      <c r="L336" s="377">
        <f t="shared" si="24"/>
        <v>0</v>
      </c>
      <c r="M336" s="285">
        <f t="shared" si="23"/>
        <v>0</v>
      </c>
    </row>
    <row r="337" spans="11:13" hidden="1" x14ac:dyDescent="0.25">
      <c r="K337" s="307">
        <f t="shared" si="22"/>
        <v>0</v>
      </c>
      <c r="L337" s="377">
        <f t="shared" si="24"/>
        <v>0</v>
      </c>
      <c r="M337" s="285">
        <f t="shared" si="23"/>
        <v>0</v>
      </c>
    </row>
    <row r="338" spans="11:13" hidden="1" x14ac:dyDescent="0.25">
      <c r="K338" s="307">
        <f t="shared" si="22"/>
        <v>0</v>
      </c>
      <c r="L338" s="377">
        <f t="shared" si="24"/>
        <v>0</v>
      </c>
      <c r="M338" s="285">
        <f t="shared" si="23"/>
        <v>0</v>
      </c>
    </row>
    <row r="339" spans="11:13" hidden="1" x14ac:dyDescent="0.25">
      <c r="K339" s="307">
        <f t="shared" si="22"/>
        <v>0</v>
      </c>
      <c r="L339" s="377">
        <f t="shared" si="24"/>
        <v>0</v>
      </c>
      <c r="M339" s="285">
        <f t="shared" si="23"/>
        <v>0</v>
      </c>
    </row>
    <row r="340" spans="11:13" hidden="1" x14ac:dyDescent="0.25">
      <c r="K340" s="307">
        <f t="shared" si="22"/>
        <v>0</v>
      </c>
      <c r="L340" s="377">
        <f t="shared" si="24"/>
        <v>0</v>
      </c>
      <c r="M340" s="285">
        <f t="shared" si="23"/>
        <v>0</v>
      </c>
    </row>
    <row r="341" spans="11:13" hidden="1" x14ac:dyDescent="0.25">
      <c r="K341" s="307">
        <f t="shared" si="22"/>
        <v>0</v>
      </c>
      <c r="L341" s="377">
        <f t="shared" si="24"/>
        <v>0</v>
      </c>
      <c r="M341" s="285">
        <f t="shared" si="23"/>
        <v>0</v>
      </c>
    </row>
    <row r="342" spans="11:13" hidden="1" x14ac:dyDescent="0.25">
      <c r="K342" s="307">
        <f t="shared" si="22"/>
        <v>0</v>
      </c>
      <c r="L342" s="377">
        <f t="shared" si="24"/>
        <v>0</v>
      </c>
      <c r="M342" s="285">
        <f t="shared" si="23"/>
        <v>0</v>
      </c>
    </row>
    <row r="343" spans="11:13" hidden="1" x14ac:dyDescent="0.25">
      <c r="K343" s="307">
        <f t="shared" si="22"/>
        <v>0</v>
      </c>
      <c r="L343" s="377">
        <f t="shared" si="24"/>
        <v>0</v>
      </c>
      <c r="M343" s="285">
        <f t="shared" si="23"/>
        <v>0</v>
      </c>
    </row>
    <row r="344" spans="11:13" hidden="1" x14ac:dyDescent="0.25">
      <c r="K344" s="307">
        <f t="shared" si="22"/>
        <v>0</v>
      </c>
      <c r="L344" s="377">
        <f t="shared" si="24"/>
        <v>0</v>
      </c>
      <c r="M344" s="285">
        <f t="shared" si="23"/>
        <v>0</v>
      </c>
    </row>
    <row r="345" spans="11:13" hidden="1" x14ac:dyDescent="0.25">
      <c r="K345" s="307">
        <f t="shared" si="22"/>
        <v>0</v>
      </c>
      <c r="L345" s="377">
        <f t="shared" si="24"/>
        <v>0</v>
      </c>
      <c r="M345" s="285">
        <f t="shared" si="23"/>
        <v>0</v>
      </c>
    </row>
    <row r="346" spans="11:13" hidden="1" x14ac:dyDescent="0.25">
      <c r="K346" s="307">
        <f t="shared" si="22"/>
        <v>0</v>
      </c>
      <c r="L346" s="377">
        <f t="shared" si="24"/>
        <v>0</v>
      </c>
      <c r="M346" s="285">
        <f t="shared" si="23"/>
        <v>0</v>
      </c>
    </row>
    <row r="347" spans="11:13" hidden="1" x14ac:dyDescent="0.25">
      <c r="K347" s="307">
        <f t="shared" si="22"/>
        <v>0</v>
      </c>
      <c r="L347" s="377">
        <f t="shared" si="24"/>
        <v>0</v>
      </c>
      <c r="M347" s="285">
        <f t="shared" si="23"/>
        <v>0</v>
      </c>
    </row>
    <row r="348" spans="11:13" hidden="1" x14ac:dyDescent="0.25">
      <c r="K348" s="307">
        <f t="shared" si="22"/>
        <v>0</v>
      </c>
      <c r="L348" s="377">
        <f t="shared" si="24"/>
        <v>0</v>
      </c>
      <c r="M348" s="285">
        <f t="shared" si="23"/>
        <v>0</v>
      </c>
    </row>
    <row r="349" spans="11:13" hidden="1" x14ac:dyDescent="0.25">
      <c r="K349" s="307">
        <f t="shared" si="22"/>
        <v>0</v>
      </c>
      <c r="L349" s="377">
        <f t="shared" si="24"/>
        <v>0</v>
      </c>
      <c r="M349" s="285">
        <f t="shared" si="23"/>
        <v>0</v>
      </c>
    </row>
    <row r="350" spans="11:13" hidden="1" x14ac:dyDescent="0.25">
      <c r="K350" s="307">
        <f t="shared" si="22"/>
        <v>0</v>
      </c>
      <c r="L350" s="377">
        <f t="shared" si="24"/>
        <v>0</v>
      </c>
      <c r="M350" s="285">
        <f t="shared" si="23"/>
        <v>0</v>
      </c>
    </row>
    <row r="351" spans="11:13" hidden="1" x14ac:dyDescent="0.25">
      <c r="K351" s="307">
        <f t="shared" si="22"/>
        <v>0</v>
      </c>
      <c r="L351" s="377">
        <f t="shared" si="24"/>
        <v>0</v>
      </c>
      <c r="M351" s="285">
        <f t="shared" si="23"/>
        <v>0</v>
      </c>
    </row>
    <row r="352" spans="11:13" hidden="1" x14ac:dyDescent="0.25">
      <c r="K352" s="307">
        <f t="shared" si="22"/>
        <v>0</v>
      </c>
      <c r="L352" s="377">
        <f t="shared" si="24"/>
        <v>0</v>
      </c>
      <c r="M352" s="285">
        <f t="shared" si="23"/>
        <v>0</v>
      </c>
    </row>
    <row r="353" spans="11:13" hidden="1" x14ac:dyDescent="0.25">
      <c r="K353" s="307">
        <f t="shared" si="22"/>
        <v>0</v>
      </c>
      <c r="L353" s="377">
        <f t="shared" si="24"/>
        <v>0</v>
      </c>
      <c r="M353" s="285">
        <f t="shared" si="23"/>
        <v>0</v>
      </c>
    </row>
    <row r="354" spans="11:13" hidden="1" x14ac:dyDescent="0.25">
      <c r="K354" s="307">
        <f t="shared" si="22"/>
        <v>0</v>
      </c>
      <c r="L354" s="377">
        <f t="shared" si="24"/>
        <v>0</v>
      </c>
      <c r="M354" s="285">
        <f t="shared" si="23"/>
        <v>0</v>
      </c>
    </row>
    <row r="355" spans="11:13" hidden="1" x14ac:dyDescent="0.25">
      <c r="K355" s="307">
        <f t="shared" si="22"/>
        <v>0</v>
      </c>
      <c r="L355" s="377">
        <f t="shared" si="24"/>
        <v>0</v>
      </c>
      <c r="M355" s="285">
        <f t="shared" si="23"/>
        <v>0</v>
      </c>
    </row>
    <row r="356" spans="11:13" hidden="1" x14ac:dyDescent="0.25">
      <c r="K356" s="307">
        <f t="shared" si="22"/>
        <v>0</v>
      </c>
      <c r="L356" s="377">
        <f t="shared" si="24"/>
        <v>0</v>
      </c>
      <c r="M356" s="285">
        <f t="shared" si="23"/>
        <v>0</v>
      </c>
    </row>
    <row r="357" spans="11:13" hidden="1" x14ac:dyDescent="0.25">
      <c r="K357" s="307">
        <f t="shared" si="22"/>
        <v>0</v>
      </c>
      <c r="L357" s="377">
        <f t="shared" si="24"/>
        <v>0</v>
      </c>
      <c r="M357" s="285">
        <f t="shared" si="23"/>
        <v>0</v>
      </c>
    </row>
    <row r="358" spans="11:13" hidden="1" x14ac:dyDescent="0.25">
      <c r="K358" s="307">
        <f t="shared" si="22"/>
        <v>0</v>
      </c>
      <c r="L358" s="377">
        <f t="shared" si="24"/>
        <v>0</v>
      </c>
      <c r="M358" s="285">
        <f t="shared" si="23"/>
        <v>0</v>
      </c>
    </row>
    <row r="359" spans="11:13" hidden="1" x14ac:dyDescent="0.25">
      <c r="K359" s="307">
        <f t="shared" si="22"/>
        <v>0</v>
      </c>
      <c r="L359" s="377">
        <f t="shared" si="24"/>
        <v>0</v>
      </c>
      <c r="M359" s="285">
        <f t="shared" si="23"/>
        <v>0</v>
      </c>
    </row>
    <row r="360" spans="11:13" hidden="1" x14ac:dyDescent="0.25">
      <c r="K360" s="307">
        <f t="shared" si="22"/>
        <v>0</v>
      </c>
      <c r="L360" s="377">
        <f t="shared" si="24"/>
        <v>0</v>
      </c>
      <c r="M360" s="285">
        <f t="shared" si="23"/>
        <v>0</v>
      </c>
    </row>
    <row r="361" spans="11:13" hidden="1" x14ac:dyDescent="0.25">
      <c r="K361" s="307">
        <f t="shared" si="22"/>
        <v>0</v>
      </c>
      <c r="L361" s="377">
        <f t="shared" si="24"/>
        <v>0</v>
      </c>
      <c r="M361" s="285">
        <f t="shared" si="23"/>
        <v>0</v>
      </c>
    </row>
    <row r="362" spans="11:13" hidden="1" x14ac:dyDescent="0.25">
      <c r="K362" s="307">
        <f t="shared" si="22"/>
        <v>0</v>
      </c>
      <c r="L362" s="377">
        <f t="shared" si="24"/>
        <v>0</v>
      </c>
      <c r="M362" s="285">
        <f t="shared" si="23"/>
        <v>0</v>
      </c>
    </row>
    <row r="363" spans="11:13" hidden="1" x14ac:dyDescent="0.25">
      <c r="K363" s="307">
        <f t="shared" si="22"/>
        <v>0</v>
      </c>
      <c r="L363" s="377">
        <f t="shared" si="24"/>
        <v>0</v>
      </c>
      <c r="M363" s="285">
        <f t="shared" si="23"/>
        <v>0</v>
      </c>
    </row>
    <row r="364" spans="11:13" hidden="1" x14ac:dyDescent="0.25">
      <c r="K364" s="307">
        <f t="shared" si="22"/>
        <v>0</v>
      </c>
      <c r="L364" s="377">
        <f t="shared" si="24"/>
        <v>0</v>
      </c>
      <c r="M364" s="285">
        <f t="shared" si="23"/>
        <v>0</v>
      </c>
    </row>
    <row r="365" spans="11:13" hidden="1" x14ac:dyDescent="0.25">
      <c r="K365" s="307">
        <f t="shared" si="22"/>
        <v>0</v>
      </c>
      <c r="L365" s="377">
        <f t="shared" si="24"/>
        <v>0</v>
      </c>
      <c r="M365" s="285">
        <f t="shared" si="23"/>
        <v>0</v>
      </c>
    </row>
    <row r="366" spans="11:13" hidden="1" x14ac:dyDescent="0.25">
      <c r="K366" s="307">
        <f t="shared" si="22"/>
        <v>0</v>
      </c>
      <c r="L366" s="377">
        <f t="shared" si="24"/>
        <v>0</v>
      </c>
      <c r="M366" s="285">
        <f t="shared" si="23"/>
        <v>0</v>
      </c>
    </row>
    <row r="367" spans="11:13" hidden="1" x14ac:dyDescent="0.25">
      <c r="K367" s="307">
        <f t="shared" si="22"/>
        <v>0</v>
      </c>
      <c r="L367" s="377">
        <f t="shared" si="24"/>
        <v>0</v>
      </c>
      <c r="M367" s="285">
        <f t="shared" si="23"/>
        <v>0</v>
      </c>
    </row>
    <row r="368" spans="11:13" hidden="1" x14ac:dyDescent="0.25">
      <c r="K368" s="307">
        <f t="shared" si="22"/>
        <v>0</v>
      </c>
      <c r="L368" s="377">
        <f t="shared" si="24"/>
        <v>0</v>
      </c>
      <c r="M368" s="285">
        <f t="shared" si="23"/>
        <v>0</v>
      </c>
    </row>
    <row r="369" spans="11:13" hidden="1" x14ac:dyDescent="0.25">
      <c r="K369" s="307">
        <f t="shared" si="22"/>
        <v>0</v>
      </c>
      <c r="L369" s="377">
        <f t="shared" si="24"/>
        <v>0</v>
      </c>
      <c r="M369" s="285">
        <f t="shared" si="23"/>
        <v>0</v>
      </c>
    </row>
    <row r="370" spans="11:13" hidden="1" x14ac:dyDescent="0.25">
      <c r="K370" s="307">
        <f t="shared" si="22"/>
        <v>0</v>
      </c>
      <c r="L370" s="377">
        <f t="shared" si="24"/>
        <v>0</v>
      </c>
      <c r="M370" s="285">
        <f t="shared" si="23"/>
        <v>0</v>
      </c>
    </row>
    <row r="371" spans="11:13" hidden="1" x14ac:dyDescent="0.25">
      <c r="K371" s="307">
        <f t="shared" si="22"/>
        <v>0</v>
      </c>
      <c r="L371" s="377">
        <f t="shared" si="24"/>
        <v>0</v>
      </c>
      <c r="M371" s="285">
        <f t="shared" si="23"/>
        <v>0</v>
      </c>
    </row>
    <row r="372" spans="11:13" hidden="1" x14ac:dyDescent="0.25">
      <c r="K372" s="307">
        <f t="shared" si="22"/>
        <v>0</v>
      </c>
      <c r="L372" s="377">
        <f t="shared" si="24"/>
        <v>0</v>
      </c>
      <c r="M372" s="285">
        <f t="shared" si="23"/>
        <v>0</v>
      </c>
    </row>
    <row r="373" spans="11:13" hidden="1" x14ac:dyDescent="0.25">
      <c r="K373" s="307">
        <f t="shared" si="22"/>
        <v>0</v>
      </c>
      <c r="L373" s="377">
        <f t="shared" si="24"/>
        <v>0</v>
      </c>
      <c r="M373" s="285">
        <f t="shared" si="23"/>
        <v>0</v>
      </c>
    </row>
    <row r="374" spans="11:13" hidden="1" x14ac:dyDescent="0.25">
      <c r="K374" s="307">
        <f t="shared" si="22"/>
        <v>0</v>
      </c>
      <c r="L374" s="377">
        <f t="shared" si="24"/>
        <v>0</v>
      </c>
      <c r="M374" s="285">
        <f t="shared" si="23"/>
        <v>0</v>
      </c>
    </row>
    <row r="375" spans="11:13" hidden="1" x14ac:dyDescent="0.25">
      <c r="K375" s="307">
        <f t="shared" si="22"/>
        <v>0</v>
      </c>
      <c r="L375" s="377">
        <f t="shared" si="24"/>
        <v>0</v>
      </c>
      <c r="M375" s="285">
        <f t="shared" si="23"/>
        <v>0</v>
      </c>
    </row>
    <row r="376" spans="11:13" hidden="1" x14ac:dyDescent="0.25">
      <c r="K376" s="307">
        <f t="shared" si="22"/>
        <v>0</v>
      </c>
      <c r="L376" s="377">
        <f t="shared" si="24"/>
        <v>0</v>
      </c>
      <c r="M376" s="285">
        <f t="shared" si="23"/>
        <v>0</v>
      </c>
    </row>
    <row r="377" spans="11:13" hidden="1" x14ac:dyDescent="0.25">
      <c r="K377" s="307">
        <f t="shared" si="22"/>
        <v>0</v>
      </c>
      <c r="L377" s="377">
        <f t="shared" si="24"/>
        <v>0</v>
      </c>
      <c r="M377" s="285">
        <f t="shared" si="23"/>
        <v>0</v>
      </c>
    </row>
    <row r="378" spans="11:13" hidden="1" x14ac:dyDescent="0.25">
      <c r="K378" s="307">
        <f t="shared" si="22"/>
        <v>0</v>
      </c>
      <c r="L378" s="377">
        <f t="shared" si="24"/>
        <v>0</v>
      </c>
      <c r="M378" s="285">
        <f t="shared" si="23"/>
        <v>0</v>
      </c>
    </row>
    <row r="379" spans="11:13" hidden="1" x14ac:dyDescent="0.25">
      <c r="K379" s="307">
        <f t="shared" si="22"/>
        <v>0</v>
      </c>
      <c r="L379" s="377">
        <f t="shared" si="24"/>
        <v>0</v>
      </c>
      <c r="M379" s="285">
        <f t="shared" si="23"/>
        <v>0</v>
      </c>
    </row>
    <row r="380" spans="11:13" hidden="1" x14ac:dyDescent="0.25">
      <c r="K380" s="307">
        <f t="shared" si="22"/>
        <v>0</v>
      </c>
      <c r="L380" s="377">
        <f t="shared" si="24"/>
        <v>0</v>
      </c>
      <c r="M380" s="285">
        <f t="shared" si="23"/>
        <v>0</v>
      </c>
    </row>
    <row r="381" spans="11:13" hidden="1" x14ac:dyDescent="0.25">
      <c r="K381" s="307">
        <f t="shared" si="22"/>
        <v>0</v>
      </c>
      <c r="L381" s="377">
        <f t="shared" si="24"/>
        <v>0</v>
      </c>
      <c r="M381" s="285">
        <f t="shared" si="23"/>
        <v>0</v>
      </c>
    </row>
    <row r="382" spans="11:13" hidden="1" x14ac:dyDescent="0.25">
      <c r="K382" s="307">
        <f t="shared" si="22"/>
        <v>0</v>
      </c>
      <c r="L382" s="377">
        <f t="shared" si="24"/>
        <v>0</v>
      </c>
      <c r="M382" s="285">
        <f t="shared" si="23"/>
        <v>0</v>
      </c>
    </row>
    <row r="383" spans="11:13" hidden="1" x14ac:dyDescent="0.25">
      <c r="K383" s="307">
        <f t="shared" si="22"/>
        <v>0</v>
      </c>
      <c r="L383" s="377">
        <f t="shared" si="24"/>
        <v>0</v>
      </c>
      <c r="M383" s="285">
        <f t="shared" si="23"/>
        <v>0</v>
      </c>
    </row>
    <row r="384" spans="11:13" hidden="1" x14ac:dyDescent="0.25">
      <c r="K384" s="307">
        <f t="shared" si="22"/>
        <v>0</v>
      </c>
      <c r="L384" s="377">
        <f t="shared" si="24"/>
        <v>0</v>
      </c>
      <c r="M384" s="285">
        <f t="shared" si="23"/>
        <v>0</v>
      </c>
    </row>
    <row r="385" spans="11:13" hidden="1" x14ac:dyDescent="0.25">
      <c r="K385" s="307">
        <f t="shared" si="22"/>
        <v>0</v>
      </c>
      <c r="L385" s="377">
        <f t="shared" si="24"/>
        <v>0</v>
      </c>
      <c r="M385" s="285">
        <f t="shared" si="23"/>
        <v>0</v>
      </c>
    </row>
    <row r="386" spans="11:13" hidden="1" x14ac:dyDescent="0.25">
      <c r="K386" s="307">
        <f t="shared" si="22"/>
        <v>0</v>
      </c>
      <c r="L386" s="377">
        <f t="shared" si="24"/>
        <v>0</v>
      </c>
      <c r="M386" s="285">
        <f t="shared" si="23"/>
        <v>0</v>
      </c>
    </row>
    <row r="387" spans="11:13" hidden="1" x14ac:dyDescent="0.25">
      <c r="K387" s="307">
        <f t="shared" si="22"/>
        <v>0</v>
      </c>
      <c r="L387" s="377">
        <f t="shared" si="24"/>
        <v>0</v>
      </c>
      <c r="M387" s="285">
        <f t="shared" si="23"/>
        <v>0</v>
      </c>
    </row>
    <row r="388" spans="11:13" hidden="1" x14ac:dyDescent="0.25">
      <c r="K388" s="307">
        <f t="shared" si="22"/>
        <v>0</v>
      </c>
      <c r="L388" s="377">
        <f t="shared" si="24"/>
        <v>0</v>
      </c>
      <c r="M388" s="285">
        <f t="shared" si="23"/>
        <v>0</v>
      </c>
    </row>
    <row r="389" spans="11:13" hidden="1" x14ac:dyDescent="0.25">
      <c r="K389" s="307">
        <f t="shared" ref="K389:K452" si="25">SUM(F389:J389)</f>
        <v>0</v>
      </c>
      <c r="L389" s="377">
        <f t="shared" si="24"/>
        <v>0</v>
      </c>
      <c r="M389" s="285">
        <f t="shared" ref="M389:M452" si="26">SUM(K389*L389)</f>
        <v>0</v>
      </c>
    </row>
    <row r="390" spans="11:13" hidden="1" x14ac:dyDescent="0.25">
      <c r="K390" s="307">
        <f t="shared" si="25"/>
        <v>0</v>
      </c>
      <c r="L390" s="377">
        <f t="shared" ref="L390:L453" si="27">IF(D390="X",0,IF(E390="",0,IF(E390="H",0,VLOOKUP(E390,$F$539:$G$553,2))))</f>
        <v>0</v>
      </c>
      <c r="M390" s="285">
        <f t="shared" si="26"/>
        <v>0</v>
      </c>
    </row>
    <row r="391" spans="11:13" hidden="1" x14ac:dyDescent="0.25">
      <c r="K391" s="307">
        <f t="shared" si="25"/>
        <v>0</v>
      </c>
      <c r="L391" s="377">
        <f t="shared" si="27"/>
        <v>0</v>
      </c>
      <c r="M391" s="285">
        <f t="shared" si="26"/>
        <v>0</v>
      </c>
    </row>
    <row r="392" spans="11:13" hidden="1" x14ac:dyDescent="0.25">
      <c r="K392" s="307">
        <f t="shared" si="25"/>
        <v>0</v>
      </c>
      <c r="L392" s="377">
        <f t="shared" si="27"/>
        <v>0</v>
      </c>
      <c r="M392" s="285">
        <f t="shared" si="26"/>
        <v>0</v>
      </c>
    </row>
    <row r="393" spans="11:13" hidden="1" x14ac:dyDescent="0.25">
      <c r="K393" s="307">
        <f t="shared" si="25"/>
        <v>0</v>
      </c>
      <c r="L393" s="377">
        <f t="shared" si="27"/>
        <v>0</v>
      </c>
      <c r="M393" s="285">
        <f t="shared" si="26"/>
        <v>0</v>
      </c>
    </row>
    <row r="394" spans="11:13" hidden="1" x14ac:dyDescent="0.25">
      <c r="K394" s="307">
        <f t="shared" si="25"/>
        <v>0</v>
      </c>
      <c r="L394" s="377">
        <f t="shared" si="27"/>
        <v>0</v>
      </c>
      <c r="M394" s="285">
        <f t="shared" si="26"/>
        <v>0</v>
      </c>
    </row>
    <row r="395" spans="11:13" hidden="1" x14ac:dyDescent="0.25">
      <c r="K395" s="307">
        <f t="shared" si="25"/>
        <v>0</v>
      </c>
      <c r="L395" s="377">
        <f t="shared" si="27"/>
        <v>0</v>
      </c>
      <c r="M395" s="285">
        <f t="shared" si="26"/>
        <v>0</v>
      </c>
    </row>
    <row r="396" spans="11:13" hidden="1" x14ac:dyDescent="0.25">
      <c r="K396" s="307">
        <f t="shared" si="25"/>
        <v>0</v>
      </c>
      <c r="L396" s="377">
        <f t="shared" si="27"/>
        <v>0</v>
      </c>
      <c r="M396" s="285">
        <f t="shared" si="26"/>
        <v>0</v>
      </c>
    </row>
    <row r="397" spans="11:13" hidden="1" x14ac:dyDescent="0.25">
      <c r="K397" s="307">
        <f t="shared" si="25"/>
        <v>0</v>
      </c>
      <c r="L397" s="377">
        <f t="shared" si="27"/>
        <v>0</v>
      </c>
      <c r="M397" s="285">
        <f t="shared" si="26"/>
        <v>0</v>
      </c>
    </row>
    <row r="398" spans="11:13" hidden="1" x14ac:dyDescent="0.25">
      <c r="K398" s="307">
        <f t="shared" si="25"/>
        <v>0</v>
      </c>
      <c r="L398" s="377">
        <f t="shared" si="27"/>
        <v>0</v>
      </c>
      <c r="M398" s="285">
        <f t="shared" si="26"/>
        <v>0</v>
      </c>
    </row>
    <row r="399" spans="11:13" hidden="1" x14ac:dyDescent="0.25">
      <c r="K399" s="307">
        <f t="shared" si="25"/>
        <v>0</v>
      </c>
      <c r="L399" s="377">
        <f t="shared" si="27"/>
        <v>0</v>
      </c>
      <c r="M399" s="285">
        <f t="shared" si="26"/>
        <v>0</v>
      </c>
    </row>
    <row r="400" spans="11:13" hidden="1" x14ac:dyDescent="0.25">
      <c r="K400" s="307">
        <f t="shared" si="25"/>
        <v>0</v>
      </c>
      <c r="L400" s="377">
        <f t="shared" si="27"/>
        <v>0</v>
      </c>
      <c r="M400" s="285">
        <f t="shared" si="26"/>
        <v>0</v>
      </c>
    </row>
    <row r="401" spans="11:13" hidden="1" x14ac:dyDescent="0.25">
      <c r="K401" s="307">
        <f t="shared" si="25"/>
        <v>0</v>
      </c>
      <c r="L401" s="377">
        <f t="shared" si="27"/>
        <v>0</v>
      </c>
      <c r="M401" s="285">
        <f t="shared" si="26"/>
        <v>0</v>
      </c>
    </row>
    <row r="402" spans="11:13" hidden="1" x14ac:dyDescent="0.25">
      <c r="K402" s="307">
        <f t="shared" si="25"/>
        <v>0</v>
      </c>
      <c r="L402" s="377">
        <f t="shared" si="27"/>
        <v>0</v>
      </c>
      <c r="M402" s="285">
        <f t="shared" si="26"/>
        <v>0</v>
      </c>
    </row>
    <row r="403" spans="11:13" hidden="1" x14ac:dyDescent="0.25">
      <c r="K403" s="307">
        <f t="shared" si="25"/>
        <v>0</v>
      </c>
      <c r="L403" s="377">
        <f t="shared" si="27"/>
        <v>0</v>
      </c>
      <c r="M403" s="285">
        <f t="shared" si="26"/>
        <v>0</v>
      </c>
    </row>
    <row r="404" spans="11:13" hidden="1" x14ac:dyDescent="0.25">
      <c r="K404" s="307">
        <f t="shared" si="25"/>
        <v>0</v>
      </c>
      <c r="L404" s="377">
        <f t="shared" si="27"/>
        <v>0</v>
      </c>
      <c r="M404" s="285">
        <f t="shared" si="26"/>
        <v>0</v>
      </c>
    </row>
    <row r="405" spans="11:13" hidden="1" x14ac:dyDescent="0.25">
      <c r="K405" s="307">
        <f t="shared" si="25"/>
        <v>0</v>
      </c>
      <c r="L405" s="377">
        <f t="shared" si="27"/>
        <v>0</v>
      </c>
      <c r="M405" s="285">
        <f t="shared" si="26"/>
        <v>0</v>
      </c>
    </row>
    <row r="406" spans="11:13" hidden="1" x14ac:dyDescent="0.25">
      <c r="K406" s="307">
        <f t="shared" si="25"/>
        <v>0</v>
      </c>
      <c r="L406" s="377">
        <f t="shared" si="27"/>
        <v>0</v>
      </c>
      <c r="M406" s="285">
        <f t="shared" si="26"/>
        <v>0</v>
      </c>
    </row>
    <row r="407" spans="11:13" hidden="1" x14ac:dyDescent="0.25">
      <c r="K407" s="307">
        <f t="shared" si="25"/>
        <v>0</v>
      </c>
      <c r="L407" s="377">
        <f t="shared" si="27"/>
        <v>0</v>
      </c>
      <c r="M407" s="285">
        <f t="shared" si="26"/>
        <v>0</v>
      </c>
    </row>
    <row r="408" spans="11:13" hidden="1" x14ac:dyDescent="0.25">
      <c r="K408" s="307">
        <f t="shared" si="25"/>
        <v>0</v>
      </c>
      <c r="L408" s="377">
        <f t="shared" si="27"/>
        <v>0</v>
      </c>
      <c r="M408" s="285">
        <f t="shared" si="26"/>
        <v>0</v>
      </c>
    </row>
    <row r="409" spans="11:13" hidden="1" x14ac:dyDescent="0.25">
      <c r="K409" s="307">
        <f t="shared" si="25"/>
        <v>0</v>
      </c>
      <c r="L409" s="377">
        <f t="shared" si="27"/>
        <v>0</v>
      </c>
      <c r="M409" s="285">
        <f t="shared" si="26"/>
        <v>0</v>
      </c>
    </row>
    <row r="410" spans="11:13" hidden="1" x14ac:dyDescent="0.25">
      <c r="K410" s="307">
        <f t="shared" si="25"/>
        <v>0</v>
      </c>
      <c r="L410" s="377">
        <f t="shared" si="27"/>
        <v>0</v>
      </c>
      <c r="M410" s="285">
        <f t="shared" si="26"/>
        <v>0</v>
      </c>
    </row>
    <row r="411" spans="11:13" hidden="1" x14ac:dyDescent="0.25">
      <c r="K411" s="307">
        <f t="shared" si="25"/>
        <v>0</v>
      </c>
      <c r="L411" s="377">
        <f t="shared" si="27"/>
        <v>0</v>
      </c>
      <c r="M411" s="285">
        <f t="shared" si="26"/>
        <v>0</v>
      </c>
    </row>
    <row r="412" spans="11:13" hidden="1" x14ac:dyDescent="0.25">
      <c r="K412" s="307">
        <f t="shared" si="25"/>
        <v>0</v>
      </c>
      <c r="L412" s="377">
        <f t="shared" si="27"/>
        <v>0</v>
      </c>
      <c r="M412" s="285">
        <f t="shared" si="26"/>
        <v>0</v>
      </c>
    </row>
    <row r="413" spans="11:13" hidden="1" x14ac:dyDescent="0.25">
      <c r="K413" s="307">
        <f t="shared" si="25"/>
        <v>0</v>
      </c>
      <c r="L413" s="377">
        <f t="shared" si="27"/>
        <v>0</v>
      </c>
      <c r="M413" s="285">
        <f t="shared" si="26"/>
        <v>0</v>
      </c>
    </row>
    <row r="414" spans="11:13" hidden="1" x14ac:dyDescent="0.25">
      <c r="K414" s="307">
        <f t="shared" si="25"/>
        <v>0</v>
      </c>
      <c r="L414" s="377">
        <f t="shared" si="27"/>
        <v>0</v>
      </c>
      <c r="M414" s="285">
        <f t="shared" si="26"/>
        <v>0</v>
      </c>
    </row>
    <row r="415" spans="11:13" hidden="1" x14ac:dyDescent="0.25">
      <c r="K415" s="307">
        <f t="shared" si="25"/>
        <v>0</v>
      </c>
      <c r="L415" s="377">
        <f t="shared" si="27"/>
        <v>0</v>
      </c>
      <c r="M415" s="285">
        <f t="shared" si="26"/>
        <v>0</v>
      </c>
    </row>
    <row r="416" spans="11:13" hidden="1" x14ac:dyDescent="0.25">
      <c r="K416" s="307">
        <f t="shared" si="25"/>
        <v>0</v>
      </c>
      <c r="L416" s="377">
        <f t="shared" si="27"/>
        <v>0</v>
      </c>
      <c r="M416" s="285">
        <f t="shared" si="26"/>
        <v>0</v>
      </c>
    </row>
    <row r="417" spans="11:13" hidden="1" x14ac:dyDescent="0.25">
      <c r="K417" s="307">
        <f t="shared" si="25"/>
        <v>0</v>
      </c>
      <c r="L417" s="377">
        <f t="shared" si="27"/>
        <v>0</v>
      </c>
      <c r="M417" s="285">
        <f t="shared" si="26"/>
        <v>0</v>
      </c>
    </row>
    <row r="418" spans="11:13" hidden="1" x14ac:dyDescent="0.25">
      <c r="K418" s="307">
        <f t="shared" si="25"/>
        <v>0</v>
      </c>
      <c r="L418" s="377">
        <f t="shared" si="27"/>
        <v>0</v>
      </c>
      <c r="M418" s="285">
        <f t="shared" si="26"/>
        <v>0</v>
      </c>
    </row>
    <row r="419" spans="11:13" hidden="1" x14ac:dyDescent="0.25">
      <c r="K419" s="307">
        <f t="shared" si="25"/>
        <v>0</v>
      </c>
      <c r="L419" s="377">
        <f t="shared" si="27"/>
        <v>0</v>
      </c>
      <c r="M419" s="285">
        <f t="shared" si="26"/>
        <v>0</v>
      </c>
    </row>
    <row r="420" spans="11:13" hidden="1" x14ac:dyDescent="0.25">
      <c r="K420" s="307">
        <f t="shared" si="25"/>
        <v>0</v>
      </c>
      <c r="L420" s="377">
        <f t="shared" si="27"/>
        <v>0</v>
      </c>
      <c r="M420" s="285">
        <f t="shared" si="26"/>
        <v>0</v>
      </c>
    </row>
    <row r="421" spans="11:13" hidden="1" x14ac:dyDescent="0.25">
      <c r="K421" s="307">
        <f t="shared" si="25"/>
        <v>0</v>
      </c>
      <c r="L421" s="377">
        <f t="shared" si="27"/>
        <v>0</v>
      </c>
      <c r="M421" s="285">
        <f t="shared" si="26"/>
        <v>0</v>
      </c>
    </row>
    <row r="422" spans="11:13" hidden="1" x14ac:dyDescent="0.25">
      <c r="K422" s="307">
        <f t="shared" si="25"/>
        <v>0</v>
      </c>
      <c r="L422" s="377">
        <f t="shared" si="27"/>
        <v>0</v>
      </c>
      <c r="M422" s="285">
        <f t="shared" si="26"/>
        <v>0</v>
      </c>
    </row>
    <row r="423" spans="11:13" hidden="1" x14ac:dyDescent="0.25">
      <c r="K423" s="307">
        <f t="shared" si="25"/>
        <v>0</v>
      </c>
      <c r="L423" s="377">
        <f t="shared" si="27"/>
        <v>0</v>
      </c>
      <c r="M423" s="285">
        <f t="shared" si="26"/>
        <v>0</v>
      </c>
    </row>
    <row r="424" spans="11:13" hidden="1" x14ac:dyDescent="0.25">
      <c r="K424" s="307">
        <f t="shared" si="25"/>
        <v>0</v>
      </c>
      <c r="L424" s="377">
        <f t="shared" si="27"/>
        <v>0</v>
      </c>
      <c r="M424" s="285">
        <f t="shared" si="26"/>
        <v>0</v>
      </c>
    </row>
    <row r="425" spans="11:13" hidden="1" x14ac:dyDescent="0.25">
      <c r="K425" s="307">
        <f t="shared" si="25"/>
        <v>0</v>
      </c>
      <c r="L425" s="377">
        <f t="shared" si="27"/>
        <v>0</v>
      </c>
      <c r="M425" s="285">
        <f t="shared" si="26"/>
        <v>0</v>
      </c>
    </row>
    <row r="426" spans="11:13" hidden="1" x14ac:dyDescent="0.25">
      <c r="K426" s="307">
        <f t="shared" si="25"/>
        <v>0</v>
      </c>
      <c r="L426" s="377">
        <f t="shared" si="27"/>
        <v>0</v>
      </c>
      <c r="M426" s="285">
        <f t="shared" si="26"/>
        <v>0</v>
      </c>
    </row>
    <row r="427" spans="11:13" hidden="1" x14ac:dyDescent="0.25">
      <c r="K427" s="307">
        <f t="shared" si="25"/>
        <v>0</v>
      </c>
      <c r="L427" s="377">
        <f t="shared" si="27"/>
        <v>0</v>
      </c>
      <c r="M427" s="285">
        <f t="shared" si="26"/>
        <v>0</v>
      </c>
    </row>
    <row r="428" spans="11:13" hidden="1" x14ac:dyDescent="0.25">
      <c r="K428" s="307">
        <f t="shared" si="25"/>
        <v>0</v>
      </c>
      <c r="L428" s="377">
        <f t="shared" si="27"/>
        <v>0</v>
      </c>
      <c r="M428" s="285">
        <f t="shared" si="26"/>
        <v>0</v>
      </c>
    </row>
    <row r="429" spans="11:13" hidden="1" x14ac:dyDescent="0.25">
      <c r="K429" s="307">
        <f t="shared" si="25"/>
        <v>0</v>
      </c>
      <c r="L429" s="377">
        <f t="shared" si="27"/>
        <v>0</v>
      </c>
      <c r="M429" s="285">
        <f t="shared" si="26"/>
        <v>0</v>
      </c>
    </row>
    <row r="430" spans="11:13" hidden="1" x14ac:dyDescent="0.25">
      <c r="K430" s="307">
        <f t="shared" si="25"/>
        <v>0</v>
      </c>
      <c r="L430" s="377">
        <f t="shared" si="27"/>
        <v>0</v>
      </c>
      <c r="M430" s="285">
        <f t="shared" si="26"/>
        <v>0</v>
      </c>
    </row>
    <row r="431" spans="11:13" hidden="1" x14ac:dyDescent="0.25">
      <c r="K431" s="307">
        <f t="shared" si="25"/>
        <v>0</v>
      </c>
      <c r="L431" s="377">
        <f t="shared" si="27"/>
        <v>0</v>
      </c>
      <c r="M431" s="285">
        <f t="shared" si="26"/>
        <v>0</v>
      </c>
    </row>
    <row r="432" spans="11:13" hidden="1" x14ac:dyDescent="0.25">
      <c r="K432" s="307">
        <f t="shared" si="25"/>
        <v>0</v>
      </c>
      <c r="L432" s="377">
        <f t="shared" si="27"/>
        <v>0</v>
      </c>
      <c r="M432" s="285">
        <f t="shared" si="26"/>
        <v>0</v>
      </c>
    </row>
    <row r="433" spans="11:13" hidden="1" x14ac:dyDescent="0.25">
      <c r="K433" s="307">
        <f t="shared" si="25"/>
        <v>0</v>
      </c>
      <c r="L433" s="377">
        <f t="shared" si="27"/>
        <v>0</v>
      </c>
      <c r="M433" s="285">
        <f t="shared" si="26"/>
        <v>0</v>
      </c>
    </row>
    <row r="434" spans="11:13" hidden="1" x14ac:dyDescent="0.25">
      <c r="K434" s="307">
        <f t="shared" si="25"/>
        <v>0</v>
      </c>
      <c r="L434" s="377">
        <f t="shared" si="27"/>
        <v>0</v>
      </c>
      <c r="M434" s="285">
        <f t="shared" si="26"/>
        <v>0</v>
      </c>
    </row>
    <row r="435" spans="11:13" hidden="1" x14ac:dyDescent="0.25">
      <c r="K435" s="307">
        <f t="shared" si="25"/>
        <v>0</v>
      </c>
      <c r="L435" s="377">
        <f t="shared" si="27"/>
        <v>0</v>
      </c>
      <c r="M435" s="285">
        <f t="shared" si="26"/>
        <v>0</v>
      </c>
    </row>
    <row r="436" spans="11:13" hidden="1" x14ac:dyDescent="0.25">
      <c r="K436" s="307">
        <f t="shared" si="25"/>
        <v>0</v>
      </c>
      <c r="L436" s="377">
        <f t="shared" si="27"/>
        <v>0</v>
      </c>
      <c r="M436" s="285">
        <f t="shared" si="26"/>
        <v>0</v>
      </c>
    </row>
    <row r="437" spans="11:13" hidden="1" x14ac:dyDescent="0.25">
      <c r="K437" s="307">
        <f t="shared" si="25"/>
        <v>0</v>
      </c>
      <c r="L437" s="377">
        <f t="shared" si="27"/>
        <v>0</v>
      </c>
      <c r="M437" s="285">
        <f t="shared" si="26"/>
        <v>0</v>
      </c>
    </row>
    <row r="438" spans="11:13" hidden="1" x14ac:dyDescent="0.25">
      <c r="K438" s="307">
        <f t="shared" si="25"/>
        <v>0</v>
      </c>
      <c r="L438" s="377">
        <f t="shared" si="27"/>
        <v>0</v>
      </c>
      <c r="M438" s="285">
        <f t="shared" si="26"/>
        <v>0</v>
      </c>
    </row>
    <row r="439" spans="11:13" hidden="1" x14ac:dyDescent="0.25">
      <c r="K439" s="307">
        <f t="shared" si="25"/>
        <v>0</v>
      </c>
      <c r="L439" s="377">
        <f t="shared" si="27"/>
        <v>0</v>
      </c>
      <c r="M439" s="285">
        <f t="shared" si="26"/>
        <v>0</v>
      </c>
    </row>
    <row r="440" spans="11:13" hidden="1" x14ac:dyDescent="0.25">
      <c r="K440" s="307">
        <f t="shared" si="25"/>
        <v>0</v>
      </c>
      <c r="L440" s="377">
        <f t="shared" si="27"/>
        <v>0</v>
      </c>
      <c r="M440" s="285">
        <f t="shared" si="26"/>
        <v>0</v>
      </c>
    </row>
    <row r="441" spans="11:13" hidden="1" x14ac:dyDescent="0.25">
      <c r="K441" s="307">
        <f t="shared" si="25"/>
        <v>0</v>
      </c>
      <c r="L441" s="377">
        <f t="shared" si="27"/>
        <v>0</v>
      </c>
      <c r="M441" s="285">
        <f t="shared" si="26"/>
        <v>0</v>
      </c>
    </row>
    <row r="442" spans="11:13" hidden="1" x14ac:dyDescent="0.25">
      <c r="K442" s="307">
        <f t="shared" si="25"/>
        <v>0</v>
      </c>
      <c r="L442" s="377">
        <f t="shared" si="27"/>
        <v>0</v>
      </c>
      <c r="M442" s="285">
        <f t="shared" si="26"/>
        <v>0</v>
      </c>
    </row>
    <row r="443" spans="11:13" hidden="1" x14ac:dyDescent="0.25">
      <c r="K443" s="307">
        <f t="shared" si="25"/>
        <v>0</v>
      </c>
      <c r="L443" s="377">
        <f t="shared" si="27"/>
        <v>0</v>
      </c>
      <c r="M443" s="285">
        <f t="shared" si="26"/>
        <v>0</v>
      </c>
    </row>
    <row r="444" spans="11:13" hidden="1" x14ac:dyDescent="0.25">
      <c r="K444" s="307">
        <f t="shared" si="25"/>
        <v>0</v>
      </c>
      <c r="L444" s="377">
        <f t="shared" si="27"/>
        <v>0</v>
      </c>
      <c r="M444" s="285">
        <f t="shared" si="26"/>
        <v>0</v>
      </c>
    </row>
    <row r="445" spans="11:13" hidden="1" x14ac:dyDescent="0.25">
      <c r="K445" s="307">
        <f t="shared" si="25"/>
        <v>0</v>
      </c>
      <c r="L445" s="377">
        <f t="shared" si="27"/>
        <v>0</v>
      </c>
      <c r="M445" s="285">
        <f t="shared" si="26"/>
        <v>0</v>
      </c>
    </row>
    <row r="446" spans="11:13" hidden="1" x14ac:dyDescent="0.25">
      <c r="K446" s="307">
        <f t="shared" si="25"/>
        <v>0</v>
      </c>
      <c r="L446" s="377">
        <f t="shared" si="27"/>
        <v>0</v>
      </c>
      <c r="M446" s="285">
        <f t="shared" si="26"/>
        <v>0</v>
      </c>
    </row>
    <row r="447" spans="11:13" hidden="1" x14ac:dyDescent="0.25">
      <c r="K447" s="307">
        <f t="shared" si="25"/>
        <v>0</v>
      </c>
      <c r="L447" s="377">
        <f t="shared" si="27"/>
        <v>0</v>
      </c>
      <c r="M447" s="285">
        <f t="shared" si="26"/>
        <v>0</v>
      </c>
    </row>
    <row r="448" spans="11:13" hidden="1" x14ac:dyDescent="0.25">
      <c r="K448" s="307">
        <f t="shared" si="25"/>
        <v>0</v>
      </c>
      <c r="L448" s="377">
        <f t="shared" si="27"/>
        <v>0</v>
      </c>
      <c r="M448" s="285">
        <f t="shared" si="26"/>
        <v>0</v>
      </c>
    </row>
    <row r="449" spans="11:13" hidden="1" x14ac:dyDescent="0.25">
      <c r="K449" s="307">
        <f t="shared" si="25"/>
        <v>0</v>
      </c>
      <c r="L449" s="377">
        <f t="shared" si="27"/>
        <v>0</v>
      </c>
      <c r="M449" s="285">
        <f t="shared" si="26"/>
        <v>0</v>
      </c>
    </row>
    <row r="450" spans="11:13" hidden="1" x14ac:dyDescent="0.25">
      <c r="K450" s="307">
        <f t="shared" si="25"/>
        <v>0</v>
      </c>
      <c r="L450" s="377">
        <f t="shared" si="27"/>
        <v>0</v>
      </c>
      <c r="M450" s="285">
        <f t="shared" si="26"/>
        <v>0</v>
      </c>
    </row>
    <row r="451" spans="11:13" hidden="1" x14ac:dyDescent="0.25">
      <c r="K451" s="307">
        <f t="shared" si="25"/>
        <v>0</v>
      </c>
      <c r="L451" s="377">
        <f t="shared" si="27"/>
        <v>0</v>
      </c>
      <c r="M451" s="285">
        <f t="shared" si="26"/>
        <v>0</v>
      </c>
    </row>
    <row r="452" spans="11:13" hidden="1" x14ac:dyDescent="0.25">
      <c r="K452" s="307">
        <f t="shared" si="25"/>
        <v>0</v>
      </c>
      <c r="L452" s="377">
        <f t="shared" si="27"/>
        <v>0</v>
      </c>
      <c r="M452" s="285">
        <f t="shared" si="26"/>
        <v>0</v>
      </c>
    </row>
    <row r="453" spans="11:13" hidden="1" x14ac:dyDescent="0.25">
      <c r="K453" s="307">
        <f t="shared" ref="K453:K498" si="28">SUM(F453:J453)</f>
        <v>0</v>
      </c>
      <c r="L453" s="377">
        <f t="shared" si="27"/>
        <v>0</v>
      </c>
      <c r="M453" s="285">
        <f t="shared" ref="M453:M498" si="29">SUM(K453*L453)</f>
        <v>0</v>
      </c>
    </row>
    <row r="454" spans="11:13" hidden="1" x14ac:dyDescent="0.25">
      <c r="K454" s="307">
        <f t="shared" si="28"/>
        <v>0</v>
      </c>
      <c r="L454" s="377">
        <f t="shared" ref="L454:L498" si="30">IF(D454="X",0,IF(E454="",0,IF(E454="H",0,VLOOKUP(E454,$F$539:$G$553,2))))</f>
        <v>0</v>
      </c>
      <c r="M454" s="285">
        <f t="shared" si="29"/>
        <v>0</v>
      </c>
    </row>
    <row r="455" spans="11:13" hidden="1" x14ac:dyDescent="0.25">
      <c r="K455" s="307">
        <f t="shared" si="28"/>
        <v>0</v>
      </c>
      <c r="L455" s="377">
        <f t="shared" si="30"/>
        <v>0</v>
      </c>
      <c r="M455" s="285">
        <f t="shared" si="29"/>
        <v>0</v>
      </c>
    </row>
    <row r="456" spans="11:13" hidden="1" x14ac:dyDescent="0.25">
      <c r="K456" s="307">
        <f t="shared" si="28"/>
        <v>0</v>
      </c>
      <c r="L456" s="377">
        <f t="shared" si="30"/>
        <v>0</v>
      </c>
      <c r="M456" s="285">
        <f t="shared" si="29"/>
        <v>0</v>
      </c>
    </row>
    <row r="457" spans="11:13" hidden="1" x14ac:dyDescent="0.25">
      <c r="K457" s="307">
        <f t="shared" si="28"/>
        <v>0</v>
      </c>
      <c r="L457" s="377">
        <f t="shared" si="30"/>
        <v>0</v>
      </c>
      <c r="M457" s="285">
        <f t="shared" si="29"/>
        <v>0</v>
      </c>
    </row>
    <row r="458" spans="11:13" hidden="1" x14ac:dyDescent="0.25">
      <c r="K458" s="307">
        <f t="shared" si="28"/>
        <v>0</v>
      </c>
      <c r="L458" s="377">
        <f t="shared" si="30"/>
        <v>0</v>
      </c>
      <c r="M458" s="285">
        <f t="shared" si="29"/>
        <v>0</v>
      </c>
    </row>
    <row r="459" spans="11:13" hidden="1" x14ac:dyDescent="0.25">
      <c r="K459" s="307">
        <f t="shared" si="28"/>
        <v>0</v>
      </c>
      <c r="L459" s="377">
        <f t="shared" si="30"/>
        <v>0</v>
      </c>
      <c r="M459" s="285">
        <f t="shared" si="29"/>
        <v>0</v>
      </c>
    </row>
    <row r="460" spans="11:13" hidden="1" x14ac:dyDescent="0.25">
      <c r="K460" s="307">
        <f t="shared" si="28"/>
        <v>0</v>
      </c>
      <c r="L460" s="377">
        <f t="shared" si="30"/>
        <v>0</v>
      </c>
      <c r="M460" s="285">
        <f t="shared" si="29"/>
        <v>0</v>
      </c>
    </row>
    <row r="461" spans="11:13" hidden="1" x14ac:dyDescent="0.25">
      <c r="K461" s="307">
        <f t="shared" si="28"/>
        <v>0</v>
      </c>
      <c r="L461" s="377">
        <f t="shared" si="30"/>
        <v>0</v>
      </c>
      <c r="M461" s="285">
        <f t="shared" si="29"/>
        <v>0</v>
      </c>
    </row>
    <row r="462" spans="11:13" hidden="1" x14ac:dyDescent="0.25">
      <c r="K462" s="307">
        <f t="shared" si="28"/>
        <v>0</v>
      </c>
      <c r="L462" s="377">
        <f t="shared" si="30"/>
        <v>0</v>
      </c>
      <c r="M462" s="285">
        <f t="shared" si="29"/>
        <v>0</v>
      </c>
    </row>
    <row r="463" spans="11:13" hidden="1" x14ac:dyDescent="0.25">
      <c r="K463" s="307">
        <f t="shared" si="28"/>
        <v>0</v>
      </c>
      <c r="L463" s="377">
        <f t="shared" si="30"/>
        <v>0</v>
      </c>
      <c r="M463" s="285">
        <f t="shared" si="29"/>
        <v>0</v>
      </c>
    </row>
    <row r="464" spans="11:13" hidden="1" x14ac:dyDescent="0.25">
      <c r="K464" s="307">
        <f t="shared" si="28"/>
        <v>0</v>
      </c>
      <c r="L464" s="377">
        <f t="shared" si="30"/>
        <v>0</v>
      </c>
      <c r="M464" s="285">
        <f t="shared" si="29"/>
        <v>0</v>
      </c>
    </row>
    <row r="465" spans="11:13" hidden="1" x14ac:dyDescent="0.25">
      <c r="K465" s="307">
        <f t="shared" si="28"/>
        <v>0</v>
      </c>
      <c r="L465" s="377">
        <f t="shared" si="30"/>
        <v>0</v>
      </c>
      <c r="M465" s="285">
        <f t="shared" si="29"/>
        <v>0</v>
      </c>
    </row>
    <row r="466" spans="11:13" hidden="1" x14ac:dyDescent="0.25">
      <c r="K466" s="307">
        <f t="shared" si="28"/>
        <v>0</v>
      </c>
      <c r="L466" s="377">
        <f t="shared" si="30"/>
        <v>0</v>
      </c>
      <c r="M466" s="285">
        <f t="shared" si="29"/>
        <v>0</v>
      </c>
    </row>
    <row r="467" spans="11:13" hidden="1" x14ac:dyDescent="0.25">
      <c r="K467" s="307">
        <f t="shared" si="28"/>
        <v>0</v>
      </c>
      <c r="L467" s="377">
        <f t="shared" si="30"/>
        <v>0</v>
      </c>
      <c r="M467" s="285">
        <f t="shared" si="29"/>
        <v>0</v>
      </c>
    </row>
    <row r="468" spans="11:13" hidden="1" x14ac:dyDescent="0.25">
      <c r="K468" s="307">
        <f t="shared" si="28"/>
        <v>0</v>
      </c>
      <c r="L468" s="377">
        <f t="shared" si="30"/>
        <v>0</v>
      </c>
      <c r="M468" s="285">
        <f t="shared" si="29"/>
        <v>0</v>
      </c>
    </row>
    <row r="469" spans="11:13" hidden="1" x14ac:dyDescent="0.25">
      <c r="K469" s="307">
        <f t="shared" si="28"/>
        <v>0</v>
      </c>
      <c r="L469" s="377">
        <f t="shared" si="30"/>
        <v>0</v>
      </c>
      <c r="M469" s="285">
        <f t="shared" si="29"/>
        <v>0</v>
      </c>
    </row>
    <row r="470" spans="11:13" hidden="1" x14ac:dyDescent="0.25">
      <c r="K470" s="307">
        <f t="shared" si="28"/>
        <v>0</v>
      </c>
      <c r="L470" s="377">
        <f t="shared" si="30"/>
        <v>0</v>
      </c>
      <c r="M470" s="285">
        <f t="shared" si="29"/>
        <v>0</v>
      </c>
    </row>
    <row r="471" spans="11:13" hidden="1" x14ac:dyDescent="0.25">
      <c r="K471" s="307">
        <f t="shared" si="28"/>
        <v>0</v>
      </c>
      <c r="L471" s="377">
        <f t="shared" si="30"/>
        <v>0</v>
      </c>
      <c r="M471" s="285">
        <f t="shared" si="29"/>
        <v>0</v>
      </c>
    </row>
    <row r="472" spans="11:13" hidden="1" x14ac:dyDescent="0.25">
      <c r="K472" s="307">
        <f t="shared" si="28"/>
        <v>0</v>
      </c>
      <c r="L472" s="377">
        <f t="shared" si="30"/>
        <v>0</v>
      </c>
      <c r="M472" s="285">
        <f t="shared" si="29"/>
        <v>0</v>
      </c>
    </row>
    <row r="473" spans="11:13" hidden="1" x14ac:dyDescent="0.25">
      <c r="K473" s="307">
        <f t="shared" si="28"/>
        <v>0</v>
      </c>
      <c r="L473" s="377">
        <f t="shared" si="30"/>
        <v>0</v>
      </c>
      <c r="M473" s="285">
        <f t="shared" si="29"/>
        <v>0</v>
      </c>
    </row>
    <row r="474" spans="11:13" hidden="1" x14ac:dyDescent="0.25">
      <c r="K474" s="307">
        <f t="shared" si="28"/>
        <v>0</v>
      </c>
      <c r="L474" s="377">
        <f t="shared" si="30"/>
        <v>0</v>
      </c>
      <c r="M474" s="285">
        <f t="shared" si="29"/>
        <v>0</v>
      </c>
    </row>
    <row r="475" spans="11:13" hidden="1" x14ac:dyDescent="0.25">
      <c r="K475" s="307">
        <f t="shared" si="28"/>
        <v>0</v>
      </c>
      <c r="L475" s="377">
        <f t="shared" si="30"/>
        <v>0</v>
      </c>
      <c r="M475" s="285">
        <f t="shared" si="29"/>
        <v>0</v>
      </c>
    </row>
    <row r="476" spans="11:13" hidden="1" x14ac:dyDescent="0.25">
      <c r="K476" s="307">
        <f t="shared" si="28"/>
        <v>0</v>
      </c>
      <c r="L476" s="377">
        <f t="shared" si="30"/>
        <v>0</v>
      </c>
      <c r="M476" s="285">
        <f t="shared" si="29"/>
        <v>0</v>
      </c>
    </row>
    <row r="477" spans="11:13" hidden="1" x14ac:dyDescent="0.25">
      <c r="K477" s="307">
        <f t="shared" si="28"/>
        <v>0</v>
      </c>
      <c r="L477" s="377">
        <f t="shared" si="30"/>
        <v>0</v>
      </c>
      <c r="M477" s="285">
        <f t="shared" si="29"/>
        <v>0</v>
      </c>
    </row>
    <row r="478" spans="11:13" hidden="1" x14ac:dyDescent="0.25">
      <c r="K478" s="307">
        <f t="shared" si="28"/>
        <v>0</v>
      </c>
      <c r="L478" s="377">
        <f t="shared" si="30"/>
        <v>0</v>
      </c>
      <c r="M478" s="285">
        <f t="shared" si="29"/>
        <v>0</v>
      </c>
    </row>
    <row r="479" spans="11:13" hidden="1" x14ac:dyDescent="0.25">
      <c r="K479" s="307">
        <f t="shared" si="28"/>
        <v>0</v>
      </c>
      <c r="L479" s="377">
        <f t="shared" si="30"/>
        <v>0</v>
      </c>
      <c r="M479" s="285">
        <f t="shared" si="29"/>
        <v>0</v>
      </c>
    </row>
    <row r="480" spans="11:13" hidden="1" x14ac:dyDescent="0.25">
      <c r="K480" s="307">
        <f t="shared" si="28"/>
        <v>0</v>
      </c>
      <c r="L480" s="377">
        <f t="shared" si="30"/>
        <v>0</v>
      </c>
      <c r="M480" s="285">
        <f t="shared" si="29"/>
        <v>0</v>
      </c>
    </row>
    <row r="481" spans="11:13" hidden="1" x14ac:dyDescent="0.25">
      <c r="K481" s="307">
        <f t="shared" si="28"/>
        <v>0</v>
      </c>
      <c r="L481" s="377">
        <f t="shared" si="30"/>
        <v>0</v>
      </c>
      <c r="M481" s="285">
        <f t="shared" si="29"/>
        <v>0</v>
      </c>
    </row>
    <row r="482" spans="11:13" hidden="1" x14ac:dyDescent="0.25">
      <c r="K482" s="307">
        <f t="shared" si="28"/>
        <v>0</v>
      </c>
      <c r="L482" s="377">
        <f t="shared" si="30"/>
        <v>0</v>
      </c>
      <c r="M482" s="285">
        <f t="shared" si="29"/>
        <v>0</v>
      </c>
    </row>
    <row r="483" spans="11:13" hidden="1" x14ac:dyDescent="0.25">
      <c r="K483" s="307">
        <f t="shared" si="28"/>
        <v>0</v>
      </c>
      <c r="L483" s="377">
        <f t="shared" si="30"/>
        <v>0</v>
      </c>
      <c r="M483" s="285">
        <f t="shared" si="29"/>
        <v>0</v>
      </c>
    </row>
    <row r="484" spans="11:13" hidden="1" x14ac:dyDescent="0.25">
      <c r="K484" s="307">
        <f t="shared" si="28"/>
        <v>0</v>
      </c>
      <c r="L484" s="377">
        <f t="shared" si="30"/>
        <v>0</v>
      </c>
      <c r="M484" s="285">
        <f t="shared" si="29"/>
        <v>0</v>
      </c>
    </row>
    <row r="485" spans="11:13" hidden="1" x14ac:dyDescent="0.25">
      <c r="K485" s="307">
        <f t="shared" si="28"/>
        <v>0</v>
      </c>
      <c r="L485" s="377">
        <f t="shared" si="30"/>
        <v>0</v>
      </c>
      <c r="M485" s="285">
        <f t="shared" si="29"/>
        <v>0</v>
      </c>
    </row>
    <row r="486" spans="11:13" hidden="1" x14ac:dyDescent="0.25">
      <c r="K486" s="307">
        <f t="shared" si="28"/>
        <v>0</v>
      </c>
      <c r="L486" s="377">
        <f t="shared" si="30"/>
        <v>0</v>
      </c>
      <c r="M486" s="285">
        <f t="shared" si="29"/>
        <v>0</v>
      </c>
    </row>
    <row r="487" spans="11:13" hidden="1" x14ac:dyDescent="0.25">
      <c r="K487" s="307">
        <f t="shared" si="28"/>
        <v>0</v>
      </c>
      <c r="L487" s="377">
        <f t="shared" si="30"/>
        <v>0</v>
      </c>
      <c r="M487" s="285">
        <f t="shared" si="29"/>
        <v>0</v>
      </c>
    </row>
    <row r="488" spans="11:13" hidden="1" x14ac:dyDescent="0.25">
      <c r="K488" s="307">
        <f t="shared" si="28"/>
        <v>0</v>
      </c>
      <c r="L488" s="377">
        <f t="shared" si="30"/>
        <v>0</v>
      </c>
      <c r="M488" s="285">
        <f t="shared" si="29"/>
        <v>0</v>
      </c>
    </row>
    <row r="489" spans="11:13" hidden="1" x14ac:dyDescent="0.25">
      <c r="K489" s="307">
        <f t="shared" si="28"/>
        <v>0</v>
      </c>
      <c r="L489" s="377">
        <f t="shared" si="30"/>
        <v>0</v>
      </c>
      <c r="M489" s="285">
        <f t="shared" si="29"/>
        <v>0</v>
      </c>
    </row>
    <row r="490" spans="11:13" hidden="1" x14ac:dyDescent="0.25">
      <c r="K490" s="307">
        <f t="shared" si="28"/>
        <v>0</v>
      </c>
      <c r="L490" s="377">
        <f t="shared" si="30"/>
        <v>0</v>
      </c>
      <c r="M490" s="285">
        <f t="shared" si="29"/>
        <v>0</v>
      </c>
    </row>
    <row r="491" spans="11:13" hidden="1" x14ac:dyDescent="0.25">
      <c r="K491" s="307">
        <f t="shared" ref="K491:K494" si="31">SUM(F491:J491)</f>
        <v>0</v>
      </c>
      <c r="L491" s="377">
        <f t="shared" si="30"/>
        <v>0</v>
      </c>
      <c r="M491" s="285">
        <f t="shared" ref="M491:M494" si="32">SUM(K491*L491)</f>
        <v>0</v>
      </c>
    </row>
    <row r="492" spans="11:13" hidden="1" x14ac:dyDescent="0.25">
      <c r="K492" s="307">
        <f t="shared" si="31"/>
        <v>0</v>
      </c>
      <c r="L492" s="377">
        <f t="shared" si="30"/>
        <v>0</v>
      </c>
      <c r="M492" s="285">
        <f t="shared" si="32"/>
        <v>0</v>
      </c>
    </row>
    <row r="493" spans="11:13" hidden="1" x14ac:dyDescent="0.25">
      <c r="K493" s="307">
        <f t="shared" si="31"/>
        <v>0</v>
      </c>
      <c r="L493" s="377">
        <f t="shared" si="30"/>
        <v>0</v>
      </c>
      <c r="M493" s="285">
        <f t="shared" si="32"/>
        <v>0</v>
      </c>
    </row>
    <row r="494" spans="11:13" hidden="1" x14ac:dyDescent="0.25">
      <c r="K494" s="307">
        <f t="shared" si="31"/>
        <v>0</v>
      </c>
      <c r="L494" s="377">
        <f t="shared" si="30"/>
        <v>0</v>
      </c>
      <c r="M494" s="285">
        <f t="shared" si="32"/>
        <v>0</v>
      </c>
    </row>
    <row r="495" spans="11:13" hidden="1" x14ac:dyDescent="0.25">
      <c r="K495" s="307">
        <f t="shared" si="28"/>
        <v>0</v>
      </c>
      <c r="L495" s="377">
        <f t="shared" si="30"/>
        <v>0</v>
      </c>
      <c r="M495" s="285">
        <f t="shared" si="29"/>
        <v>0</v>
      </c>
    </row>
    <row r="496" spans="11:13" hidden="1" x14ac:dyDescent="0.25">
      <c r="K496" s="307">
        <f t="shared" si="28"/>
        <v>0</v>
      </c>
      <c r="L496" s="377">
        <f t="shared" si="30"/>
        <v>0</v>
      </c>
      <c r="M496" s="285">
        <f t="shared" si="29"/>
        <v>0</v>
      </c>
    </row>
    <row r="497" spans="3:13" hidden="1" x14ac:dyDescent="0.25">
      <c r="K497" s="307">
        <f t="shared" si="28"/>
        <v>0</v>
      </c>
      <c r="L497" s="377">
        <f t="shared" si="30"/>
        <v>0</v>
      </c>
      <c r="M497" s="285">
        <f t="shared" si="29"/>
        <v>0</v>
      </c>
    </row>
    <row r="498" spans="3:13" hidden="1" x14ac:dyDescent="0.25">
      <c r="K498" s="307">
        <f t="shared" si="28"/>
        <v>0</v>
      </c>
      <c r="L498" s="377">
        <f t="shared" si="30"/>
        <v>0</v>
      </c>
      <c r="M498" s="285">
        <f t="shared" si="29"/>
        <v>0</v>
      </c>
    </row>
    <row r="499" spans="3:13" x14ac:dyDescent="0.25">
      <c r="C499" s="449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49" t="str">
        <f>IF(F539="","Vrije categorie",F539)</f>
        <v>A</v>
      </c>
      <c r="D500" s="383"/>
      <c r="E500" s="383"/>
      <c r="F500" s="383">
        <f t="shared" ref="F500:F514" si="33">SUMPRODUCT(--($E$4:$E$498=C500),--($D$4:$D$498=""),$F$4:$F$498)</f>
        <v>0</v>
      </c>
      <c r="G500" s="383">
        <f t="shared" ref="G500:G514" si="34">SUMPRODUCT(--($E$4:$E$498=C500),--($D$4:$D$498=""),$G$4:$G$498)</f>
        <v>1461.5</v>
      </c>
      <c r="H500" s="383">
        <f t="shared" ref="H500:H514" si="35">SUMPRODUCT(--($E$4:$E$498=C500),--($D$4:$D$498=""),$H$4:$H$498)</f>
        <v>0</v>
      </c>
      <c r="I500" s="383">
        <f t="shared" ref="I500:I514" si="36">SUMPRODUCT(--($E$4:$E$498=C500),--($D$4:$D$498=""),$I$4:$I$498)</f>
        <v>0</v>
      </c>
      <c r="J500" s="383">
        <f t="shared" ref="J500:J514" si="37">SUMPRODUCT(--($E$4:$E$498=C500),--($D$4:$D$498=""),$J$4:$J$498)</f>
        <v>0</v>
      </c>
      <c r="K500" s="383">
        <f t="shared" ref="K500:K514" si="38">SUM(F500:J500)</f>
        <v>1461.5</v>
      </c>
      <c r="L500" s="383"/>
      <c r="M500" s="383">
        <f t="shared" ref="M500:M507" si="39">SUMPRODUCT(--($E$4:$E$498=C500),--($D$4:$D$498=""),$M$4:$M$498)</f>
        <v>292300</v>
      </c>
    </row>
    <row r="501" spans="3:13" x14ac:dyDescent="0.25">
      <c r="C501" s="449" t="str">
        <f t="shared" ref="C501:C514" si="40">IF(F540="","Vrije categorie",F540)</f>
        <v>A1</v>
      </c>
      <c r="D501" s="383"/>
      <c r="E501" s="383"/>
      <c r="F501" s="383">
        <f t="shared" si="33"/>
        <v>32</v>
      </c>
      <c r="G501" s="383">
        <f t="shared" si="34"/>
        <v>528.9</v>
      </c>
      <c r="H501" s="383">
        <f t="shared" si="35"/>
        <v>0</v>
      </c>
      <c r="I501" s="383">
        <f t="shared" si="36"/>
        <v>0</v>
      </c>
      <c r="J501" s="383">
        <f t="shared" si="37"/>
        <v>0</v>
      </c>
      <c r="K501" s="383">
        <f t="shared" si="38"/>
        <v>560.9</v>
      </c>
      <c r="L501" s="383"/>
      <c r="M501" s="383">
        <f t="shared" si="39"/>
        <v>117595</v>
      </c>
    </row>
    <row r="502" spans="3:13" x14ac:dyDescent="0.25">
      <c r="C502" s="449" t="str">
        <f t="shared" si="40"/>
        <v>A2</v>
      </c>
      <c r="D502" s="383"/>
      <c r="E502" s="383"/>
      <c r="F502" s="383">
        <f t="shared" si="33"/>
        <v>0</v>
      </c>
      <c r="G502" s="383">
        <f t="shared" si="34"/>
        <v>270</v>
      </c>
      <c r="H502" s="383">
        <f t="shared" si="35"/>
        <v>0</v>
      </c>
      <c r="I502" s="383">
        <f t="shared" si="36"/>
        <v>0</v>
      </c>
      <c r="J502" s="383">
        <f t="shared" si="37"/>
        <v>0</v>
      </c>
      <c r="K502" s="383">
        <f t="shared" si="38"/>
        <v>270</v>
      </c>
      <c r="L502" s="383"/>
      <c r="M502" s="383">
        <f t="shared" si="39"/>
        <v>54470</v>
      </c>
    </row>
    <row r="503" spans="3:13" x14ac:dyDescent="0.25">
      <c r="C503" s="449" t="str">
        <f t="shared" si="40"/>
        <v>A3</v>
      </c>
      <c r="D503" s="383"/>
      <c r="E503" s="383"/>
      <c r="F503" s="383">
        <f t="shared" si="33"/>
        <v>0</v>
      </c>
      <c r="G503" s="383">
        <f t="shared" si="34"/>
        <v>7.8</v>
      </c>
      <c r="H503" s="383">
        <f t="shared" si="35"/>
        <v>0</v>
      </c>
      <c r="I503" s="383">
        <f t="shared" si="36"/>
        <v>0</v>
      </c>
      <c r="J503" s="383">
        <f t="shared" si="37"/>
        <v>0</v>
      </c>
      <c r="K503" s="383">
        <f t="shared" si="38"/>
        <v>7.8</v>
      </c>
      <c r="L503" s="383"/>
      <c r="M503" s="383">
        <f t="shared" si="39"/>
        <v>1638</v>
      </c>
    </row>
    <row r="504" spans="3:13" x14ac:dyDescent="0.25">
      <c r="C504" s="449" t="str">
        <f t="shared" si="40"/>
        <v>B</v>
      </c>
      <c r="D504" s="383"/>
      <c r="E504" s="383"/>
      <c r="F504" s="383">
        <f t="shared" si="33"/>
        <v>23.4</v>
      </c>
      <c r="G504" s="383">
        <f t="shared" si="34"/>
        <v>571.70000000000005</v>
      </c>
      <c r="H504" s="383">
        <f t="shared" si="35"/>
        <v>0</v>
      </c>
      <c r="I504" s="383">
        <f t="shared" si="36"/>
        <v>12</v>
      </c>
      <c r="J504" s="383">
        <f t="shared" si="37"/>
        <v>83.8</v>
      </c>
      <c r="K504" s="383">
        <f t="shared" si="38"/>
        <v>690.9</v>
      </c>
      <c r="L504" s="383"/>
      <c r="M504" s="383">
        <f t="shared" si="39"/>
        <v>138394</v>
      </c>
    </row>
    <row r="505" spans="3:13" x14ac:dyDescent="0.25">
      <c r="C505" s="449" t="str">
        <f t="shared" si="40"/>
        <v>B1</v>
      </c>
      <c r="D505" s="383"/>
      <c r="E505" s="383"/>
      <c r="F505" s="383">
        <f t="shared" si="33"/>
        <v>0</v>
      </c>
      <c r="G505" s="383">
        <f t="shared" si="34"/>
        <v>4</v>
      </c>
      <c r="H505" s="383">
        <f t="shared" si="35"/>
        <v>0</v>
      </c>
      <c r="I505" s="383">
        <f t="shared" si="36"/>
        <v>0</v>
      </c>
      <c r="J505" s="383">
        <f t="shared" si="37"/>
        <v>0</v>
      </c>
      <c r="K505" s="383">
        <f t="shared" si="38"/>
        <v>4</v>
      </c>
      <c r="L505" s="383"/>
      <c r="M505" s="383">
        <f t="shared" si="39"/>
        <v>840</v>
      </c>
    </row>
    <row r="506" spans="3:13" x14ac:dyDescent="0.25">
      <c r="C506" s="449" t="str">
        <f t="shared" si="40"/>
        <v>C</v>
      </c>
      <c r="D506" s="383"/>
      <c r="E506" s="383"/>
      <c r="F506" s="383">
        <f t="shared" si="33"/>
        <v>0</v>
      </c>
      <c r="G506" s="383">
        <f t="shared" si="34"/>
        <v>0</v>
      </c>
      <c r="H506" s="383">
        <f t="shared" si="35"/>
        <v>0</v>
      </c>
      <c r="I506" s="383">
        <f t="shared" si="36"/>
        <v>0</v>
      </c>
      <c r="J506" s="383">
        <f t="shared" si="37"/>
        <v>74.8</v>
      </c>
      <c r="K506" s="383">
        <f t="shared" si="38"/>
        <v>74.8</v>
      </c>
      <c r="L506" s="383"/>
      <c r="M506" s="383">
        <f t="shared" si="39"/>
        <v>15220</v>
      </c>
    </row>
    <row r="507" spans="3:13" x14ac:dyDescent="0.25">
      <c r="C507" s="449" t="str">
        <f t="shared" si="40"/>
        <v>D</v>
      </c>
      <c r="D507" s="383"/>
      <c r="E507" s="383"/>
      <c r="F507" s="383">
        <f t="shared" si="33"/>
        <v>0</v>
      </c>
      <c r="G507" s="383">
        <f t="shared" si="34"/>
        <v>0</v>
      </c>
      <c r="H507" s="383">
        <f t="shared" si="35"/>
        <v>0</v>
      </c>
      <c r="I507" s="383">
        <f t="shared" si="36"/>
        <v>0</v>
      </c>
      <c r="J507" s="383">
        <f t="shared" si="37"/>
        <v>0</v>
      </c>
      <c r="K507" s="383">
        <f t="shared" si="38"/>
        <v>0</v>
      </c>
      <c r="L507" s="383"/>
      <c r="M507" s="383">
        <f t="shared" si="39"/>
        <v>0</v>
      </c>
    </row>
    <row r="508" spans="3:13" x14ac:dyDescent="0.25">
      <c r="C508" s="449" t="str">
        <f t="shared" si="40"/>
        <v>D1</v>
      </c>
      <c r="D508" s="383"/>
      <c r="E508" s="383"/>
      <c r="F508" s="383">
        <f t="shared" si="33"/>
        <v>0</v>
      </c>
      <c r="G508" s="383">
        <f t="shared" si="34"/>
        <v>0</v>
      </c>
      <c r="H508" s="383">
        <f t="shared" si="35"/>
        <v>0</v>
      </c>
      <c r="I508" s="383">
        <f t="shared" si="36"/>
        <v>0</v>
      </c>
      <c r="J508" s="383">
        <f t="shared" si="37"/>
        <v>0</v>
      </c>
      <c r="K508" s="383">
        <f t="shared" si="38"/>
        <v>0</v>
      </c>
      <c r="L508" s="383"/>
      <c r="M508" s="383">
        <f t="shared" ref="M508:M513" si="41">SUMPRODUCT(--($E$4:$E$498=C508),--($D$4:$D$498=""),$M$4:$M$498)</f>
        <v>0</v>
      </c>
    </row>
    <row r="509" spans="3:13" x14ac:dyDescent="0.25">
      <c r="C509" s="449" t="str">
        <f t="shared" si="40"/>
        <v>E</v>
      </c>
      <c r="D509" s="383"/>
      <c r="E509" s="383"/>
      <c r="F509" s="383">
        <f t="shared" si="33"/>
        <v>0</v>
      </c>
      <c r="G509" s="383">
        <f t="shared" si="34"/>
        <v>0</v>
      </c>
      <c r="H509" s="383">
        <f t="shared" si="35"/>
        <v>0</v>
      </c>
      <c r="I509" s="383">
        <f t="shared" si="36"/>
        <v>0</v>
      </c>
      <c r="J509" s="383">
        <f t="shared" si="37"/>
        <v>0</v>
      </c>
      <c r="K509" s="383">
        <f t="shared" si="38"/>
        <v>0</v>
      </c>
      <c r="L509" s="383"/>
      <c r="M509" s="383">
        <f t="shared" si="41"/>
        <v>0</v>
      </c>
    </row>
    <row r="510" spans="3:13" x14ac:dyDescent="0.25">
      <c r="C510" s="449" t="str">
        <f t="shared" si="40"/>
        <v>F</v>
      </c>
      <c r="D510" s="383"/>
      <c r="E510" s="383"/>
      <c r="F510" s="383">
        <f t="shared" si="33"/>
        <v>0</v>
      </c>
      <c r="G510" s="383">
        <f t="shared" si="34"/>
        <v>0</v>
      </c>
      <c r="H510" s="383">
        <f t="shared" si="35"/>
        <v>0</v>
      </c>
      <c r="I510" s="383">
        <f t="shared" si="36"/>
        <v>0</v>
      </c>
      <c r="J510" s="383">
        <f t="shared" si="37"/>
        <v>0</v>
      </c>
      <c r="K510" s="383">
        <f t="shared" si="38"/>
        <v>0</v>
      </c>
      <c r="L510" s="383"/>
      <c r="M510" s="383">
        <f t="shared" si="41"/>
        <v>0</v>
      </c>
    </row>
    <row r="511" spans="3:13" x14ac:dyDescent="0.25">
      <c r="C511" s="449" t="str">
        <f t="shared" si="40"/>
        <v>G</v>
      </c>
      <c r="D511" s="383"/>
      <c r="E511" s="383"/>
      <c r="F511" s="383">
        <f t="shared" si="33"/>
        <v>0</v>
      </c>
      <c r="G511" s="383">
        <f t="shared" si="34"/>
        <v>0</v>
      </c>
      <c r="H511" s="383">
        <f t="shared" si="35"/>
        <v>0</v>
      </c>
      <c r="I511" s="383">
        <f t="shared" si="36"/>
        <v>0</v>
      </c>
      <c r="J511" s="383">
        <f t="shared" si="37"/>
        <v>0</v>
      </c>
      <c r="K511" s="383">
        <f t="shared" si="38"/>
        <v>0</v>
      </c>
      <c r="L511" s="383"/>
      <c r="M511" s="383">
        <f t="shared" si="41"/>
        <v>0</v>
      </c>
    </row>
    <row r="512" spans="3:13" x14ac:dyDescent="0.25">
      <c r="C512" s="449" t="str">
        <f t="shared" si="40"/>
        <v>H</v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49" t="str">
        <f t="shared" si="40"/>
        <v>E3</v>
      </c>
      <c r="D513" s="383"/>
      <c r="E513" s="383"/>
      <c r="F513" s="383">
        <f t="shared" si="33"/>
        <v>0</v>
      </c>
      <c r="G513" s="383">
        <f t="shared" si="34"/>
        <v>0</v>
      </c>
      <c r="H513" s="383">
        <f t="shared" si="35"/>
        <v>0</v>
      </c>
      <c r="I513" s="383">
        <f t="shared" si="36"/>
        <v>0</v>
      </c>
      <c r="J513" s="383">
        <f t="shared" si="37"/>
        <v>0</v>
      </c>
      <c r="K513" s="383">
        <f t="shared" si="38"/>
        <v>0</v>
      </c>
      <c r="L513" s="383"/>
      <c r="M513" s="383">
        <f t="shared" si="41"/>
        <v>0</v>
      </c>
    </row>
    <row r="514" spans="3:13" x14ac:dyDescent="0.25">
      <c r="C514" s="449" t="str">
        <f t="shared" si="40"/>
        <v>Vrije categorie</v>
      </c>
      <c r="D514" s="383"/>
      <c r="E514" s="383"/>
      <c r="F514" s="383">
        <f t="shared" si="33"/>
        <v>0</v>
      </c>
      <c r="G514" s="383">
        <f t="shared" si="34"/>
        <v>0</v>
      </c>
      <c r="H514" s="383">
        <f t="shared" si="35"/>
        <v>0</v>
      </c>
      <c r="I514" s="383">
        <f t="shared" si="36"/>
        <v>0</v>
      </c>
      <c r="J514" s="383">
        <f t="shared" si="37"/>
        <v>0</v>
      </c>
      <c r="K514" s="383">
        <f t="shared" si="38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50" t="s">
        <v>37</v>
      </c>
      <c r="D515" s="384"/>
      <c r="E515" s="384"/>
      <c r="F515" s="384">
        <f>SUM(F500:F514)</f>
        <v>55.4</v>
      </c>
      <c r="G515" s="384">
        <f t="shared" ref="G515:K515" si="42">SUM(G500:G514)</f>
        <v>2843.9000000000005</v>
      </c>
      <c r="H515" s="384">
        <f t="shared" si="42"/>
        <v>0</v>
      </c>
      <c r="I515" s="384">
        <f t="shared" si="42"/>
        <v>12</v>
      </c>
      <c r="J515" s="384">
        <f t="shared" si="42"/>
        <v>158.6</v>
      </c>
      <c r="K515" s="384">
        <f t="shared" si="42"/>
        <v>3069.9000000000005</v>
      </c>
      <c r="L515" s="384"/>
      <c r="M515" s="384">
        <f>SUM(M499:M514)</f>
        <v>620457</v>
      </c>
    </row>
    <row r="516" spans="3:13" ht="15.75" thickTop="1" x14ac:dyDescent="0.25">
      <c r="C516" s="451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50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15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79.2</v>
      </c>
      <c r="K517" s="384">
        <f>SUM(F517:J517)</f>
        <v>94.2</v>
      </c>
      <c r="L517" s="389"/>
      <c r="M517" s="390"/>
    </row>
    <row r="518" spans="3:13" ht="15.75" thickTop="1" x14ac:dyDescent="0.25"/>
    <row r="519" spans="3:13" x14ac:dyDescent="0.25">
      <c r="C519" s="452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52" t="str">
        <f t="shared" ref="C520:C534" si="43">C500</f>
        <v>A</v>
      </c>
      <c r="D520" s="391"/>
      <c r="E520" s="391"/>
      <c r="F520" s="391">
        <f t="shared" ref="F520:F534" si="44">SUMPRODUCT(--($E$4:$E$498=C520),--($D$4:$D$498="X"),$F$4:$F$498)</f>
        <v>0</v>
      </c>
      <c r="G520" s="391">
        <f t="shared" ref="G520:G534" si="45">SUMPRODUCT(--($E$4:$E$498=C520),--($D$4:$D$498="X"),$G$4:$G$498)</f>
        <v>0</v>
      </c>
      <c r="H520" s="391">
        <f t="shared" ref="H520:H534" si="46">SUMPRODUCT(--($E$4:$E$498=C520),--($D$4:$D$498="X"),$H$4:$H$498)</f>
        <v>0</v>
      </c>
      <c r="I520" s="391">
        <f t="shared" ref="I520:I534" si="47">SUMPRODUCT(--($E$4:$E$498=C520),--($D$4:$D$498="X"),$I$4:$I$498)</f>
        <v>0</v>
      </c>
      <c r="J520" s="391">
        <f t="shared" ref="J520:J534" si="48">SUMPRODUCT(--($E$4:$E$498=C520),--($D$4:$D$498="X"),$J$4:$J$498)</f>
        <v>0</v>
      </c>
      <c r="K520" s="391">
        <f t="shared" ref="K520:K534" si="49">SUM(F520:J520)</f>
        <v>0</v>
      </c>
    </row>
    <row r="521" spans="3:13" x14ac:dyDescent="0.25">
      <c r="C521" s="452" t="str">
        <f t="shared" si="43"/>
        <v>A1</v>
      </c>
      <c r="D521" s="391"/>
      <c r="E521" s="391"/>
      <c r="F521" s="391">
        <f t="shared" si="44"/>
        <v>0</v>
      </c>
      <c r="G521" s="391">
        <f t="shared" si="45"/>
        <v>0</v>
      </c>
      <c r="H521" s="391">
        <f t="shared" si="46"/>
        <v>0</v>
      </c>
      <c r="I521" s="391">
        <f t="shared" si="47"/>
        <v>0</v>
      </c>
      <c r="J521" s="391">
        <f t="shared" si="48"/>
        <v>0</v>
      </c>
      <c r="K521" s="391">
        <f t="shared" si="49"/>
        <v>0</v>
      </c>
    </row>
    <row r="522" spans="3:13" x14ac:dyDescent="0.25">
      <c r="C522" s="452" t="str">
        <f t="shared" si="43"/>
        <v>A2</v>
      </c>
      <c r="D522" s="391"/>
      <c r="E522" s="391"/>
      <c r="F522" s="391">
        <f t="shared" si="44"/>
        <v>0</v>
      </c>
      <c r="G522" s="391">
        <f t="shared" si="45"/>
        <v>0</v>
      </c>
      <c r="H522" s="391">
        <f t="shared" si="46"/>
        <v>0</v>
      </c>
      <c r="I522" s="391">
        <f t="shared" si="47"/>
        <v>0</v>
      </c>
      <c r="J522" s="391">
        <f t="shared" si="48"/>
        <v>0</v>
      </c>
      <c r="K522" s="391">
        <f t="shared" si="49"/>
        <v>0</v>
      </c>
    </row>
    <row r="523" spans="3:13" x14ac:dyDescent="0.25">
      <c r="C523" s="452" t="str">
        <f t="shared" si="43"/>
        <v>A3</v>
      </c>
      <c r="D523" s="391"/>
      <c r="E523" s="391"/>
      <c r="F523" s="391">
        <f t="shared" si="44"/>
        <v>0</v>
      </c>
      <c r="G523" s="391">
        <f t="shared" si="45"/>
        <v>0</v>
      </c>
      <c r="H523" s="391">
        <f t="shared" si="46"/>
        <v>0</v>
      </c>
      <c r="I523" s="391">
        <f t="shared" si="47"/>
        <v>0</v>
      </c>
      <c r="J523" s="391">
        <f t="shared" si="48"/>
        <v>0</v>
      </c>
      <c r="K523" s="391">
        <f t="shared" si="49"/>
        <v>0</v>
      </c>
    </row>
    <row r="524" spans="3:13" x14ac:dyDescent="0.25">
      <c r="C524" s="452" t="str">
        <f t="shared" si="43"/>
        <v>B</v>
      </c>
      <c r="D524" s="391"/>
      <c r="E524" s="391"/>
      <c r="F524" s="391">
        <f t="shared" si="44"/>
        <v>0</v>
      </c>
      <c r="G524" s="391">
        <f t="shared" si="45"/>
        <v>0</v>
      </c>
      <c r="H524" s="391">
        <f t="shared" si="46"/>
        <v>0</v>
      </c>
      <c r="I524" s="391">
        <f t="shared" si="47"/>
        <v>0</v>
      </c>
      <c r="J524" s="391">
        <f t="shared" si="48"/>
        <v>0</v>
      </c>
      <c r="K524" s="391">
        <f t="shared" si="49"/>
        <v>0</v>
      </c>
    </row>
    <row r="525" spans="3:13" x14ac:dyDescent="0.25">
      <c r="C525" s="452" t="str">
        <f t="shared" si="43"/>
        <v>B1</v>
      </c>
      <c r="D525" s="391"/>
      <c r="E525" s="391"/>
      <c r="F525" s="391">
        <f t="shared" si="44"/>
        <v>0</v>
      </c>
      <c r="G525" s="391">
        <f t="shared" si="45"/>
        <v>0</v>
      </c>
      <c r="H525" s="391">
        <f t="shared" si="46"/>
        <v>0</v>
      </c>
      <c r="I525" s="391">
        <f t="shared" si="47"/>
        <v>0</v>
      </c>
      <c r="J525" s="391">
        <f t="shared" si="48"/>
        <v>0</v>
      </c>
      <c r="K525" s="391">
        <f t="shared" si="49"/>
        <v>0</v>
      </c>
    </row>
    <row r="526" spans="3:13" x14ac:dyDescent="0.25">
      <c r="C526" s="452" t="str">
        <f t="shared" si="43"/>
        <v>C</v>
      </c>
      <c r="D526" s="391"/>
      <c r="E526" s="391"/>
      <c r="F526" s="391">
        <f t="shared" si="44"/>
        <v>0</v>
      </c>
      <c r="G526" s="391">
        <f t="shared" si="45"/>
        <v>0</v>
      </c>
      <c r="H526" s="391">
        <f t="shared" si="46"/>
        <v>0</v>
      </c>
      <c r="I526" s="391">
        <f t="shared" si="47"/>
        <v>0</v>
      </c>
      <c r="J526" s="391">
        <f t="shared" si="48"/>
        <v>0</v>
      </c>
      <c r="K526" s="391">
        <f t="shared" si="49"/>
        <v>0</v>
      </c>
    </row>
    <row r="527" spans="3:13" x14ac:dyDescent="0.25">
      <c r="C527" s="452" t="str">
        <f t="shared" si="43"/>
        <v>D</v>
      </c>
      <c r="D527" s="391"/>
      <c r="E527" s="391"/>
      <c r="F527" s="391">
        <f t="shared" si="44"/>
        <v>0</v>
      </c>
      <c r="G527" s="391">
        <f t="shared" si="45"/>
        <v>0</v>
      </c>
      <c r="H527" s="391">
        <f t="shared" si="46"/>
        <v>0</v>
      </c>
      <c r="I527" s="391">
        <f t="shared" si="47"/>
        <v>0</v>
      </c>
      <c r="J527" s="391">
        <f t="shared" si="48"/>
        <v>0</v>
      </c>
      <c r="K527" s="391">
        <f t="shared" si="49"/>
        <v>0</v>
      </c>
    </row>
    <row r="528" spans="3:13" x14ac:dyDescent="0.25">
      <c r="C528" s="452" t="str">
        <f t="shared" si="43"/>
        <v>D1</v>
      </c>
      <c r="D528" s="391"/>
      <c r="E528" s="391"/>
      <c r="F528" s="391">
        <f t="shared" si="44"/>
        <v>0</v>
      </c>
      <c r="G528" s="391">
        <f t="shared" si="45"/>
        <v>0</v>
      </c>
      <c r="H528" s="391">
        <f t="shared" si="46"/>
        <v>0</v>
      </c>
      <c r="I528" s="391">
        <f t="shared" si="47"/>
        <v>0</v>
      </c>
      <c r="J528" s="391">
        <f t="shared" si="48"/>
        <v>0</v>
      </c>
      <c r="K528" s="391">
        <f t="shared" si="49"/>
        <v>0</v>
      </c>
    </row>
    <row r="529" spans="3:12" x14ac:dyDescent="0.25">
      <c r="C529" s="452" t="str">
        <f t="shared" si="43"/>
        <v>E</v>
      </c>
      <c r="D529" s="391"/>
      <c r="E529" s="391"/>
      <c r="F529" s="391">
        <f t="shared" si="44"/>
        <v>0</v>
      </c>
      <c r="G529" s="391">
        <f t="shared" si="45"/>
        <v>0</v>
      </c>
      <c r="H529" s="391">
        <f t="shared" si="46"/>
        <v>0</v>
      </c>
      <c r="I529" s="391">
        <f t="shared" si="47"/>
        <v>0</v>
      </c>
      <c r="J529" s="391">
        <f t="shared" si="48"/>
        <v>0</v>
      </c>
      <c r="K529" s="391">
        <f t="shared" si="49"/>
        <v>0</v>
      </c>
    </row>
    <row r="530" spans="3:12" x14ac:dyDescent="0.25">
      <c r="C530" s="452" t="str">
        <f t="shared" si="43"/>
        <v>F</v>
      </c>
      <c r="D530" s="391"/>
      <c r="E530" s="391"/>
      <c r="F530" s="391">
        <f t="shared" si="44"/>
        <v>0</v>
      </c>
      <c r="G530" s="391">
        <f t="shared" si="45"/>
        <v>0</v>
      </c>
      <c r="H530" s="391">
        <f t="shared" si="46"/>
        <v>0</v>
      </c>
      <c r="I530" s="391">
        <f t="shared" si="47"/>
        <v>0</v>
      </c>
      <c r="J530" s="391">
        <f t="shared" si="48"/>
        <v>0</v>
      </c>
      <c r="K530" s="391">
        <f t="shared" si="49"/>
        <v>0</v>
      </c>
    </row>
    <row r="531" spans="3:12" x14ac:dyDescent="0.25">
      <c r="C531" s="452" t="str">
        <f t="shared" si="43"/>
        <v>G</v>
      </c>
      <c r="D531" s="391"/>
      <c r="E531" s="391"/>
      <c r="F531" s="391">
        <f t="shared" si="44"/>
        <v>0</v>
      </c>
      <c r="G531" s="391">
        <f t="shared" si="45"/>
        <v>0</v>
      </c>
      <c r="H531" s="391">
        <f t="shared" si="46"/>
        <v>0</v>
      </c>
      <c r="I531" s="391">
        <f t="shared" si="47"/>
        <v>0</v>
      </c>
      <c r="J531" s="391">
        <f t="shared" si="48"/>
        <v>0</v>
      </c>
      <c r="K531" s="391">
        <f t="shared" si="49"/>
        <v>0</v>
      </c>
    </row>
    <row r="532" spans="3:12" x14ac:dyDescent="0.25">
      <c r="C532" s="452" t="str">
        <f t="shared" si="43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52" t="str">
        <f t="shared" si="43"/>
        <v>E3</v>
      </c>
      <c r="D533" s="391"/>
      <c r="E533" s="391"/>
      <c r="F533" s="391">
        <f t="shared" si="44"/>
        <v>0</v>
      </c>
      <c r="G533" s="391">
        <f t="shared" si="45"/>
        <v>0</v>
      </c>
      <c r="H533" s="391">
        <f t="shared" si="46"/>
        <v>0</v>
      </c>
      <c r="I533" s="391">
        <f t="shared" si="47"/>
        <v>0</v>
      </c>
      <c r="J533" s="391">
        <f t="shared" si="48"/>
        <v>0</v>
      </c>
      <c r="K533" s="391">
        <f t="shared" si="49"/>
        <v>0</v>
      </c>
    </row>
    <row r="534" spans="3:12" x14ac:dyDescent="0.25">
      <c r="C534" s="452" t="str">
        <f t="shared" si="43"/>
        <v>Vrije categorie</v>
      </c>
      <c r="D534" s="391"/>
      <c r="E534" s="391"/>
      <c r="F534" s="391">
        <f t="shared" si="44"/>
        <v>0</v>
      </c>
      <c r="G534" s="391">
        <f t="shared" si="45"/>
        <v>0</v>
      </c>
      <c r="H534" s="391">
        <f t="shared" si="46"/>
        <v>0</v>
      </c>
      <c r="I534" s="391">
        <f t="shared" si="47"/>
        <v>0</v>
      </c>
      <c r="J534" s="391">
        <f t="shared" si="48"/>
        <v>0</v>
      </c>
      <c r="K534" s="391">
        <f t="shared" si="49"/>
        <v>0</v>
      </c>
    </row>
    <row r="535" spans="3:12" ht="15.75" thickBot="1" x14ac:dyDescent="0.3">
      <c r="C535" s="453" t="s">
        <v>140</v>
      </c>
      <c r="D535" s="392"/>
      <c r="E535" s="392"/>
      <c r="F535" s="392">
        <f t="shared" ref="F535:K535" si="50">SUM(F520:F534)</f>
        <v>0</v>
      </c>
      <c r="G535" s="392">
        <f t="shared" si="50"/>
        <v>0</v>
      </c>
      <c r="H535" s="392">
        <f t="shared" si="50"/>
        <v>0</v>
      </c>
      <c r="I535" s="392">
        <f t="shared" si="50"/>
        <v>0</v>
      </c>
      <c r="J535" s="392">
        <f t="shared" si="50"/>
        <v>0</v>
      </c>
      <c r="K535" s="392">
        <f t="shared" si="50"/>
        <v>0</v>
      </c>
    </row>
    <row r="536" spans="3:12" ht="15.75" thickTop="1" x14ac:dyDescent="0.25">
      <c r="C536" s="454"/>
    </row>
    <row r="537" spans="3:12" x14ac:dyDescent="0.25">
      <c r="C537" s="454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>
        <v>453.3</v>
      </c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>
        <v>453.3</v>
      </c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>
        <v>171.06</v>
      </c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/>
      <c r="L544" s="285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401" t="str">
        <f>IF('1a'!F550=0,"",'1a'!F550)</f>
        <v>G</v>
      </c>
      <c r="G550" s="402">
        <f>IF('1a'!G550=0,"",'1a'!G550)</f>
        <v>200</v>
      </c>
    </row>
    <row r="551" spans="6:7" x14ac:dyDescent="0.25">
      <c r="F551" s="401" t="str">
        <f>IF('1a'!F551=0,"",'1a'!F551)</f>
        <v>H</v>
      </c>
      <c r="G551" s="402">
        <f>IF('1a'!G551=0,"",'1a'!G551)</f>
        <v>200</v>
      </c>
    </row>
    <row r="552" spans="6:7" x14ac:dyDescent="0.25">
      <c r="F552" s="401" t="str">
        <f>IF('1a'!F552=0,"",'1a'!F552)</f>
        <v>E3</v>
      </c>
      <c r="G552" s="402">
        <f>IF('1a'!G552=0,"",'1a'!G552)</f>
        <v>200</v>
      </c>
    </row>
    <row r="553" spans="6:7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AUBaaQNbuN+6eq9lip3RN7OuIJ1m4ZBcPPO+TKTPC0Yp+OYLwKugsLXh8ENMIFZnBHgZnbBQX5nRZ7a4LzFSVw==" saltValue="meeB2DlJzFDNZsP1wypME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Blad12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L9" sqref="L9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5,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Junior College</v>
      </c>
      <c r="C4" s="616"/>
      <c r="D4" s="616"/>
      <c r="E4" s="616"/>
      <c r="F4" s="629" t="s">
        <v>10</v>
      </c>
      <c r="G4" s="629"/>
      <c r="H4" s="221">
        <v>5</v>
      </c>
    </row>
    <row r="5" spans="1:11" ht="15" x14ac:dyDescent="0.25">
      <c r="A5" s="62" t="s">
        <v>5</v>
      </c>
      <c r="B5" s="613" t="str">
        <f>VLOOKUP(H4,Verzamelblad!A5:E54,4)</f>
        <v>Akkerbouwstraat 1</v>
      </c>
      <c r="C5" s="613"/>
      <c r="D5" s="613"/>
      <c r="E5" s="613"/>
      <c r="F5" s="630" t="s">
        <v>11</v>
      </c>
      <c r="G5" s="630"/>
      <c r="H5" s="222" t="str">
        <f>CONCATENATE(H4,"a")</f>
        <v>5a</v>
      </c>
    </row>
    <row r="6" spans="1:11" ht="15" x14ac:dyDescent="0.25">
      <c r="A6" s="65" t="s">
        <v>7</v>
      </c>
      <c r="B6" s="610" t="str">
        <f>VLOOKUP(H4,Verzamelblad!A5:E54,5)</f>
        <v>Julianadorp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210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1041401</v>
      </c>
      <c r="E19" s="600" t="s">
        <v>223</v>
      </c>
      <c r="F19" s="601"/>
      <c r="G19" s="107">
        <f ca="1">IFERROR(D100/E9,"")</f>
        <v>4959.0523809523811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157.19999999999999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157.19999999999999</v>
      </c>
      <c r="F23" s="208"/>
      <c r="G23" s="161" t="str">
        <f>IF(IF(E23="","",SUM(E23*F23))=0,"",IF(E23="","",SUM(E23*F23)))</f>
        <v/>
      </c>
      <c r="H23" s="44">
        <f>VLOOKUP($H$4,Verzamelblad!$A$5:$EK$54,39,0)</f>
        <v>200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3395.7999999999993</v>
      </c>
      <c r="F36" s="207"/>
      <c r="G36" s="160" t="str">
        <f ca="1">IF(IF(E36="","",SUM(E36*F36))=0,"",IF(E36="","",SUM(E36*F36)))</f>
        <v/>
      </c>
      <c r="H36" s="43" t="str">
        <f>VLOOKUP($H$4,Verzamelblad!$A$5:$DE$54,17)</f>
        <v>resultaatgericht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3395.7999999999993</v>
      </c>
      <c r="F37" s="208"/>
      <c r="G37" s="161" t="str">
        <f ca="1">IF(IF(E37="","",SUM(E37*F37))=0,"",IF(E37="","",SUM(E37*F37)))</f>
        <v/>
      </c>
      <c r="H37" s="44" t="str">
        <f>VLOOKUP($H$4,Verzamelblad!$A$5:$DE$54,19)</f>
        <v>resultaatgericht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3395.7999999999993</v>
      </c>
      <c r="F38" s="208"/>
      <c r="G38" s="161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02">
        <f ca="1">VLOOKUP($H$4,Verzamelblad!$A$5:$DF$54,110)</f>
        <v>3395.7999999999993</v>
      </c>
      <c r="F41" s="208"/>
      <c r="G41" s="161" t="str">
        <f t="shared" ca="1" si="3"/>
        <v/>
      </c>
      <c r="H41" s="44">
        <f>VLOOKUP($H$4,Verzamelblad!$A$5:$DE$54,27)</f>
        <v>1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1912.43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2156.5700000000002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 t="s">
        <v>653</v>
      </c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622.15199999999993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412275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52226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51040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3279.9999999999995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300480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31660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135900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54540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1041401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M8OV+SFLGnDgwzcsjxKxbGoY97szmOjqvYkTYaO6QD8ExTbXRAIg8mykml2FQvjpy/xk+3GLjJchhOSkd0KTcA==" saltValue="Ap8q8S26R7cTZcQvuKz/S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6" priority="4" operator="equal">
      <formula>"Geen 100%"</formula>
    </cfRule>
  </conditionalFormatting>
  <conditionalFormatting sqref="G12">
    <cfRule type="containsText" dxfId="145" priority="2" operator="containsText" text="te laag">
      <formula>NOT(ISERROR(SEARCH("te laag",G12)))</formula>
    </cfRule>
  </conditionalFormatting>
  <conditionalFormatting sqref="G13">
    <cfRule type="containsText" dxfId="1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D31569B-28D7-4BEE-A430-1C9EB6C81D3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Blad13">
    <tabColor rgb="FF173583"/>
  </sheetPr>
  <dimension ref="A1:S553"/>
  <sheetViews>
    <sheetView zoomScaleNormal="100" workbookViewId="0">
      <pane ySplit="3" topLeftCell="A4" activePane="bottomLeft" state="frozen"/>
      <selection activeCell="I24" sqref="I24"/>
      <selection pane="bottomLeft" activeCell="I24" sqref="I24"/>
    </sheetView>
  </sheetViews>
  <sheetFormatPr defaultRowHeight="15" x14ac:dyDescent="0.25"/>
  <cols>
    <col min="1" max="1" width="5.42578125" style="438" bestFit="1" customWidth="1"/>
    <col min="2" max="2" width="13.140625" style="438" bestFit="1" customWidth="1"/>
    <col min="3" max="3" width="22.85546875" style="440" bestFit="1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1.7109375" style="285" bestFit="1" customWidth="1"/>
    <col min="14" max="14" width="9.140625" style="285"/>
    <col min="15" max="15" width="32.7109375" style="285" customWidth="1"/>
    <col min="16" max="16384" width="9.140625" style="285"/>
  </cols>
  <sheetData>
    <row r="1" spans="1:19" x14ac:dyDescent="0.25">
      <c r="A1" s="257">
        <f>'5'!H4</f>
        <v>5</v>
      </c>
      <c r="B1" s="436" t="s">
        <v>6</v>
      </c>
      <c r="C1" s="437"/>
      <c r="D1" s="373" t="str">
        <f>IF(VLOOKUP(A1,Verzamelblad!A5:E54,3)=0,"",VLOOKUP(A1,Verzamelblad!A5:E54,3))</f>
        <v>Junior College</v>
      </c>
      <c r="E1" s="374"/>
      <c r="F1" s="375"/>
      <c r="G1" s="375"/>
      <c r="H1" s="375"/>
      <c r="I1" s="375"/>
      <c r="J1" s="375"/>
      <c r="K1" s="376"/>
    </row>
    <row r="2" spans="1:19" x14ac:dyDescent="0.25">
      <c r="B2" s="436" t="s">
        <v>22</v>
      </c>
      <c r="C2" s="439"/>
      <c r="D2" s="373" t="str">
        <f>IF(CONCATENATE(VLOOKUP(A1,Verzamelblad!A5:E54,4)," te ",VLOOKUP(A1,Verzamelblad!A5:E54,5))=" te ","",CONCATENATE(VLOOKUP(A1,Verzamelblad!A5:E54,4)," te ",VLOOKUP(A1,Verzamelblad!A5:E54,5)))</f>
        <v>Akkerbouwstraat 1 te Julianadorp</v>
      </c>
      <c r="E2" s="374"/>
      <c r="F2" s="375"/>
      <c r="G2" s="375"/>
      <c r="H2" s="375"/>
      <c r="I2" s="375"/>
      <c r="J2" s="375"/>
      <c r="K2" s="376"/>
    </row>
    <row r="3" spans="1:19" ht="30" x14ac:dyDescent="0.25">
      <c r="A3" s="438" t="s">
        <v>172</v>
      </c>
      <c r="B3" s="438" t="s">
        <v>23</v>
      </c>
      <c r="C3" s="44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9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9" x14ac:dyDescent="0.25">
      <c r="A5" s="258"/>
      <c r="B5" s="258"/>
      <c r="C5" s="259" t="s">
        <v>307</v>
      </c>
      <c r="D5" s="251"/>
      <c r="E5" s="252"/>
      <c r="F5" s="252"/>
      <c r="G5" s="252"/>
      <c r="H5" s="252"/>
      <c r="I5" s="252"/>
      <c r="J5" s="252"/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9" x14ac:dyDescent="0.25">
      <c r="A6" s="442"/>
      <c r="B6" s="455"/>
      <c r="C6" s="441" t="s">
        <v>599</v>
      </c>
      <c r="D6" s="427"/>
      <c r="E6" s="380" t="s">
        <v>309</v>
      </c>
      <c r="F6" s="428"/>
      <c r="G6" s="428"/>
      <c r="H6" s="428"/>
      <c r="I6" s="428"/>
      <c r="J6" s="428">
        <v>391</v>
      </c>
      <c r="K6" s="307">
        <f t="shared" si="0"/>
        <v>391</v>
      </c>
      <c r="L6" s="377">
        <f t="shared" ref="L6:L69" si="2">IF(D6="X",0,IF(E6="",0,IF(E6="H",0,VLOOKUP(E6,$F$539:$G$553,2))))</f>
        <v>200</v>
      </c>
      <c r="M6" s="285">
        <f t="shared" si="1"/>
        <v>78200</v>
      </c>
      <c r="S6" s="253"/>
    </row>
    <row r="7" spans="1:19" x14ac:dyDescent="0.25">
      <c r="A7" s="442"/>
      <c r="B7" s="455"/>
      <c r="C7" s="441" t="s">
        <v>600</v>
      </c>
      <c r="D7" s="427"/>
      <c r="E7" s="427" t="s">
        <v>311</v>
      </c>
      <c r="F7" s="428"/>
      <c r="G7" s="428"/>
      <c r="H7" s="428">
        <v>27.1</v>
      </c>
      <c r="I7" s="428"/>
      <c r="J7" s="428"/>
      <c r="K7" s="307">
        <f t="shared" si="0"/>
        <v>27.1</v>
      </c>
      <c r="L7" s="377">
        <f t="shared" si="2"/>
        <v>200</v>
      </c>
      <c r="M7" s="285">
        <f t="shared" si="1"/>
        <v>5420</v>
      </c>
      <c r="S7" s="253"/>
    </row>
    <row r="8" spans="1:19" x14ac:dyDescent="0.25">
      <c r="A8" s="442"/>
      <c r="B8" s="455"/>
      <c r="C8" s="441" t="s">
        <v>601</v>
      </c>
      <c r="D8" s="427"/>
      <c r="E8" s="427" t="s">
        <v>422</v>
      </c>
      <c r="F8" s="456"/>
      <c r="G8" s="428">
        <v>16.399999999999999</v>
      </c>
      <c r="H8" s="428"/>
      <c r="I8" s="428"/>
      <c r="J8" s="428"/>
      <c r="K8" s="307">
        <f t="shared" si="0"/>
        <v>16.399999999999999</v>
      </c>
      <c r="L8" s="377">
        <f t="shared" si="2"/>
        <v>200</v>
      </c>
      <c r="M8" s="285">
        <f t="shared" si="1"/>
        <v>3279.9999999999995</v>
      </c>
      <c r="S8" s="253"/>
    </row>
    <row r="9" spans="1:19" x14ac:dyDescent="0.25">
      <c r="A9" s="442"/>
      <c r="B9" s="455"/>
      <c r="C9" s="441" t="s">
        <v>602</v>
      </c>
      <c r="D9" s="427"/>
      <c r="E9" s="427" t="s">
        <v>314</v>
      </c>
      <c r="F9" s="456"/>
      <c r="G9" s="428">
        <v>7.6</v>
      </c>
      <c r="H9" s="428"/>
      <c r="I9" s="428"/>
      <c r="J9" s="428"/>
      <c r="K9" s="307">
        <f t="shared" si="0"/>
        <v>7.6</v>
      </c>
      <c r="L9" s="377">
        <f t="shared" si="2"/>
        <v>0</v>
      </c>
      <c r="M9" s="285">
        <f t="shared" si="1"/>
        <v>0</v>
      </c>
      <c r="S9" s="253"/>
    </row>
    <row r="10" spans="1:19" x14ac:dyDescent="0.25">
      <c r="A10" s="442"/>
      <c r="B10" s="455"/>
      <c r="C10" s="441" t="s">
        <v>603</v>
      </c>
      <c r="D10" s="427"/>
      <c r="E10" s="427" t="s">
        <v>421</v>
      </c>
      <c r="F10" s="456"/>
      <c r="G10" s="428"/>
      <c r="H10" s="428"/>
      <c r="I10" s="428"/>
      <c r="J10" s="428">
        <v>152.30000000000001</v>
      </c>
      <c r="K10" s="307">
        <f t="shared" si="0"/>
        <v>152.30000000000001</v>
      </c>
      <c r="L10" s="377">
        <f t="shared" si="2"/>
        <v>200</v>
      </c>
      <c r="M10" s="285">
        <f t="shared" si="1"/>
        <v>30460.000000000004</v>
      </c>
      <c r="S10" s="253"/>
    </row>
    <row r="11" spans="1:19" x14ac:dyDescent="0.25">
      <c r="A11" s="442"/>
      <c r="B11" s="455"/>
      <c r="C11" s="441" t="s">
        <v>312</v>
      </c>
      <c r="D11" s="427"/>
      <c r="E11" s="427" t="s">
        <v>311</v>
      </c>
      <c r="F11" s="456"/>
      <c r="G11" s="428">
        <v>23.3</v>
      </c>
      <c r="H11" s="428"/>
      <c r="I11" s="428"/>
      <c r="J11" s="428"/>
      <c r="K11" s="307">
        <f t="shared" si="0"/>
        <v>23.3</v>
      </c>
      <c r="L11" s="377">
        <f t="shared" si="2"/>
        <v>200</v>
      </c>
      <c r="M11" s="285">
        <f t="shared" si="1"/>
        <v>4660</v>
      </c>
      <c r="S11" s="253"/>
    </row>
    <row r="12" spans="1:19" x14ac:dyDescent="0.25">
      <c r="A12" s="442"/>
      <c r="B12" s="455"/>
      <c r="C12" s="441" t="s">
        <v>375</v>
      </c>
      <c r="D12" s="427"/>
      <c r="E12" s="427" t="s">
        <v>311</v>
      </c>
      <c r="F12" s="456"/>
      <c r="G12" s="428">
        <v>8.1999999999999993</v>
      </c>
      <c r="H12" s="428"/>
      <c r="I12" s="428"/>
      <c r="J12" s="428"/>
      <c r="K12" s="307">
        <f t="shared" si="0"/>
        <v>8.1999999999999993</v>
      </c>
      <c r="L12" s="377">
        <f t="shared" si="2"/>
        <v>200</v>
      </c>
      <c r="M12" s="285">
        <f t="shared" si="1"/>
        <v>1639.9999999999998</v>
      </c>
      <c r="S12" s="253"/>
    </row>
    <row r="13" spans="1:19" x14ac:dyDescent="0.25">
      <c r="A13" s="442"/>
      <c r="B13" s="455"/>
      <c r="C13" s="441" t="s">
        <v>452</v>
      </c>
      <c r="D13" s="427"/>
      <c r="E13" s="427" t="s">
        <v>275</v>
      </c>
      <c r="F13" s="456"/>
      <c r="G13" s="428"/>
      <c r="H13" s="428"/>
      <c r="I13" s="428"/>
      <c r="J13" s="428">
        <v>11.4</v>
      </c>
      <c r="K13" s="307">
        <f t="shared" si="0"/>
        <v>11.4</v>
      </c>
      <c r="L13" s="377">
        <f t="shared" si="2"/>
        <v>200</v>
      </c>
      <c r="M13" s="285">
        <f t="shared" si="1"/>
        <v>2280</v>
      </c>
      <c r="S13" s="253"/>
    </row>
    <row r="14" spans="1:19" x14ac:dyDescent="0.25">
      <c r="A14" s="442"/>
      <c r="B14" s="455"/>
      <c r="C14" s="441" t="s">
        <v>604</v>
      </c>
      <c r="D14" s="427"/>
      <c r="E14" s="427" t="s">
        <v>309</v>
      </c>
      <c r="F14" s="428"/>
      <c r="G14" s="428">
        <v>96.4</v>
      </c>
      <c r="H14" s="428"/>
      <c r="I14" s="428"/>
      <c r="J14" s="428"/>
      <c r="K14" s="307">
        <f t="shared" si="0"/>
        <v>96.4</v>
      </c>
      <c r="L14" s="377">
        <f t="shared" si="2"/>
        <v>200</v>
      </c>
      <c r="M14" s="285">
        <f t="shared" si="1"/>
        <v>19280</v>
      </c>
      <c r="S14" s="253"/>
    </row>
    <row r="15" spans="1:19" x14ac:dyDescent="0.25">
      <c r="A15" s="442"/>
      <c r="B15" s="455"/>
      <c r="C15" s="441" t="s">
        <v>605</v>
      </c>
      <c r="D15" s="427"/>
      <c r="E15" s="427" t="s">
        <v>314</v>
      </c>
      <c r="F15" s="428"/>
      <c r="G15" s="428">
        <v>14.8</v>
      </c>
      <c r="H15" s="428"/>
      <c r="I15" s="428"/>
      <c r="J15" s="428"/>
      <c r="K15" s="307">
        <f t="shared" si="0"/>
        <v>14.8</v>
      </c>
      <c r="L15" s="377">
        <f t="shared" si="2"/>
        <v>0</v>
      </c>
      <c r="M15" s="285">
        <f t="shared" si="1"/>
        <v>0</v>
      </c>
      <c r="S15" s="253"/>
    </row>
    <row r="16" spans="1:19" x14ac:dyDescent="0.25">
      <c r="A16" s="442"/>
      <c r="B16" s="455"/>
      <c r="C16" s="441" t="s">
        <v>606</v>
      </c>
      <c r="D16" s="427"/>
      <c r="E16" s="427" t="s">
        <v>314</v>
      </c>
      <c r="F16" s="428"/>
      <c r="G16" s="428">
        <v>18</v>
      </c>
      <c r="H16" s="428"/>
      <c r="I16" s="428"/>
      <c r="J16" s="428"/>
      <c r="K16" s="307">
        <f t="shared" si="0"/>
        <v>18</v>
      </c>
      <c r="L16" s="377">
        <f t="shared" si="2"/>
        <v>0</v>
      </c>
      <c r="M16" s="285">
        <f t="shared" si="1"/>
        <v>0</v>
      </c>
      <c r="S16" s="253"/>
    </row>
    <row r="17" spans="1:19" x14ac:dyDescent="0.25">
      <c r="A17" s="442"/>
      <c r="B17" s="455"/>
      <c r="C17" s="441" t="s">
        <v>312</v>
      </c>
      <c r="D17" s="427"/>
      <c r="E17" s="427" t="s">
        <v>311</v>
      </c>
      <c r="F17" s="428"/>
      <c r="G17" s="428">
        <v>32</v>
      </c>
      <c r="H17" s="428"/>
      <c r="I17" s="428"/>
      <c r="J17" s="428"/>
      <c r="K17" s="307">
        <f t="shared" si="0"/>
        <v>32</v>
      </c>
      <c r="L17" s="377">
        <f t="shared" si="2"/>
        <v>200</v>
      </c>
      <c r="M17" s="285">
        <f t="shared" si="1"/>
        <v>6400</v>
      </c>
      <c r="S17" s="253"/>
    </row>
    <row r="18" spans="1:19" x14ac:dyDescent="0.25">
      <c r="A18" s="442"/>
      <c r="B18" s="455"/>
      <c r="C18" s="441" t="s">
        <v>375</v>
      </c>
      <c r="D18" s="427"/>
      <c r="E18" s="427" t="s">
        <v>311</v>
      </c>
      <c r="F18" s="428"/>
      <c r="G18" s="428">
        <v>8</v>
      </c>
      <c r="H18" s="428"/>
      <c r="I18" s="428"/>
      <c r="J18" s="428"/>
      <c r="K18" s="307">
        <f t="shared" si="0"/>
        <v>8</v>
      </c>
      <c r="L18" s="377">
        <f t="shared" si="2"/>
        <v>200</v>
      </c>
      <c r="M18" s="285">
        <f t="shared" si="1"/>
        <v>1600</v>
      </c>
      <c r="S18" s="253"/>
    </row>
    <row r="19" spans="1:19" x14ac:dyDescent="0.25">
      <c r="A19" s="442"/>
      <c r="B19" s="455"/>
      <c r="C19" s="441" t="s">
        <v>600</v>
      </c>
      <c r="D19" s="427"/>
      <c r="E19" s="427" t="s">
        <v>311</v>
      </c>
      <c r="F19" s="428"/>
      <c r="G19" s="428"/>
      <c r="H19" s="428">
        <v>76.7</v>
      </c>
      <c r="I19" s="428"/>
      <c r="J19" s="428"/>
      <c r="K19" s="307">
        <f t="shared" si="0"/>
        <v>76.7</v>
      </c>
      <c r="L19" s="377">
        <f t="shared" si="2"/>
        <v>200</v>
      </c>
      <c r="M19" s="285">
        <f t="shared" si="1"/>
        <v>15340</v>
      </c>
      <c r="S19" s="253"/>
    </row>
    <row r="20" spans="1:19" x14ac:dyDescent="0.25">
      <c r="A20" s="442"/>
      <c r="B20" s="455"/>
      <c r="C20" s="441" t="s">
        <v>607</v>
      </c>
      <c r="D20" s="427"/>
      <c r="E20" s="427" t="s">
        <v>314</v>
      </c>
      <c r="F20" s="428"/>
      <c r="G20" s="428">
        <v>15.8</v>
      </c>
      <c r="H20" s="428"/>
      <c r="I20" s="428"/>
      <c r="J20" s="428"/>
      <c r="K20" s="307">
        <f t="shared" si="0"/>
        <v>15.8</v>
      </c>
      <c r="L20" s="377">
        <f t="shared" si="2"/>
        <v>0</v>
      </c>
      <c r="M20" s="285">
        <f t="shared" si="1"/>
        <v>0</v>
      </c>
      <c r="S20" s="253"/>
    </row>
    <row r="21" spans="1:19" x14ac:dyDescent="0.25">
      <c r="A21" s="442"/>
      <c r="B21" s="455"/>
      <c r="C21" s="441" t="s">
        <v>608</v>
      </c>
      <c r="D21" s="427"/>
      <c r="E21" s="380" t="s">
        <v>425</v>
      </c>
      <c r="F21" s="428"/>
      <c r="G21" s="428">
        <v>101.3</v>
      </c>
      <c r="H21" s="428"/>
      <c r="I21" s="428"/>
      <c r="J21" s="428"/>
      <c r="K21" s="307">
        <f t="shared" si="0"/>
        <v>101.3</v>
      </c>
      <c r="L21" s="377">
        <f t="shared" si="2"/>
        <v>200</v>
      </c>
      <c r="M21" s="285">
        <f t="shared" si="1"/>
        <v>20260</v>
      </c>
      <c r="S21" s="253"/>
    </row>
    <row r="22" spans="1:19" x14ac:dyDescent="0.25">
      <c r="A22" s="442"/>
      <c r="B22" s="455"/>
      <c r="C22" s="441" t="s">
        <v>609</v>
      </c>
      <c r="D22" s="427"/>
      <c r="E22" s="427" t="s">
        <v>314</v>
      </c>
      <c r="F22" s="428"/>
      <c r="G22" s="428">
        <v>11.5</v>
      </c>
      <c r="H22" s="428"/>
      <c r="I22" s="428"/>
      <c r="J22" s="428"/>
      <c r="K22" s="307">
        <f t="shared" si="0"/>
        <v>11.5</v>
      </c>
      <c r="L22" s="377">
        <f t="shared" si="2"/>
        <v>0</v>
      </c>
      <c r="M22" s="285">
        <f t="shared" si="1"/>
        <v>0</v>
      </c>
      <c r="S22" s="253"/>
    </row>
    <row r="23" spans="1:19" x14ac:dyDescent="0.25">
      <c r="A23" s="442"/>
      <c r="B23" s="455"/>
      <c r="C23" s="441" t="s">
        <v>610</v>
      </c>
      <c r="D23" s="427"/>
      <c r="E23" s="427" t="s">
        <v>311</v>
      </c>
      <c r="F23" s="428"/>
      <c r="G23" s="428">
        <v>20.2</v>
      </c>
      <c r="H23" s="428"/>
      <c r="I23" s="428"/>
      <c r="J23" s="428"/>
      <c r="K23" s="307">
        <f t="shared" si="0"/>
        <v>20.2</v>
      </c>
      <c r="L23" s="377">
        <f t="shared" si="2"/>
        <v>200</v>
      </c>
      <c r="M23" s="285">
        <f t="shared" si="1"/>
        <v>4040</v>
      </c>
      <c r="S23" s="253"/>
    </row>
    <row r="24" spans="1:19" x14ac:dyDescent="0.25">
      <c r="A24" s="442"/>
      <c r="B24" s="455"/>
      <c r="C24" s="441" t="s">
        <v>366</v>
      </c>
      <c r="D24" s="427"/>
      <c r="E24" s="427" t="s">
        <v>420</v>
      </c>
      <c r="F24" s="428"/>
      <c r="G24" s="428">
        <v>16.899999999999999</v>
      </c>
      <c r="H24" s="428"/>
      <c r="I24" s="428"/>
      <c r="J24" s="428"/>
      <c r="K24" s="307">
        <f t="shared" si="0"/>
        <v>16.899999999999999</v>
      </c>
      <c r="L24" s="377">
        <f t="shared" si="2"/>
        <v>200</v>
      </c>
      <c r="M24" s="285">
        <f t="shared" si="1"/>
        <v>3379.9999999999995</v>
      </c>
      <c r="S24" s="253"/>
    </row>
    <row r="25" spans="1:19" x14ac:dyDescent="0.25">
      <c r="A25" s="442"/>
      <c r="B25" s="455"/>
      <c r="C25" s="441" t="s">
        <v>611</v>
      </c>
      <c r="D25" s="427"/>
      <c r="E25" s="427" t="s">
        <v>309</v>
      </c>
      <c r="F25" s="428"/>
      <c r="G25" s="428">
        <v>86.3</v>
      </c>
      <c r="H25" s="428"/>
      <c r="I25" s="428"/>
      <c r="J25" s="428"/>
      <c r="K25" s="307">
        <f t="shared" si="0"/>
        <v>86.3</v>
      </c>
      <c r="L25" s="377">
        <f t="shared" si="2"/>
        <v>200</v>
      </c>
      <c r="M25" s="285">
        <f t="shared" si="1"/>
        <v>17260</v>
      </c>
      <c r="S25" s="253"/>
    </row>
    <row r="26" spans="1:19" x14ac:dyDescent="0.25">
      <c r="A26" s="442"/>
      <c r="B26" s="455"/>
      <c r="C26" s="441" t="s">
        <v>312</v>
      </c>
      <c r="D26" s="427"/>
      <c r="E26" s="427" t="s">
        <v>311</v>
      </c>
      <c r="F26" s="428"/>
      <c r="G26" s="428">
        <v>26.5</v>
      </c>
      <c r="H26" s="428"/>
      <c r="I26" s="428"/>
      <c r="J26" s="428"/>
      <c r="K26" s="307">
        <f t="shared" si="0"/>
        <v>26.5</v>
      </c>
      <c r="L26" s="377">
        <f t="shared" si="2"/>
        <v>200</v>
      </c>
      <c r="M26" s="285">
        <f t="shared" si="1"/>
        <v>5300</v>
      </c>
      <c r="S26" s="253"/>
    </row>
    <row r="27" spans="1:19" x14ac:dyDescent="0.25">
      <c r="A27" s="442"/>
      <c r="B27" s="455"/>
      <c r="C27" s="441" t="s">
        <v>375</v>
      </c>
      <c r="D27" s="427"/>
      <c r="E27" s="427" t="s">
        <v>311</v>
      </c>
      <c r="F27" s="428"/>
      <c r="G27" s="428">
        <v>8</v>
      </c>
      <c r="H27" s="428"/>
      <c r="I27" s="428"/>
      <c r="J27" s="428"/>
      <c r="K27" s="307">
        <f t="shared" si="0"/>
        <v>8</v>
      </c>
      <c r="L27" s="377">
        <f t="shared" si="2"/>
        <v>200</v>
      </c>
      <c r="M27" s="285">
        <f t="shared" si="1"/>
        <v>1600</v>
      </c>
      <c r="S27" s="253"/>
    </row>
    <row r="28" spans="1:19" x14ac:dyDescent="0.25">
      <c r="A28" s="442"/>
      <c r="B28" s="455"/>
      <c r="C28" s="441" t="s">
        <v>367</v>
      </c>
      <c r="D28" s="427"/>
      <c r="E28" s="427" t="s">
        <v>311</v>
      </c>
      <c r="F28" s="428"/>
      <c r="G28" s="428">
        <v>5.0999999999999996</v>
      </c>
      <c r="H28" s="428"/>
      <c r="I28" s="428"/>
      <c r="J28" s="428"/>
      <c r="K28" s="307">
        <f t="shared" si="0"/>
        <v>5.0999999999999996</v>
      </c>
      <c r="L28" s="377">
        <f t="shared" si="2"/>
        <v>200</v>
      </c>
      <c r="M28" s="285">
        <f t="shared" si="1"/>
        <v>1019.9999999999999</v>
      </c>
      <c r="S28" s="253"/>
    </row>
    <row r="29" spans="1:19" x14ac:dyDescent="0.25">
      <c r="A29" s="442"/>
      <c r="B29" s="455"/>
      <c r="C29" s="441" t="s">
        <v>612</v>
      </c>
      <c r="D29" s="427"/>
      <c r="E29" s="427" t="s">
        <v>311</v>
      </c>
      <c r="F29" s="428"/>
      <c r="G29" s="428">
        <v>17.8</v>
      </c>
      <c r="H29" s="428"/>
      <c r="I29" s="428"/>
      <c r="J29" s="428"/>
      <c r="K29" s="307">
        <f t="shared" si="0"/>
        <v>17.8</v>
      </c>
      <c r="L29" s="377">
        <f t="shared" si="2"/>
        <v>200</v>
      </c>
      <c r="M29" s="285">
        <f t="shared" si="1"/>
        <v>3560</v>
      </c>
      <c r="S29" s="253"/>
    </row>
    <row r="30" spans="1:19" x14ac:dyDescent="0.25">
      <c r="A30" s="442"/>
      <c r="B30" s="455"/>
      <c r="C30" s="441" t="s">
        <v>613</v>
      </c>
      <c r="D30" s="427"/>
      <c r="E30" s="427" t="s">
        <v>314</v>
      </c>
      <c r="F30" s="428"/>
      <c r="G30" s="428">
        <v>3</v>
      </c>
      <c r="H30" s="428"/>
      <c r="I30" s="428"/>
      <c r="J30" s="428"/>
      <c r="K30" s="307">
        <f t="shared" si="0"/>
        <v>3</v>
      </c>
      <c r="L30" s="377">
        <f t="shared" si="2"/>
        <v>0</v>
      </c>
      <c r="M30" s="285">
        <f t="shared" si="1"/>
        <v>0</v>
      </c>
      <c r="S30" s="253"/>
    </row>
    <row r="31" spans="1:19" x14ac:dyDescent="0.25">
      <c r="A31" s="442"/>
      <c r="B31" s="455"/>
      <c r="C31" s="441" t="s">
        <v>374</v>
      </c>
      <c r="D31" s="427"/>
      <c r="E31" s="427" t="s">
        <v>311</v>
      </c>
      <c r="F31" s="428"/>
      <c r="G31" s="428">
        <v>2</v>
      </c>
      <c r="H31" s="428"/>
      <c r="I31" s="428"/>
      <c r="J31" s="428"/>
      <c r="K31" s="307">
        <f t="shared" si="0"/>
        <v>2</v>
      </c>
      <c r="L31" s="377">
        <f t="shared" si="2"/>
        <v>200</v>
      </c>
      <c r="M31" s="285">
        <f t="shared" si="1"/>
        <v>400</v>
      </c>
      <c r="S31" s="253"/>
    </row>
    <row r="32" spans="1:19" x14ac:dyDescent="0.25">
      <c r="A32" s="442"/>
      <c r="B32" s="455"/>
      <c r="C32" s="441" t="s">
        <v>614</v>
      </c>
      <c r="D32" s="427"/>
      <c r="E32" s="427" t="s">
        <v>311</v>
      </c>
      <c r="F32" s="428"/>
      <c r="G32" s="428">
        <v>23.8</v>
      </c>
      <c r="H32" s="428"/>
      <c r="I32" s="428"/>
      <c r="J32" s="428"/>
      <c r="K32" s="307">
        <f t="shared" si="0"/>
        <v>23.8</v>
      </c>
      <c r="L32" s="377">
        <f t="shared" si="2"/>
        <v>200</v>
      </c>
      <c r="M32" s="285">
        <f t="shared" si="1"/>
        <v>4760</v>
      </c>
      <c r="S32" s="253"/>
    </row>
    <row r="33" spans="1:19" x14ac:dyDescent="0.25">
      <c r="A33" s="442"/>
      <c r="B33" s="455"/>
      <c r="C33" s="441" t="s">
        <v>615</v>
      </c>
      <c r="D33" s="427"/>
      <c r="E33" s="427" t="s">
        <v>275</v>
      </c>
      <c r="F33" s="428"/>
      <c r="G33" s="428"/>
      <c r="H33" s="428"/>
      <c r="I33" s="428"/>
      <c r="J33" s="428">
        <v>10.5</v>
      </c>
      <c r="K33" s="307">
        <f t="shared" si="0"/>
        <v>10.5</v>
      </c>
      <c r="L33" s="377">
        <f t="shared" si="2"/>
        <v>200</v>
      </c>
      <c r="M33" s="285">
        <f t="shared" si="1"/>
        <v>2100</v>
      </c>
      <c r="S33" s="253"/>
    </row>
    <row r="34" spans="1:19" x14ac:dyDescent="0.25">
      <c r="A34" s="442"/>
      <c r="B34" s="455"/>
      <c r="C34" s="441" t="s">
        <v>616</v>
      </c>
      <c r="D34" s="427"/>
      <c r="E34" s="427" t="s">
        <v>314</v>
      </c>
      <c r="F34" s="428"/>
      <c r="G34" s="428">
        <v>4.7</v>
      </c>
      <c r="H34" s="428"/>
      <c r="I34" s="428"/>
      <c r="J34" s="428"/>
      <c r="K34" s="307">
        <f t="shared" si="0"/>
        <v>4.7</v>
      </c>
      <c r="L34" s="377">
        <f t="shared" si="2"/>
        <v>0</v>
      </c>
      <c r="M34" s="285">
        <f t="shared" si="1"/>
        <v>0</v>
      </c>
      <c r="S34" s="253"/>
    </row>
    <row r="35" spans="1:19" x14ac:dyDescent="0.25">
      <c r="A35" s="442"/>
      <c r="B35" s="455"/>
      <c r="C35" s="441" t="s">
        <v>617</v>
      </c>
      <c r="D35" s="427"/>
      <c r="E35" s="427" t="s">
        <v>420</v>
      </c>
      <c r="F35" s="428"/>
      <c r="G35" s="428">
        <v>25.6</v>
      </c>
      <c r="H35" s="428"/>
      <c r="I35" s="428"/>
      <c r="J35" s="428"/>
      <c r="K35" s="307">
        <f t="shared" si="0"/>
        <v>25.6</v>
      </c>
      <c r="L35" s="420">
        <v>210</v>
      </c>
      <c r="M35" s="285">
        <f t="shared" si="1"/>
        <v>5376</v>
      </c>
      <c r="O35" s="418" t="s">
        <v>557</v>
      </c>
      <c r="S35" s="253"/>
    </row>
    <row r="36" spans="1:19" x14ac:dyDescent="0.25">
      <c r="A36" s="442"/>
      <c r="B36" s="455"/>
      <c r="C36" s="441" t="s">
        <v>618</v>
      </c>
      <c r="D36" s="427"/>
      <c r="E36" s="427" t="s">
        <v>420</v>
      </c>
      <c r="F36" s="428"/>
      <c r="G36" s="428">
        <v>41</v>
      </c>
      <c r="H36" s="428"/>
      <c r="I36" s="428"/>
      <c r="J36" s="428"/>
      <c r="K36" s="307">
        <f t="shared" si="0"/>
        <v>41</v>
      </c>
      <c r="L36" s="420">
        <v>210</v>
      </c>
      <c r="M36" s="285">
        <f t="shared" si="1"/>
        <v>8610</v>
      </c>
      <c r="O36" s="418" t="s">
        <v>557</v>
      </c>
      <c r="S36" s="253"/>
    </row>
    <row r="37" spans="1:19" x14ac:dyDescent="0.25">
      <c r="A37" s="442"/>
      <c r="B37" s="457"/>
      <c r="C37" s="441" t="s">
        <v>600</v>
      </c>
      <c r="D37" s="427"/>
      <c r="E37" s="427" t="s">
        <v>311</v>
      </c>
      <c r="F37" s="428"/>
      <c r="G37" s="428"/>
      <c r="H37" s="428">
        <v>94.4</v>
      </c>
      <c r="I37" s="428"/>
      <c r="J37" s="428"/>
      <c r="K37" s="307">
        <f t="shared" si="0"/>
        <v>94.4</v>
      </c>
      <c r="L37" s="377">
        <f t="shared" si="2"/>
        <v>200</v>
      </c>
      <c r="M37" s="285">
        <f t="shared" si="1"/>
        <v>18880</v>
      </c>
      <c r="S37" s="253"/>
    </row>
    <row r="38" spans="1:19" x14ac:dyDescent="0.25">
      <c r="A38" s="442"/>
      <c r="B38" s="455"/>
      <c r="C38" s="441" t="s">
        <v>435</v>
      </c>
      <c r="D38" s="427"/>
      <c r="E38" s="427" t="s">
        <v>421</v>
      </c>
      <c r="F38" s="428"/>
      <c r="G38" s="428">
        <v>98</v>
      </c>
      <c r="H38" s="428"/>
      <c r="I38" s="428"/>
      <c r="J38" s="428"/>
      <c r="K38" s="307">
        <f t="shared" si="0"/>
        <v>98</v>
      </c>
      <c r="L38" s="420">
        <v>210</v>
      </c>
      <c r="M38" s="285">
        <f t="shared" si="1"/>
        <v>20580</v>
      </c>
      <c r="O38" s="418" t="s">
        <v>557</v>
      </c>
      <c r="S38" s="253"/>
    </row>
    <row r="39" spans="1:19" x14ac:dyDescent="0.25">
      <c r="A39" s="442"/>
      <c r="B39" s="455"/>
      <c r="C39" s="441" t="s">
        <v>619</v>
      </c>
      <c r="D39" s="427"/>
      <c r="E39" s="427" t="s">
        <v>275</v>
      </c>
      <c r="F39" s="428"/>
      <c r="G39" s="428"/>
      <c r="H39" s="428"/>
      <c r="I39" s="428"/>
      <c r="J39" s="428">
        <v>11.5</v>
      </c>
      <c r="K39" s="307">
        <f t="shared" si="0"/>
        <v>11.5</v>
      </c>
      <c r="L39" s="420">
        <v>210</v>
      </c>
      <c r="M39" s="285">
        <f t="shared" si="1"/>
        <v>2415</v>
      </c>
      <c r="O39" s="418" t="s">
        <v>557</v>
      </c>
      <c r="S39" s="253"/>
    </row>
    <row r="40" spans="1:19" x14ac:dyDescent="0.25">
      <c r="A40" s="258"/>
      <c r="B40" s="258"/>
      <c r="C40" s="441" t="s">
        <v>620</v>
      </c>
      <c r="D40" s="427"/>
      <c r="E40" s="427" t="s">
        <v>275</v>
      </c>
      <c r="F40" s="428"/>
      <c r="G40" s="428"/>
      <c r="H40" s="428"/>
      <c r="I40" s="428"/>
      <c r="J40" s="428">
        <v>10.6</v>
      </c>
      <c r="K40" s="307">
        <f t="shared" si="0"/>
        <v>10.6</v>
      </c>
      <c r="L40" s="377">
        <f t="shared" si="2"/>
        <v>200</v>
      </c>
      <c r="M40" s="285">
        <f t="shared" si="1"/>
        <v>2120</v>
      </c>
      <c r="S40" s="253"/>
    </row>
    <row r="41" spans="1:19" x14ac:dyDescent="0.25">
      <c r="A41" s="258"/>
      <c r="B41" s="258"/>
      <c r="C41" s="441" t="s">
        <v>312</v>
      </c>
      <c r="D41" s="427"/>
      <c r="E41" s="427" t="s">
        <v>311</v>
      </c>
      <c r="F41" s="428"/>
      <c r="G41" s="428">
        <v>19.399999999999999</v>
      </c>
      <c r="H41" s="428"/>
      <c r="I41" s="428"/>
      <c r="J41" s="428"/>
      <c r="K41" s="307">
        <f t="shared" si="0"/>
        <v>19.399999999999999</v>
      </c>
      <c r="L41" s="377">
        <f t="shared" si="2"/>
        <v>200</v>
      </c>
      <c r="M41" s="285">
        <f t="shared" si="1"/>
        <v>3879.9999999999995</v>
      </c>
      <c r="S41" s="253"/>
    </row>
    <row r="42" spans="1:19" x14ac:dyDescent="0.25">
      <c r="A42" s="258"/>
      <c r="B42" s="258"/>
      <c r="C42" s="441" t="s">
        <v>375</v>
      </c>
      <c r="D42" s="427"/>
      <c r="E42" s="427" t="s">
        <v>311</v>
      </c>
      <c r="F42" s="428"/>
      <c r="G42" s="428">
        <v>8</v>
      </c>
      <c r="H42" s="428"/>
      <c r="I42" s="428"/>
      <c r="J42" s="428"/>
      <c r="K42" s="307">
        <f t="shared" si="0"/>
        <v>8</v>
      </c>
      <c r="L42" s="377">
        <f t="shared" si="2"/>
        <v>200</v>
      </c>
      <c r="M42" s="285">
        <f t="shared" si="1"/>
        <v>1600</v>
      </c>
      <c r="S42" s="253"/>
    </row>
    <row r="43" spans="1:19" x14ac:dyDescent="0.25">
      <c r="A43" s="258"/>
      <c r="B43" s="258"/>
      <c r="C43" s="441" t="s">
        <v>356</v>
      </c>
      <c r="D43" s="427"/>
      <c r="E43" s="427" t="s">
        <v>309</v>
      </c>
      <c r="F43" s="428"/>
      <c r="G43" s="428">
        <v>27.3</v>
      </c>
      <c r="H43" s="428"/>
      <c r="I43" s="428"/>
      <c r="J43" s="428"/>
      <c r="K43" s="307">
        <f t="shared" si="0"/>
        <v>27.3</v>
      </c>
      <c r="L43" s="377">
        <f t="shared" si="2"/>
        <v>200</v>
      </c>
      <c r="M43" s="285">
        <f t="shared" si="1"/>
        <v>5460</v>
      </c>
      <c r="S43" s="253"/>
    </row>
    <row r="44" spans="1:19" x14ac:dyDescent="0.25">
      <c r="A44" s="258"/>
      <c r="B44" s="258"/>
      <c r="C44" s="441" t="s">
        <v>312</v>
      </c>
      <c r="D44" s="427"/>
      <c r="E44" s="427" t="s">
        <v>311</v>
      </c>
      <c r="F44" s="428"/>
      <c r="G44" s="428">
        <v>19.2</v>
      </c>
      <c r="H44" s="428"/>
      <c r="I44" s="428"/>
      <c r="J44" s="428"/>
      <c r="K44" s="307">
        <f t="shared" si="0"/>
        <v>19.2</v>
      </c>
      <c r="L44" s="377">
        <f t="shared" si="2"/>
        <v>200</v>
      </c>
      <c r="M44" s="285">
        <f t="shared" si="1"/>
        <v>3840</v>
      </c>
      <c r="S44" s="253"/>
    </row>
    <row r="45" spans="1:19" x14ac:dyDescent="0.25">
      <c r="A45" s="258"/>
      <c r="B45" s="258"/>
      <c r="C45" s="441" t="s">
        <v>375</v>
      </c>
      <c r="D45" s="427"/>
      <c r="E45" s="427" t="s">
        <v>311</v>
      </c>
      <c r="F45" s="428"/>
      <c r="G45" s="428">
        <v>8</v>
      </c>
      <c r="H45" s="428"/>
      <c r="I45" s="428"/>
      <c r="J45" s="428"/>
      <c r="K45" s="307">
        <f t="shared" si="0"/>
        <v>8</v>
      </c>
      <c r="L45" s="377">
        <f t="shared" si="2"/>
        <v>200</v>
      </c>
      <c r="M45" s="285">
        <f t="shared" si="1"/>
        <v>1600</v>
      </c>
      <c r="S45" s="253"/>
    </row>
    <row r="46" spans="1:19" x14ac:dyDescent="0.25">
      <c r="A46" s="258"/>
      <c r="B46" s="258"/>
      <c r="C46" s="441" t="s">
        <v>600</v>
      </c>
      <c r="D46" s="427"/>
      <c r="E46" s="427" t="s">
        <v>311</v>
      </c>
      <c r="F46" s="428"/>
      <c r="G46" s="428"/>
      <c r="H46" s="428">
        <v>84.7</v>
      </c>
      <c r="I46" s="428"/>
      <c r="J46" s="428"/>
      <c r="K46" s="307">
        <f t="shared" si="0"/>
        <v>84.7</v>
      </c>
      <c r="L46" s="377">
        <f t="shared" si="2"/>
        <v>200</v>
      </c>
      <c r="M46" s="285">
        <f t="shared" si="1"/>
        <v>16940</v>
      </c>
      <c r="S46" s="253"/>
    </row>
    <row r="47" spans="1:19" x14ac:dyDescent="0.25">
      <c r="A47" s="258"/>
      <c r="B47" s="258"/>
      <c r="C47" s="441" t="s">
        <v>615</v>
      </c>
      <c r="D47" s="427"/>
      <c r="E47" s="427" t="s">
        <v>275</v>
      </c>
      <c r="F47" s="428"/>
      <c r="G47" s="428"/>
      <c r="H47" s="428"/>
      <c r="I47" s="428"/>
      <c r="J47" s="428">
        <v>10.7</v>
      </c>
      <c r="K47" s="307">
        <f t="shared" si="0"/>
        <v>10.7</v>
      </c>
      <c r="L47" s="377">
        <f t="shared" si="2"/>
        <v>200</v>
      </c>
      <c r="M47" s="285">
        <f t="shared" si="1"/>
        <v>2140</v>
      </c>
      <c r="S47" s="253"/>
    </row>
    <row r="48" spans="1:19" x14ac:dyDescent="0.25">
      <c r="A48" s="258"/>
      <c r="B48" s="258"/>
      <c r="C48" s="441" t="s">
        <v>356</v>
      </c>
      <c r="D48" s="427"/>
      <c r="E48" s="427" t="s">
        <v>309</v>
      </c>
      <c r="F48" s="428"/>
      <c r="G48" s="428">
        <v>54.9</v>
      </c>
      <c r="H48" s="428"/>
      <c r="I48" s="428"/>
      <c r="J48" s="428"/>
      <c r="K48" s="307">
        <f t="shared" si="0"/>
        <v>54.9</v>
      </c>
      <c r="L48" s="377">
        <f t="shared" si="2"/>
        <v>200</v>
      </c>
      <c r="M48" s="285">
        <f t="shared" si="1"/>
        <v>10980</v>
      </c>
      <c r="S48" s="253"/>
    </row>
    <row r="49" spans="1:19" x14ac:dyDescent="0.25">
      <c r="A49" s="258"/>
      <c r="B49" s="258"/>
      <c r="C49" s="441" t="s">
        <v>621</v>
      </c>
      <c r="D49" s="427"/>
      <c r="E49" s="427" t="s">
        <v>314</v>
      </c>
      <c r="F49" s="428"/>
      <c r="G49" s="428">
        <v>11.4</v>
      </c>
      <c r="H49" s="428"/>
      <c r="I49" s="428"/>
      <c r="J49" s="428"/>
      <c r="K49" s="307">
        <f t="shared" si="0"/>
        <v>11.4</v>
      </c>
      <c r="L49" s="377">
        <f t="shared" si="2"/>
        <v>0</v>
      </c>
      <c r="M49" s="285">
        <f t="shared" si="1"/>
        <v>0</v>
      </c>
      <c r="S49" s="253"/>
    </row>
    <row r="50" spans="1:19" x14ac:dyDescent="0.25">
      <c r="A50" s="258"/>
      <c r="B50" s="258"/>
      <c r="C50" s="441" t="s">
        <v>622</v>
      </c>
      <c r="D50" s="427"/>
      <c r="E50" s="427" t="s">
        <v>314</v>
      </c>
      <c r="F50" s="428"/>
      <c r="G50" s="428">
        <v>3</v>
      </c>
      <c r="H50" s="428"/>
      <c r="I50" s="428"/>
      <c r="J50" s="428"/>
      <c r="K50" s="307">
        <f t="shared" si="0"/>
        <v>3</v>
      </c>
      <c r="L50" s="377">
        <f t="shared" si="2"/>
        <v>0</v>
      </c>
      <c r="M50" s="285">
        <f t="shared" si="1"/>
        <v>0</v>
      </c>
      <c r="S50" s="253"/>
    </row>
    <row r="51" spans="1:19" x14ac:dyDescent="0.25">
      <c r="A51" s="258"/>
      <c r="B51" s="258"/>
      <c r="C51" s="441" t="s">
        <v>623</v>
      </c>
      <c r="D51" s="427"/>
      <c r="E51" s="427" t="s">
        <v>309</v>
      </c>
      <c r="F51" s="428"/>
      <c r="G51" s="428"/>
      <c r="H51" s="428">
        <v>67</v>
      </c>
      <c r="I51" s="428"/>
      <c r="J51" s="428"/>
      <c r="K51" s="307">
        <f t="shared" si="0"/>
        <v>67</v>
      </c>
      <c r="L51" s="377">
        <f t="shared" si="2"/>
        <v>200</v>
      </c>
      <c r="M51" s="285">
        <f t="shared" si="1"/>
        <v>13400</v>
      </c>
      <c r="S51" s="253"/>
    </row>
    <row r="52" spans="1:19" x14ac:dyDescent="0.25">
      <c r="A52" s="258"/>
      <c r="B52" s="258"/>
      <c r="C52" s="441" t="s">
        <v>624</v>
      </c>
      <c r="D52" s="427"/>
      <c r="E52" s="427" t="s">
        <v>309</v>
      </c>
      <c r="F52" s="428"/>
      <c r="G52" s="428">
        <v>26.2</v>
      </c>
      <c r="H52" s="428"/>
      <c r="I52" s="428"/>
      <c r="J52" s="428"/>
      <c r="K52" s="307">
        <f t="shared" si="0"/>
        <v>26.2</v>
      </c>
      <c r="L52" s="420">
        <v>210</v>
      </c>
      <c r="M52" s="285">
        <f t="shared" si="1"/>
        <v>5502</v>
      </c>
      <c r="O52" s="418" t="s">
        <v>557</v>
      </c>
      <c r="S52" s="253"/>
    </row>
    <row r="53" spans="1:19" x14ac:dyDescent="0.25">
      <c r="A53" s="258"/>
      <c r="B53" s="258"/>
      <c r="C53" s="441" t="s">
        <v>356</v>
      </c>
      <c r="D53" s="427"/>
      <c r="E53" s="427" t="s">
        <v>309</v>
      </c>
      <c r="F53" s="428"/>
      <c r="G53" s="428">
        <v>55.2</v>
      </c>
      <c r="H53" s="428"/>
      <c r="I53" s="428"/>
      <c r="J53" s="428"/>
      <c r="K53" s="307">
        <f t="shared" si="0"/>
        <v>55.2</v>
      </c>
      <c r="L53" s="377">
        <f t="shared" si="2"/>
        <v>200</v>
      </c>
      <c r="M53" s="285">
        <f t="shared" si="1"/>
        <v>11040</v>
      </c>
      <c r="S53" s="253"/>
    </row>
    <row r="54" spans="1:19" x14ac:dyDescent="0.25">
      <c r="A54" s="258"/>
      <c r="B54" s="258"/>
      <c r="C54" s="441" t="s">
        <v>625</v>
      </c>
      <c r="D54" s="427"/>
      <c r="E54" s="427" t="s">
        <v>311</v>
      </c>
      <c r="F54" s="428"/>
      <c r="G54" s="428">
        <v>19.2</v>
      </c>
      <c r="H54" s="428"/>
      <c r="I54" s="428"/>
      <c r="J54" s="428"/>
      <c r="K54" s="307">
        <f t="shared" si="0"/>
        <v>19.2</v>
      </c>
      <c r="L54" s="377">
        <f t="shared" si="2"/>
        <v>200</v>
      </c>
      <c r="M54" s="285">
        <f t="shared" si="1"/>
        <v>3840</v>
      </c>
      <c r="S54" s="253"/>
    </row>
    <row r="55" spans="1:19" x14ac:dyDescent="0.25">
      <c r="A55" s="258"/>
      <c r="B55" s="258"/>
      <c r="C55" s="441" t="s">
        <v>375</v>
      </c>
      <c r="D55" s="427"/>
      <c r="E55" s="427" t="s">
        <v>311</v>
      </c>
      <c r="F55" s="428"/>
      <c r="G55" s="428">
        <v>8</v>
      </c>
      <c r="H55" s="428"/>
      <c r="I55" s="428"/>
      <c r="J55" s="428"/>
      <c r="K55" s="307">
        <f t="shared" si="0"/>
        <v>8</v>
      </c>
      <c r="L55" s="377">
        <f t="shared" si="2"/>
        <v>200</v>
      </c>
      <c r="M55" s="285">
        <f t="shared" si="1"/>
        <v>1600</v>
      </c>
      <c r="S55" s="253"/>
    </row>
    <row r="56" spans="1:19" x14ac:dyDescent="0.25">
      <c r="A56" s="258"/>
      <c r="B56" s="258"/>
      <c r="C56" s="441" t="s">
        <v>626</v>
      </c>
      <c r="D56" s="427"/>
      <c r="E56" s="427" t="s">
        <v>420</v>
      </c>
      <c r="F56" s="428"/>
      <c r="G56" s="428">
        <v>25.9</v>
      </c>
      <c r="H56" s="428"/>
      <c r="I56" s="428"/>
      <c r="J56" s="428"/>
      <c r="K56" s="307">
        <f t="shared" si="0"/>
        <v>25.9</v>
      </c>
      <c r="L56" s="420">
        <v>210</v>
      </c>
      <c r="M56" s="285">
        <f t="shared" si="1"/>
        <v>5439</v>
      </c>
      <c r="O56" s="418" t="s">
        <v>557</v>
      </c>
      <c r="S56" s="253"/>
    </row>
    <row r="57" spans="1:19" x14ac:dyDescent="0.25">
      <c r="A57" s="258"/>
      <c r="B57" s="258"/>
      <c r="C57" s="441" t="s">
        <v>627</v>
      </c>
      <c r="D57" s="427"/>
      <c r="E57" s="427" t="s">
        <v>275</v>
      </c>
      <c r="F57" s="428"/>
      <c r="G57" s="428"/>
      <c r="H57" s="428"/>
      <c r="I57" s="428"/>
      <c r="J57" s="428">
        <v>10.5</v>
      </c>
      <c r="K57" s="307">
        <f t="shared" si="0"/>
        <v>10.5</v>
      </c>
      <c r="L57" s="420">
        <v>210</v>
      </c>
      <c r="M57" s="285">
        <f t="shared" si="1"/>
        <v>2205</v>
      </c>
      <c r="O57" s="418" t="s">
        <v>557</v>
      </c>
      <c r="S57" s="253"/>
    </row>
    <row r="58" spans="1:19" x14ac:dyDescent="0.25">
      <c r="A58" s="258"/>
      <c r="B58" s="258"/>
      <c r="C58" s="441" t="s">
        <v>628</v>
      </c>
      <c r="D58" s="427"/>
      <c r="E58" s="427" t="s">
        <v>314</v>
      </c>
      <c r="F58" s="428"/>
      <c r="G58" s="428">
        <v>3</v>
      </c>
      <c r="H58" s="428"/>
      <c r="I58" s="428"/>
      <c r="J58" s="428"/>
      <c r="K58" s="307">
        <f t="shared" si="0"/>
        <v>3</v>
      </c>
      <c r="L58" s="377">
        <f t="shared" si="2"/>
        <v>0</v>
      </c>
      <c r="M58" s="285">
        <f t="shared" si="1"/>
        <v>0</v>
      </c>
      <c r="S58" s="253"/>
    </row>
    <row r="59" spans="1:19" x14ac:dyDescent="0.25">
      <c r="A59" s="258"/>
      <c r="B59" s="258"/>
      <c r="C59" s="441" t="s">
        <v>629</v>
      </c>
      <c r="D59" s="427"/>
      <c r="E59" s="427" t="s">
        <v>314</v>
      </c>
      <c r="F59" s="428"/>
      <c r="G59" s="428">
        <v>3</v>
      </c>
      <c r="H59" s="428"/>
      <c r="I59" s="428"/>
      <c r="J59" s="428"/>
      <c r="K59" s="307">
        <f t="shared" si="0"/>
        <v>3</v>
      </c>
      <c r="L59" s="377">
        <f t="shared" si="2"/>
        <v>0</v>
      </c>
      <c r="M59" s="285">
        <f t="shared" si="1"/>
        <v>0</v>
      </c>
      <c r="S59" s="253"/>
    </row>
    <row r="60" spans="1:19" x14ac:dyDescent="0.25">
      <c r="A60" s="258"/>
      <c r="B60" s="258"/>
      <c r="C60" s="441" t="s">
        <v>319</v>
      </c>
      <c r="D60" s="427"/>
      <c r="E60" s="427" t="s">
        <v>420</v>
      </c>
      <c r="F60" s="428"/>
      <c r="G60" s="428">
        <v>15.4</v>
      </c>
      <c r="H60" s="428"/>
      <c r="I60" s="428"/>
      <c r="J60" s="428"/>
      <c r="K60" s="307">
        <f t="shared" si="0"/>
        <v>15.4</v>
      </c>
      <c r="L60" s="420">
        <v>210</v>
      </c>
      <c r="M60" s="285">
        <f t="shared" si="1"/>
        <v>3234</v>
      </c>
      <c r="O60" s="418" t="s">
        <v>557</v>
      </c>
      <c r="S60" s="253"/>
    </row>
    <row r="61" spans="1:19" x14ac:dyDescent="0.25">
      <c r="A61" s="258"/>
      <c r="B61" s="258"/>
      <c r="C61" s="441" t="s">
        <v>630</v>
      </c>
      <c r="D61" s="427"/>
      <c r="E61" s="427" t="s">
        <v>314</v>
      </c>
      <c r="F61" s="428"/>
      <c r="G61" s="428">
        <v>10.8</v>
      </c>
      <c r="H61" s="428"/>
      <c r="I61" s="428"/>
      <c r="J61" s="428"/>
      <c r="K61" s="307">
        <f t="shared" si="0"/>
        <v>10.8</v>
      </c>
      <c r="L61" s="377">
        <f t="shared" si="2"/>
        <v>0</v>
      </c>
      <c r="M61" s="285">
        <f t="shared" si="1"/>
        <v>0</v>
      </c>
      <c r="S61" s="253"/>
    </row>
    <row r="62" spans="1:19" x14ac:dyDescent="0.25">
      <c r="A62" s="258"/>
      <c r="B62" s="258"/>
      <c r="C62" s="441" t="s">
        <v>319</v>
      </c>
      <c r="D62" s="427"/>
      <c r="E62" s="427" t="s">
        <v>420</v>
      </c>
      <c r="F62" s="428"/>
      <c r="G62" s="428">
        <v>27</v>
      </c>
      <c r="H62" s="428"/>
      <c r="I62" s="428"/>
      <c r="J62" s="428"/>
      <c r="K62" s="307">
        <f t="shared" si="0"/>
        <v>27</v>
      </c>
      <c r="L62" s="420">
        <v>210</v>
      </c>
      <c r="M62" s="285">
        <f t="shared" si="1"/>
        <v>5670</v>
      </c>
      <c r="O62" s="418" t="s">
        <v>557</v>
      </c>
      <c r="S62" s="253"/>
    </row>
    <row r="63" spans="1:19" x14ac:dyDescent="0.25">
      <c r="A63" s="258"/>
      <c r="B63" s="258"/>
      <c r="C63" s="441" t="s">
        <v>631</v>
      </c>
      <c r="D63" s="427"/>
      <c r="E63" s="427" t="s">
        <v>311</v>
      </c>
      <c r="F63" s="428"/>
      <c r="G63" s="428">
        <v>6</v>
      </c>
      <c r="H63" s="428"/>
      <c r="I63" s="428"/>
      <c r="J63" s="428"/>
      <c r="K63" s="307">
        <f t="shared" si="0"/>
        <v>6</v>
      </c>
      <c r="L63" s="420">
        <v>210</v>
      </c>
      <c r="M63" s="285">
        <f t="shared" si="1"/>
        <v>1260</v>
      </c>
      <c r="O63" s="418" t="s">
        <v>557</v>
      </c>
      <c r="S63" s="253"/>
    </row>
    <row r="64" spans="1:19" x14ac:dyDescent="0.25">
      <c r="A64" s="258"/>
      <c r="B64" s="258"/>
      <c r="C64" s="441" t="s">
        <v>632</v>
      </c>
      <c r="D64" s="427"/>
      <c r="E64" s="427" t="s">
        <v>420</v>
      </c>
      <c r="F64" s="428"/>
      <c r="G64" s="428">
        <v>21.6</v>
      </c>
      <c r="H64" s="428"/>
      <c r="I64" s="428"/>
      <c r="J64" s="428"/>
      <c r="K64" s="307">
        <f t="shared" si="0"/>
        <v>21.6</v>
      </c>
      <c r="L64" s="420">
        <v>210</v>
      </c>
      <c r="M64" s="285">
        <f t="shared" si="1"/>
        <v>4536</v>
      </c>
      <c r="O64" s="418" t="s">
        <v>557</v>
      </c>
      <c r="S64" s="253"/>
    </row>
    <row r="65" spans="1:19" x14ac:dyDescent="0.25">
      <c r="A65" s="258"/>
      <c r="B65" s="258"/>
      <c r="C65" s="441" t="s">
        <v>633</v>
      </c>
      <c r="D65" s="427"/>
      <c r="E65" s="427" t="s">
        <v>420</v>
      </c>
      <c r="F65" s="428"/>
      <c r="G65" s="428">
        <v>10.3</v>
      </c>
      <c r="H65" s="428"/>
      <c r="I65" s="428"/>
      <c r="J65" s="428"/>
      <c r="K65" s="307">
        <f t="shared" si="0"/>
        <v>10.3</v>
      </c>
      <c r="L65" s="420">
        <v>210</v>
      </c>
      <c r="M65" s="285">
        <f t="shared" si="1"/>
        <v>2163</v>
      </c>
      <c r="O65" s="418" t="s">
        <v>557</v>
      </c>
      <c r="S65" s="253"/>
    </row>
    <row r="66" spans="1:19" x14ac:dyDescent="0.25">
      <c r="A66" s="258"/>
      <c r="B66" s="258"/>
      <c r="C66" s="441" t="s">
        <v>600</v>
      </c>
      <c r="D66" s="427"/>
      <c r="E66" s="427" t="s">
        <v>311</v>
      </c>
      <c r="F66" s="428"/>
      <c r="G66" s="428"/>
      <c r="H66" s="428">
        <v>98.3</v>
      </c>
      <c r="I66" s="428"/>
      <c r="J66" s="428"/>
      <c r="K66" s="307">
        <f t="shared" si="0"/>
        <v>98.3</v>
      </c>
      <c r="L66" s="377">
        <f t="shared" si="2"/>
        <v>200</v>
      </c>
      <c r="M66" s="285">
        <f t="shared" si="1"/>
        <v>19660</v>
      </c>
      <c r="S66" s="253"/>
    </row>
    <row r="67" spans="1:19" x14ac:dyDescent="0.25">
      <c r="A67" s="258"/>
      <c r="B67" s="258"/>
      <c r="C67" s="441" t="s">
        <v>634</v>
      </c>
      <c r="D67" s="427"/>
      <c r="E67" s="427" t="s">
        <v>426</v>
      </c>
      <c r="F67" s="428"/>
      <c r="G67" s="428">
        <v>96</v>
      </c>
      <c r="H67" s="428"/>
      <c r="I67" s="428"/>
      <c r="J67" s="428"/>
      <c r="K67" s="307">
        <f t="shared" si="0"/>
        <v>96</v>
      </c>
      <c r="L67" s="377">
        <f t="shared" si="2"/>
        <v>200</v>
      </c>
      <c r="M67" s="285">
        <f t="shared" si="1"/>
        <v>19200</v>
      </c>
      <c r="S67" s="253"/>
    </row>
    <row r="68" spans="1:19" x14ac:dyDescent="0.25">
      <c r="A68" s="258"/>
      <c r="B68" s="258"/>
      <c r="C68" s="440" t="s">
        <v>635</v>
      </c>
      <c r="D68" s="427"/>
      <c r="E68" s="427" t="s">
        <v>314</v>
      </c>
      <c r="F68" s="428"/>
      <c r="G68" s="428">
        <v>11.3</v>
      </c>
      <c r="H68" s="428"/>
      <c r="I68" s="428"/>
      <c r="J68" s="428"/>
      <c r="K68" s="307">
        <f t="shared" si="0"/>
        <v>11.3</v>
      </c>
      <c r="L68" s="377">
        <f t="shared" si="2"/>
        <v>0</v>
      </c>
      <c r="M68" s="285">
        <f t="shared" si="1"/>
        <v>0</v>
      </c>
      <c r="S68" s="253"/>
    </row>
    <row r="69" spans="1:19" x14ac:dyDescent="0.25">
      <c r="A69" s="258"/>
      <c r="B69" s="258"/>
      <c r="C69" s="441" t="s">
        <v>615</v>
      </c>
      <c r="D69" s="427"/>
      <c r="E69" s="427" t="s">
        <v>275</v>
      </c>
      <c r="F69" s="428"/>
      <c r="G69" s="428"/>
      <c r="H69" s="428"/>
      <c r="I69" s="428"/>
      <c r="J69" s="428">
        <v>10.7</v>
      </c>
      <c r="K69" s="307">
        <f t="shared" ref="K69:K132" si="3">SUM(F69:J69)</f>
        <v>10.7</v>
      </c>
      <c r="L69" s="377">
        <f t="shared" si="2"/>
        <v>200</v>
      </c>
      <c r="M69" s="285">
        <f t="shared" ref="M69:M132" si="4">SUM(K69*L69)</f>
        <v>2140</v>
      </c>
      <c r="S69" s="253"/>
    </row>
    <row r="70" spans="1:19" x14ac:dyDescent="0.25">
      <c r="A70" s="258"/>
      <c r="B70" s="258"/>
      <c r="C70" s="441" t="s">
        <v>312</v>
      </c>
      <c r="D70" s="427"/>
      <c r="E70" s="427" t="s">
        <v>311</v>
      </c>
      <c r="F70" s="428"/>
      <c r="G70" s="428">
        <v>19.2</v>
      </c>
      <c r="H70" s="428"/>
      <c r="I70" s="428"/>
      <c r="J70" s="428"/>
      <c r="K70" s="307">
        <f t="shared" si="3"/>
        <v>19.2</v>
      </c>
      <c r="L70" s="377">
        <f t="shared" ref="L70:L133" si="5">IF(D70="X",0,IF(E70="",0,IF(E70="H",0,VLOOKUP(E70,$F$539:$G$553,2))))</f>
        <v>200</v>
      </c>
      <c r="M70" s="285">
        <f t="shared" si="4"/>
        <v>3840</v>
      </c>
      <c r="S70" s="253"/>
    </row>
    <row r="71" spans="1:19" x14ac:dyDescent="0.25">
      <c r="A71" s="258"/>
      <c r="B71" s="258"/>
      <c r="C71" s="441" t="s">
        <v>375</v>
      </c>
      <c r="D71" s="427"/>
      <c r="E71" s="427" t="s">
        <v>311</v>
      </c>
      <c r="F71" s="428"/>
      <c r="G71" s="428">
        <v>8</v>
      </c>
      <c r="H71" s="428"/>
      <c r="I71" s="428"/>
      <c r="J71" s="428"/>
      <c r="K71" s="307">
        <f t="shared" si="3"/>
        <v>8</v>
      </c>
      <c r="L71" s="377">
        <f t="shared" si="5"/>
        <v>200</v>
      </c>
      <c r="M71" s="285">
        <f t="shared" si="4"/>
        <v>1600</v>
      </c>
      <c r="S71" s="253"/>
    </row>
    <row r="72" spans="1:19" x14ac:dyDescent="0.25">
      <c r="A72" s="258"/>
      <c r="B72" s="258"/>
      <c r="C72" s="441" t="s">
        <v>356</v>
      </c>
      <c r="D72" s="427"/>
      <c r="E72" s="427" t="s">
        <v>309</v>
      </c>
      <c r="F72" s="428"/>
      <c r="G72" s="428">
        <v>121</v>
      </c>
      <c r="H72" s="428"/>
      <c r="I72" s="428"/>
      <c r="J72" s="428"/>
      <c r="K72" s="307">
        <f t="shared" si="3"/>
        <v>121</v>
      </c>
      <c r="L72" s="377">
        <f t="shared" si="5"/>
        <v>200</v>
      </c>
      <c r="M72" s="285">
        <f t="shared" si="4"/>
        <v>24200</v>
      </c>
      <c r="S72" s="253"/>
    </row>
    <row r="73" spans="1:19" x14ac:dyDescent="0.25">
      <c r="A73" s="258"/>
      <c r="B73" s="258"/>
      <c r="C73" s="441" t="s">
        <v>356</v>
      </c>
      <c r="D73" s="427"/>
      <c r="E73" s="427" t="s">
        <v>309</v>
      </c>
      <c r="F73" s="428"/>
      <c r="G73" s="428">
        <v>53.8</v>
      </c>
      <c r="H73" s="428"/>
      <c r="I73" s="428"/>
      <c r="J73" s="428"/>
      <c r="K73" s="307">
        <f t="shared" si="3"/>
        <v>53.8</v>
      </c>
      <c r="L73" s="377">
        <f t="shared" si="5"/>
        <v>200</v>
      </c>
      <c r="M73" s="285">
        <f t="shared" si="4"/>
        <v>10760</v>
      </c>
      <c r="S73" s="253"/>
    </row>
    <row r="74" spans="1:19" x14ac:dyDescent="0.25">
      <c r="A74" s="258"/>
      <c r="B74" s="258"/>
      <c r="C74" s="441" t="s">
        <v>356</v>
      </c>
      <c r="D74" s="427"/>
      <c r="E74" s="427" t="s">
        <v>309</v>
      </c>
      <c r="F74" s="428"/>
      <c r="G74" s="428">
        <v>55.6</v>
      </c>
      <c r="H74" s="428"/>
      <c r="I74" s="428"/>
      <c r="J74" s="428"/>
      <c r="K74" s="307">
        <f t="shared" si="3"/>
        <v>55.6</v>
      </c>
      <c r="L74" s="377">
        <f t="shared" si="5"/>
        <v>200</v>
      </c>
      <c r="M74" s="285">
        <f t="shared" si="4"/>
        <v>11120</v>
      </c>
      <c r="S74" s="253"/>
    </row>
    <row r="75" spans="1:19" x14ac:dyDescent="0.25">
      <c r="A75" s="258"/>
      <c r="B75" s="258"/>
      <c r="C75" s="441" t="s">
        <v>312</v>
      </c>
      <c r="D75" s="427"/>
      <c r="E75" s="427" t="s">
        <v>311</v>
      </c>
      <c r="F75" s="428"/>
      <c r="G75" s="428">
        <v>19.2</v>
      </c>
      <c r="H75" s="428"/>
      <c r="I75" s="428"/>
      <c r="J75" s="428"/>
      <c r="K75" s="307">
        <f t="shared" si="3"/>
        <v>19.2</v>
      </c>
      <c r="L75" s="377">
        <f t="shared" si="5"/>
        <v>200</v>
      </c>
      <c r="M75" s="285">
        <f t="shared" si="4"/>
        <v>3840</v>
      </c>
      <c r="S75" s="253"/>
    </row>
    <row r="76" spans="1:19" x14ac:dyDescent="0.25">
      <c r="A76" s="258"/>
      <c r="B76" s="258"/>
      <c r="C76" s="441" t="s">
        <v>375</v>
      </c>
      <c r="D76" s="427"/>
      <c r="E76" s="427" t="s">
        <v>311</v>
      </c>
      <c r="F76" s="428"/>
      <c r="G76" s="428">
        <v>8</v>
      </c>
      <c r="H76" s="428"/>
      <c r="I76" s="428"/>
      <c r="J76" s="428"/>
      <c r="K76" s="307">
        <f t="shared" si="3"/>
        <v>8</v>
      </c>
      <c r="L76" s="377">
        <f t="shared" si="5"/>
        <v>200</v>
      </c>
      <c r="M76" s="285">
        <f t="shared" si="4"/>
        <v>1600</v>
      </c>
      <c r="S76" s="253"/>
    </row>
    <row r="77" spans="1:19" x14ac:dyDescent="0.25">
      <c r="A77" s="258"/>
      <c r="B77" s="258"/>
      <c r="C77" s="441" t="s">
        <v>600</v>
      </c>
      <c r="D77" s="427"/>
      <c r="E77" s="427" t="s">
        <v>311</v>
      </c>
      <c r="F77" s="428"/>
      <c r="G77" s="428"/>
      <c r="H77" s="428">
        <v>98.3</v>
      </c>
      <c r="I77" s="428"/>
      <c r="J77" s="428"/>
      <c r="K77" s="307">
        <f t="shared" si="3"/>
        <v>98.3</v>
      </c>
      <c r="L77" s="377">
        <f t="shared" si="5"/>
        <v>200</v>
      </c>
      <c r="M77" s="285">
        <f t="shared" si="4"/>
        <v>19660</v>
      </c>
      <c r="S77" s="253"/>
    </row>
    <row r="78" spans="1:19" x14ac:dyDescent="0.25">
      <c r="A78" s="258"/>
      <c r="B78" s="258"/>
      <c r="C78" s="441" t="s">
        <v>634</v>
      </c>
      <c r="D78" s="427"/>
      <c r="E78" s="427" t="s">
        <v>426</v>
      </c>
      <c r="F78" s="428"/>
      <c r="G78" s="428">
        <v>96</v>
      </c>
      <c r="H78" s="428"/>
      <c r="I78" s="428"/>
      <c r="J78" s="428"/>
      <c r="K78" s="307">
        <f t="shared" si="3"/>
        <v>96</v>
      </c>
      <c r="L78" s="377">
        <f t="shared" si="5"/>
        <v>200</v>
      </c>
      <c r="M78" s="285">
        <f t="shared" si="4"/>
        <v>19200</v>
      </c>
      <c r="S78" s="253"/>
    </row>
    <row r="79" spans="1:19" x14ac:dyDescent="0.25">
      <c r="A79" s="258"/>
      <c r="B79" s="258"/>
      <c r="C79" s="440" t="s">
        <v>635</v>
      </c>
      <c r="D79" s="427"/>
      <c r="E79" s="427" t="s">
        <v>314</v>
      </c>
      <c r="F79" s="428"/>
      <c r="G79" s="428">
        <v>11.3</v>
      </c>
      <c r="H79" s="428"/>
      <c r="I79" s="428"/>
      <c r="J79" s="428"/>
      <c r="K79" s="307">
        <f t="shared" si="3"/>
        <v>11.3</v>
      </c>
      <c r="L79" s="377">
        <f t="shared" si="5"/>
        <v>0</v>
      </c>
      <c r="M79" s="285">
        <f t="shared" si="4"/>
        <v>0</v>
      </c>
      <c r="S79" s="253"/>
    </row>
    <row r="80" spans="1:19" x14ac:dyDescent="0.25">
      <c r="A80" s="258"/>
      <c r="B80" s="258"/>
      <c r="C80" s="441" t="s">
        <v>615</v>
      </c>
      <c r="D80" s="427"/>
      <c r="E80" s="427" t="s">
        <v>275</v>
      </c>
      <c r="F80" s="428"/>
      <c r="G80" s="428"/>
      <c r="H80" s="428"/>
      <c r="I80" s="428"/>
      <c r="J80" s="428">
        <v>10.7</v>
      </c>
      <c r="K80" s="307">
        <f t="shared" si="3"/>
        <v>10.7</v>
      </c>
      <c r="L80" s="377">
        <f t="shared" si="5"/>
        <v>200</v>
      </c>
      <c r="M80" s="285">
        <f t="shared" si="4"/>
        <v>2140</v>
      </c>
      <c r="S80" s="253"/>
    </row>
    <row r="81" spans="1:19" x14ac:dyDescent="0.25">
      <c r="A81" s="258"/>
      <c r="B81" s="258"/>
      <c r="C81" s="441" t="s">
        <v>312</v>
      </c>
      <c r="D81" s="427"/>
      <c r="E81" s="427" t="s">
        <v>311</v>
      </c>
      <c r="F81" s="428"/>
      <c r="G81" s="428">
        <v>19.2</v>
      </c>
      <c r="H81" s="428"/>
      <c r="I81" s="428"/>
      <c r="J81" s="428"/>
      <c r="K81" s="307">
        <f t="shared" si="3"/>
        <v>19.2</v>
      </c>
      <c r="L81" s="377">
        <f t="shared" si="5"/>
        <v>200</v>
      </c>
      <c r="M81" s="285">
        <f t="shared" si="4"/>
        <v>3840</v>
      </c>
      <c r="S81" s="253"/>
    </row>
    <row r="82" spans="1:19" x14ac:dyDescent="0.25">
      <c r="A82" s="258"/>
      <c r="B82" s="258"/>
      <c r="C82" s="441" t="s">
        <v>375</v>
      </c>
      <c r="D82" s="427"/>
      <c r="E82" s="427" t="s">
        <v>311</v>
      </c>
      <c r="F82" s="428"/>
      <c r="G82" s="428">
        <v>8</v>
      </c>
      <c r="H82" s="428"/>
      <c r="I82" s="428"/>
      <c r="J82" s="428"/>
      <c r="K82" s="307">
        <f t="shared" si="3"/>
        <v>8</v>
      </c>
      <c r="L82" s="377">
        <f t="shared" si="5"/>
        <v>200</v>
      </c>
      <c r="M82" s="285">
        <f t="shared" si="4"/>
        <v>1600</v>
      </c>
      <c r="S82" s="253"/>
    </row>
    <row r="83" spans="1:19" x14ac:dyDescent="0.25">
      <c r="A83" s="258"/>
      <c r="B83" s="258"/>
      <c r="C83" s="441" t="s">
        <v>356</v>
      </c>
      <c r="D83" s="427"/>
      <c r="E83" s="427" t="s">
        <v>309</v>
      </c>
      <c r="F83" s="428"/>
      <c r="G83" s="428">
        <v>121</v>
      </c>
      <c r="H83" s="428"/>
      <c r="I83" s="428"/>
      <c r="J83" s="428"/>
      <c r="K83" s="307">
        <f t="shared" si="3"/>
        <v>121</v>
      </c>
      <c r="L83" s="377">
        <f t="shared" si="5"/>
        <v>200</v>
      </c>
      <c r="M83" s="285">
        <f t="shared" si="4"/>
        <v>24200</v>
      </c>
      <c r="S83" s="253"/>
    </row>
    <row r="84" spans="1:19" x14ac:dyDescent="0.25">
      <c r="A84" s="258"/>
      <c r="B84" s="258"/>
      <c r="C84" s="441" t="s">
        <v>356</v>
      </c>
      <c r="D84" s="427"/>
      <c r="E84" s="427" t="s">
        <v>309</v>
      </c>
      <c r="F84" s="428"/>
      <c r="G84" s="428">
        <v>53.8</v>
      </c>
      <c r="H84" s="428"/>
      <c r="I84" s="428"/>
      <c r="J84" s="428"/>
      <c r="K84" s="307">
        <f t="shared" si="3"/>
        <v>53.8</v>
      </c>
      <c r="L84" s="377">
        <f t="shared" si="5"/>
        <v>200</v>
      </c>
      <c r="M84" s="285">
        <f t="shared" si="4"/>
        <v>10760</v>
      </c>
      <c r="S84" s="253"/>
    </row>
    <row r="85" spans="1:19" x14ac:dyDescent="0.25">
      <c r="A85" s="258"/>
      <c r="B85" s="258"/>
      <c r="C85" s="441" t="s">
        <v>356</v>
      </c>
      <c r="D85" s="427"/>
      <c r="E85" s="427" t="s">
        <v>309</v>
      </c>
      <c r="F85" s="428"/>
      <c r="G85" s="428">
        <v>55.6</v>
      </c>
      <c r="H85" s="428"/>
      <c r="I85" s="428"/>
      <c r="J85" s="428"/>
      <c r="K85" s="307">
        <f t="shared" si="3"/>
        <v>55.6</v>
      </c>
      <c r="L85" s="377">
        <f t="shared" si="5"/>
        <v>200</v>
      </c>
      <c r="M85" s="285">
        <f t="shared" si="4"/>
        <v>11120</v>
      </c>
      <c r="S85" s="253"/>
    </row>
    <row r="86" spans="1:19" x14ac:dyDescent="0.25">
      <c r="A86" s="258"/>
      <c r="B86" s="258"/>
      <c r="C86" s="441" t="s">
        <v>312</v>
      </c>
      <c r="D86" s="427"/>
      <c r="E86" s="427" t="s">
        <v>311</v>
      </c>
      <c r="F86" s="428"/>
      <c r="G86" s="428">
        <v>19.2</v>
      </c>
      <c r="H86" s="428"/>
      <c r="I86" s="428"/>
      <c r="J86" s="428"/>
      <c r="K86" s="307">
        <f t="shared" si="3"/>
        <v>19.2</v>
      </c>
      <c r="L86" s="377">
        <f t="shared" si="5"/>
        <v>200</v>
      </c>
      <c r="M86" s="285">
        <f t="shared" si="4"/>
        <v>3840</v>
      </c>
      <c r="S86" s="253"/>
    </row>
    <row r="87" spans="1:19" x14ac:dyDescent="0.25">
      <c r="A87" s="258"/>
      <c r="B87" s="258"/>
      <c r="C87" s="441" t="s">
        <v>375</v>
      </c>
      <c r="D87" s="427"/>
      <c r="E87" s="427" t="s">
        <v>311</v>
      </c>
      <c r="F87" s="428"/>
      <c r="G87" s="428">
        <v>8</v>
      </c>
      <c r="H87" s="428"/>
      <c r="I87" s="428"/>
      <c r="J87" s="428"/>
      <c r="K87" s="307">
        <f t="shared" si="3"/>
        <v>8</v>
      </c>
      <c r="L87" s="377">
        <f t="shared" si="5"/>
        <v>200</v>
      </c>
      <c r="M87" s="285">
        <f t="shared" si="4"/>
        <v>1600</v>
      </c>
      <c r="S87" s="253"/>
    </row>
    <row r="88" spans="1:19" x14ac:dyDescent="0.25">
      <c r="A88" s="258"/>
      <c r="B88" s="258"/>
      <c r="C88" s="441" t="s">
        <v>600</v>
      </c>
      <c r="D88" s="427"/>
      <c r="E88" s="427" t="s">
        <v>311</v>
      </c>
      <c r="F88" s="428"/>
      <c r="G88" s="428"/>
      <c r="H88" s="428">
        <v>94.4</v>
      </c>
      <c r="I88" s="428"/>
      <c r="J88" s="428"/>
      <c r="K88" s="307">
        <f t="shared" si="3"/>
        <v>94.4</v>
      </c>
      <c r="L88" s="377">
        <f t="shared" si="5"/>
        <v>200</v>
      </c>
      <c r="M88" s="285">
        <f t="shared" si="4"/>
        <v>18880</v>
      </c>
      <c r="S88" s="253"/>
    </row>
    <row r="89" spans="1:19" x14ac:dyDescent="0.25">
      <c r="A89" s="258"/>
      <c r="B89" s="258"/>
      <c r="C89" s="441" t="s">
        <v>615</v>
      </c>
      <c r="D89" s="427"/>
      <c r="E89" s="427" t="s">
        <v>275</v>
      </c>
      <c r="F89" s="428"/>
      <c r="G89" s="428"/>
      <c r="H89" s="428"/>
      <c r="I89" s="428"/>
      <c r="J89" s="428">
        <v>10.7</v>
      </c>
      <c r="K89" s="307">
        <f t="shared" si="3"/>
        <v>10.7</v>
      </c>
      <c r="L89" s="377">
        <f t="shared" si="5"/>
        <v>200</v>
      </c>
      <c r="M89" s="285">
        <f t="shared" si="4"/>
        <v>2140</v>
      </c>
      <c r="S89" s="253"/>
    </row>
    <row r="90" spans="1:19" x14ac:dyDescent="0.25">
      <c r="A90" s="258"/>
      <c r="B90" s="258"/>
      <c r="C90" s="441" t="s">
        <v>636</v>
      </c>
      <c r="D90" s="427"/>
      <c r="E90" s="380" t="s">
        <v>425</v>
      </c>
      <c r="F90" s="428"/>
      <c r="G90" s="428">
        <v>81.400000000000006</v>
      </c>
      <c r="H90" s="428"/>
      <c r="I90" s="428"/>
      <c r="J90" s="428"/>
      <c r="K90" s="307">
        <f t="shared" si="3"/>
        <v>81.400000000000006</v>
      </c>
      <c r="L90" s="377">
        <f t="shared" si="5"/>
        <v>200</v>
      </c>
      <c r="M90" s="285">
        <f t="shared" si="4"/>
        <v>16280.000000000002</v>
      </c>
      <c r="S90" s="253"/>
    </row>
    <row r="91" spans="1:19" x14ac:dyDescent="0.25">
      <c r="A91" s="258"/>
      <c r="B91" s="258"/>
      <c r="C91" s="441" t="s">
        <v>637</v>
      </c>
      <c r="D91" s="427"/>
      <c r="E91" s="427" t="s">
        <v>314</v>
      </c>
      <c r="F91" s="428"/>
      <c r="G91" s="428">
        <v>10.4</v>
      </c>
      <c r="H91" s="428"/>
      <c r="I91" s="428"/>
      <c r="J91" s="428"/>
      <c r="K91" s="307">
        <f t="shared" si="3"/>
        <v>10.4</v>
      </c>
      <c r="L91" s="377">
        <f t="shared" si="5"/>
        <v>0</v>
      </c>
      <c r="M91" s="285">
        <f t="shared" si="4"/>
        <v>0</v>
      </c>
      <c r="S91" s="253"/>
    </row>
    <row r="92" spans="1:19" x14ac:dyDescent="0.25">
      <c r="A92" s="258"/>
      <c r="B92" s="258"/>
      <c r="C92" s="441" t="s">
        <v>638</v>
      </c>
      <c r="D92" s="427"/>
      <c r="E92" s="380" t="s">
        <v>425</v>
      </c>
      <c r="F92" s="428"/>
      <c r="G92" s="428">
        <v>25.5</v>
      </c>
      <c r="H92" s="428"/>
      <c r="I92" s="428"/>
      <c r="J92" s="428"/>
      <c r="K92" s="307">
        <f t="shared" si="3"/>
        <v>25.5</v>
      </c>
      <c r="L92" s="377">
        <f t="shared" si="5"/>
        <v>200</v>
      </c>
      <c r="M92" s="285">
        <f t="shared" si="4"/>
        <v>5100</v>
      </c>
      <c r="S92" s="253"/>
    </row>
    <row r="93" spans="1:19" x14ac:dyDescent="0.25">
      <c r="A93" s="258"/>
      <c r="B93" s="258"/>
      <c r="C93" s="441" t="s">
        <v>639</v>
      </c>
      <c r="D93" s="427"/>
      <c r="E93" s="380" t="s">
        <v>425</v>
      </c>
      <c r="F93" s="428"/>
      <c r="G93" s="428">
        <v>55.1</v>
      </c>
      <c r="H93" s="428"/>
      <c r="I93" s="428"/>
      <c r="J93" s="428"/>
      <c r="K93" s="307">
        <f t="shared" si="3"/>
        <v>55.1</v>
      </c>
      <c r="L93" s="377">
        <f t="shared" si="5"/>
        <v>200</v>
      </c>
      <c r="M93" s="285">
        <f t="shared" si="4"/>
        <v>11020</v>
      </c>
      <c r="S93" s="253"/>
    </row>
    <row r="94" spans="1:19" x14ac:dyDescent="0.25">
      <c r="A94" s="258"/>
      <c r="B94" s="258"/>
      <c r="C94" s="441" t="s">
        <v>312</v>
      </c>
      <c r="D94" s="427"/>
      <c r="E94" s="427" t="s">
        <v>311</v>
      </c>
      <c r="F94" s="428"/>
      <c r="G94" s="428">
        <v>19.2</v>
      </c>
      <c r="H94" s="428"/>
      <c r="I94" s="428"/>
      <c r="J94" s="428"/>
      <c r="K94" s="307">
        <f t="shared" si="3"/>
        <v>19.2</v>
      </c>
      <c r="L94" s="377">
        <f t="shared" si="5"/>
        <v>200</v>
      </c>
      <c r="M94" s="285">
        <f t="shared" si="4"/>
        <v>3840</v>
      </c>
      <c r="S94" s="253"/>
    </row>
    <row r="95" spans="1:19" x14ac:dyDescent="0.25">
      <c r="A95" s="258"/>
      <c r="B95" s="258"/>
      <c r="C95" s="441" t="s">
        <v>375</v>
      </c>
      <c r="D95" s="427"/>
      <c r="E95" s="427" t="s">
        <v>311</v>
      </c>
      <c r="F95" s="428"/>
      <c r="G95" s="428">
        <v>8</v>
      </c>
      <c r="H95" s="428"/>
      <c r="I95" s="428"/>
      <c r="J95" s="428"/>
      <c r="K95" s="307">
        <f t="shared" si="3"/>
        <v>8</v>
      </c>
      <c r="L95" s="377">
        <f t="shared" si="5"/>
        <v>200</v>
      </c>
      <c r="M95" s="285">
        <f t="shared" si="4"/>
        <v>1600</v>
      </c>
      <c r="S95" s="253"/>
    </row>
    <row r="96" spans="1:19" x14ac:dyDescent="0.25">
      <c r="A96" s="258"/>
      <c r="B96" s="258"/>
      <c r="C96" s="441" t="s">
        <v>623</v>
      </c>
      <c r="D96" s="427"/>
      <c r="E96" s="427" t="s">
        <v>309</v>
      </c>
      <c r="F96" s="428"/>
      <c r="G96" s="428"/>
      <c r="H96" s="428">
        <v>54.2</v>
      </c>
      <c r="I96" s="428"/>
      <c r="J96" s="428"/>
      <c r="K96" s="307">
        <f t="shared" si="3"/>
        <v>54.2</v>
      </c>
      <c r="L96" s="377">
        <f t="shared" si="5"/>
        <v>200</v>
      </c>
      <c r="M96" s="285">
        <f t="shared" si="4"/>
        <v>10840</v>
      </c>
      <c r="S96" s="253"/>
    </row>
    <row r="97" spans="1:19" x14ac:dyDescent="0.25">
      <c r="A97" s="258"/>
      <c r="B97" s="258"/>
      <c r="C97" s="441" t="s">
        <v>627</v>
      </c>
      <c r="D97" s="427"/>
      <c r="E97" s="427" t="s">
        <v>275</v>
      </c>
      <c r="F97" s="428"/>
      <c r="G97" s="428"/>
      <c r="H97" s="428"/>
      <c r="I97" s="428"/>
      <c r="J97" s="428">
        <v>17.100000000000001</v>
      </c>
      <c r="K97" s="307">
        <f t="shared" si="3"/>
        <v>17.100000000000001</v>
      </c>
      <c r="L97" s="377">
        <f t="shared" si="5"/>
        <v>200</v>
      </c>
      <c r="M97" s="285">
        <f t="shared" si="4"/>
        <v>3420.0000000000005</v>
      </c>
      <c r="S97" s="253"/>
    </row>
    <row r="98" spans="1:19" x14ac:dyDescent="0.25">
      <c r="A98" s="258"/>
      <c r="B98" s="258"/>
      <c r="C98" s="441" t="s">
        <v>624</v>
      </c>
      <c r="D98" s="427"/>
      <c r="E98" s="427" t="s">
        <v>309</v>
      </c>
      <c r="F98" s="428"/>
      <c r="G98" s="428">
        <v>25.5</v>
      </c>
      <c r="H98" s="428"/>
      <c r="I98" s="428"/>
      <c r="J98" s="428"/>
      <c r="K98" s="307">
        <f t="shared" si="3"/>
        <v>25.5</v>
      </c>
      <c r="L98" s="420">
        <v>210</v>
      </c>
      <c r="M98" s="285">
        <f t="shared" si="4"/>
        <v>5355</v>
      </c>
      <c r="O98" s="418" t="s">
        <v>557</v>
      </c>
      <c r="S98" s="253"/>
    </row>
    <row r="99" spans="1:19" x14ac:dyDescent="0.25">
      <c r="A99" s="258"/>
      <c r="B99" s="258"/>
      <c r="C99" s="441" t="s">
        <v>631</v>
      </c>
      <c r="D99" s="427"/>
      <c r="E99" s="427" t="s">
        <v>311</v>
      </c>
      <c r="F99" s="428"/>
      <c r="G99" s="428">
        <v>6</v>
      </c>
      <c r="H99" s="428"/>
      <c r="I99" s="428"/>
      <c r="J99" s="428"/>
      <c r="K99" s="307">
        <f t="shared" si="3"/>
        <v>6</v>
      </c>
      <c r="L99" s="420">
        <v>210</v>
      </c>
      <c r="M99" s="285">
        <f t="shared" si="4"/>
        <v>1260</v>
      </c>
      <c r="O99" s="418" t="s">
        <v>557</v>
      </c>
      <c r="S99" s="253"/>
    </row>
    <row r="100" spans="1:19" x14ac:dyDescent="0.25">
      <c r="A100" s="258"/>
      <c r="B100" s="258"/>
      <c r="C100" s="441" t="s">
        <v>632</v>
      </c>
      <c r="D100" s="427"/>
      <c r="E100" s="427" t="s">
        <v>420</v>
      </c>
      <c r="F100" s="428"/>
      <c r="G100" s="428">
        <v>21.6</v>
      </c>
      <c r="H100" s="428"/>
      <c r="I100" s="428"/>
      <c r="J100" s="428"/>
      <c r="K100" s="307">
        <f t="shared" si="3"/>
        <v>21.6</v>
      </c>
      <c r="L100" s="420">
        <v>210</v>
      </c>
      <c r="M100" s="285">
        <f t="shared" si="4"/>
        <v>4536</v>
      </c>
      <c r="O100" s="418" t="s">
        <v>557</v>
      </c>
      <c r="S100" s="253"/>
    </row>
    <row r="101" spans="1:19" x14ac:dyDescent="0.25">
      <c r="A101" s="258"/>
      <c r="B101" s="258"/>
      <c r="C101" s="441" t="s">
        <v>633</v>
      </c>
      <c r="D101" s="427"/>
      <c r="E101" s="427" t="s">
        <v>420</v>
      </c>
      <c r="F101" s="428"/>
      <c r="G101" s="428">
        <v>10.3</v>
      </c>
      <c r="H101" s="428"/>
      <c r="I101" s="428"/>
      <c r="J101" s="428"/>
      <c r="K101" s="307">
        <f t="shared" si="3"/>
        <v>10.3</v>
      </c>
      <c r="L101" s="420">
        <v>210</v>
      </c>
      <c r="M101" s="285">
        <f t="shared" si="4"/>
        <v>2163</v>
      </c>
      <c r="O101" s="418" t="s">
        <v>557</v>
      </c>
      <c r="S101" s="253"/>
    </row>
    <row r="102" spans="1:19" x14ac:dyDescent="0.25">
      <c r="A102" s="258"/>
      <c r="B102" s="258"/>
      <c r="C102" s="441" t="s">
        <v>600</v>
      </c>
      <c r="D102" s="427"/>
      <c r="E102" s="427" t="s">
        <v>311</v>
      </c>
      <c r="F102" s="428"/>
      <c r="G102" s="428"/>
      <c r="H102" s="428">
        <v>84.7</v>
      </c>
      <c r="I102" s="428"/>
      <c r="J102" s="428"/>
      <c r="K102" s="307">
        <f t="shared" si="3"/>
        <v>84.7</v>
      </c>
      <c r="L102" s="377">
        <f t="shared" si="5"/>
        <v>200</v>
      </c>
      <c r="M102" s="285">
        <f t="shared" si="4"/>
        <v>16940</v>
      </c>
      <c r="S102" s="253"/>
    </row>
    <row r="103" spans="1:19" x14ac:dyDescent="0.25">
      <c r="A103" s="258"/>
      <c r="B103" s="258"/>
      <c r="C103" s="441" t="s">
        <v>640</v>
      </c>
      <c r="D103" s="427"/>
      <c r="E103" s="380" t="s">
        <v>425</v>
      </c>
      <c r="F103" s="428"/>
      <c r="G103" s="428">
        <v>96</v>
      </c>
      <c r="H103" s="428"/>
      <c r="I103" s="428"/>
      <c r="J103" s="428"/>
      <c r="K103" s="307">
        <f t="shared" si="3"/>
        <v>96</v>
      </c>
      <c r="L103" s="377">
        <f t="shared" si="5"/>
        <v>200</v>
      </c>
      <c r="M103" s="285">
        <f t="shared" si="4"/>
        <v>19200</v>
      </c>
      <c r="S103" s="253"/>
    </row>
    <row r="104" spans="1:19" x14ac:dyDescent="0.25">
      <c r="A104" s="258"/>
      <c r="B104" s="258"/>
      <c r="C104" s="441" t="s">
        <v>641</v>
      </c>
      <c r="D104" s="427"/>
      <c r="E104" s="427" t="s">
        <v>314</v>
      </c>
      <c r="F104" s="428"/>
      <c r="G104" s="428">
        <v>11.3</v>
      </c>
      <c r="H104" s="428"/>
      <c r="I104" s="428"/>
      <c r="J104" s="428"/>
      <c r="K104" s="307">
        <f t="shared" si="3"/>
        <v>11.3</v>
      </c>
      <c r="L104" s="377">
        <f t="shared" si="5"/>
        <v>0</v>
      </c>
      <c r="M104" s="285">
        <f t="shared" si="4"/>
        <v>0</v>
      </c>
      <c r="S104" s="253"/>
    </row>
    <row r="105" spans="1:19" x14ac:dyDescent="0.25">
      <c r="A105" s="258"/>
      <c r="B105" s="258"/>
      <c r="C105" s="441" t="s">
        <v>615</v>
      </c>
      <c r="D105" s="427"/>
      <c r="E105" s="427" t="s">
        <v>275</v>
      </c>
      <c r="F105" s="428"/>
      <c r="G105" s="428"/>
      <c r="H105" s="428"/>
      <c r="I105" s="428"/>
      <c r="J105" s="428">
        <v>10.7</v>
      </c>
      <c r="K105" s="307">
        <f t="shared" si="3"/>
        <v>10.7</v>
      </c>
      <c r="L105" s="377">
        <f t="shared" si="5"/>
        <v>200</v>
      </c>
      <c r="M105" s="285">
        <f t="shared" si="4"/>
        <v>2140</v>
      </c>
      <c r="S105" s="253"/>
    </row>
    <row r="106" spans="1:19" x14ac:dyDescent="0.25">
      <c r="A106" s="258"/>
      <c r="B106" s="258"/>
      <c r="C106" s="441" t="s">
        <v>312</v>
      </c>
      <c r="D106" s="427"/>
      <c r="E106" s="427" t="s">
        <v>311</v>
      </c>
      <c r="F106" s="428"/>
      <c r="G106" s="428">
        <v>19.2</v>
      </c>
      <c r="H106" s="428"/>
      <c r="I106" s="428"/>
      <c r="J106" s="428"/>
      <c r="K106" s="307">
        <f t="shared" si="3"/>
        <v>19.2</v>
      </c>
      <c r="L106" s="377">
        <f t="shared" si="5"/>
        <v>200</v>
      </c>
      <c r="M106" s="285">
        <f t="shared" si="4"/>
        <v>3840</v>
      </c>
      <c r="S106" s="253"/>
    </row>
    <row r="107" spans="1:19" x14ac:dyDescent="0.25">
      <c r="A107" s="258"/>
      <c r="B107" s="258"/>
      <c r="C107" s="441" t="s">
        <v>375</v>
      </c>
      <c r="D107" s="427"/>
      <c r="E107" s="427" t="s">
        <v>311</v>
      </c>
      <c r="F107" s="428"/>
      <c r="G107" s="428">
        <v>8</v>
      </c>
      <c r="H107" s="428"/>
      <c r="I107" s="428"/>
      <c r="J107" s="428"/>
      <c r="K107" s="307">
        <f t="shared" si="3"/>
        <v>8</v>
      </c>
      <c r="L107" s="377">
        <f t="shared" si="5"/>
        <v>200</v>
      </c>
      <c r="M107" s="285">
        <f t="shared" si="4"/>
        <v>1600</v>
      </c>
      <c r="S107" s="253"/>
    </row>
    <row r="108" spans="1:19" x14ac:dyDescent="0.25">
      <c r="A108" s="258"/>
      <c r="B108" s="258"/>
      <c r="C108" s="441" t="s">
        <v>356</v>
      </c>
      <c r="D108" s="427"/>
      <c r="E108" s="427" t="s">
        <v>309</v>
      </c>
      <c r="F108" s="428"/>
      <c r="G108" s="428">
        <v>121</v>
      </c>
      <c r="H108" s="428"/>
      <c r="I108" s="428"/>
      <c r="J108" s="428"/>
      <c r="K108" s="307">
        <f t="shared" si="3"/>
        <v>121</v>
      </c>
      <c r="L108" s="377">
        <f t="shared" si="5"/>
        <v>200</v>
      </c>
      <c r="M108" s="285">
        <f t="shared" si="4"/>
        <v>24200</v>
      </c>
      <c r="S108" s="253"/>
    </row>
    <row r="109" spans="1:19" x14ac:dyDescent="0.25">
      <c r="A109" s="258"/>
      <c r="B109" s="258"/>
      <c r="C109" s="441" t="s">
        <v>356</v>
      </c>
      <c r="D109" s="427"/>
      <c r="E109" s="427" t="s">
        <v>309</v>
      </c>
      <c r="F109" s="428"/>
      <c r="G109" s="428">
        <v>53.8</v>
      </c>
      <c r="H109" s="428"/>
      <c r="I109" s="428"/>
      <c r="J109" s="428"/>
      <c r="K109" s="307">
        <f t="shared" si="3"/>
        <v>53.8</v>
      </c>
      <c r="L109" s="377">
        <f t="shared" si="5"/>
        <v>200</v>
      </c>
      <c r="M109" s="285">
        <f t="shared" si="4"/>
        <v>10760</v>
      </c>
      <c r="S109" s="253"/>
    </row>
    <row r="110" spans="1:19" x14ac:dyDescent="0.25">
      <c r="A110" s="258"/>
      <c r="B110" s="258"/>
      <c r="C110" s="441" t="s">
        <v>356</v>
      </c>
      <c r="D110" s="427"/>
      <c r="E110" s="427" t="s">
        <v>309</v>
      </c>
      <c r="F110" s="428"/>
      <c r="G110" s="428">
        <v>55.6</v>
      </c>
      <c r="H110" s="428"/>
      <c r="I110" s="428"/>
      <c r="J110" s="428"/>
      <c r="K110" s="307">
        <f t="shared" si="3"/>
        <v>55.6</v>
      </c>
      <c r="L110" s="377">
        <f t="shared" si="5"/>
        <v>200</v>
      </c>
      <c r="M110" s="285">
        <f t="shared" si="4"/>
        <v>11120</v>
      </c>
      <c r="S110" s="253"/>
    </row>
    <row r="111" spans="1:19" x14ac:dyDescent="0.25">
      <c r="A111" s="258"/>
      <c r="B111" s="258"/>
      <c r="C111" s="441" t="s">
        <v>312</v>
      </c>
      <c r="D111" s="427"/>
      <c r="E111" s="427" t="s">
        <v>311</v>
      </c>
      <c r="F111" s="428"/>
      <c r="G111" s="428">
        <v>19.2</v>
      </c>
      <c r="H111" s="428"/>
      <c r="I111" s="428"/>
      <c r="J111" s="428"/>
      <c r="K111" s="307">
        <f t="shared" si="3"/>
        <v>19.2</v>
      </c>
      <c r="L111" s="377">
        <f t="shared" si="5"/>
        <v>200</v>
      </c>
      <c r="M111" s="285">
        <f t="shared" si="4"/>
        <v>3840</v>
      </c>
      <c r="S111" s="253"/>
    </row>
    <row r="112" spans="1:19" x14ac:dyDescent="0.25">
      <c r="A112" s="258"/>
      <c r="B112" s="258"/>
      <c r="C112" s="441" t="s">
        <v>375</v>
      </c>
      <c r="D112" s="427"/>
      <c r="E112" s="427" t="s">
        <v>311</v>
      </c>
      <c r="F112" s="428"/>
      <c r="G112" s="428">
        <v>8</v>
      </c>
      <c r="H112" s="428"/>
      <c r="I112" s="428"/>
      <c r="J112" s="428"/>
      <c r="K112" s="307">
        <f t="shared" si="3"/>
        <v>8</v>
      </c>
      <c r="L112" s="377">
        <f t="shared" si="5"/>
        <v>200</v>
      </c>
      <c r="M112" s="285">
        <f t="shared" si="4"/>
        <v>1600</v>
      </c>
      <c r="S112" s="253"/>
    </row>
    <row r="113" spans="1:19" x14ac:dyDescent="0.25">
      <c r="A113" s="258"/>
      <c r="B113" s="258"/>
      <c r="C113" s="441" t="s">
        <v>600</v>
      </c>
      <c r="D113" s="427"/>
      <c r="E113" s="427" t="s">
        <v>311</v>
      </c>
      <c r="F113" s="428"/>
      <c r="G113" s="428"/>
      <c r="H113" s="428">
        <v>98.3</v>
      </c>
      <c r="I113" s="428"/>
      <c r="J113" s="428"/>
      <c r="K113" s="307">
        <f t="shared" si="3"/>
        <v>98.3</v>
      </c>
      <c r="L113" s="377">
        <f t="shared" si="5"/>
        <v>200</v>
      </c>
      <c r="M113" s="285">
        <f t="shared" si="4"/>
        <v>19660</v>
      </c>
      <c r="S113" s="253"/>
    </row>
    <row r="114" spans="1:19" x14ac:dyDescent="0.25">
      <c r="A114" s="258"/>
      <c r="B114" s="258"/>
      <c r="C114" s="441" t="s">
        <v>615</v>
      </c>
      <c r="D114" s="427"/>
      <c r="E114" s="427" t="s">
        <v>275</v>
      </c>
      <c r="F114" s="428"/>
      <c r="G114" s="428"/>
      <c r="H114" s="428"/>
      <c r="I114" s="428"/>
      <c r="J114" s="428">
        <v>10.7</v>
      </c>
      <c r="K114" s="307">
        <f t="shared" si="3"/>
        <v>10.7</v>
      </c>
      <c r="L114" s="377">
        <f t="shared" si="5"/>
        <v>200</v>
      </c>
      <c r="M114" s="285">
        <f t="shared" si="4"/>
        <v>2140</v>
      </c>
      <c r="S114" s="253"/>
    </row>
    <row r="115" spans="1:19" x14ac:dyDescent="0.25">
      <c r="A115" s="258"/>
      <c r="B115" s="258"/>
      <c r="C115" s="441" t="s">
        <v>356</v>
      </c>
      <c r="D115" s="427"/>
      <c r="E115" s="427" t="s">
        <v>309</v>
      </c>
      <c r="F115" s="428"/>
      <c r="G115" s="428">
        <v>80</v>
      </c>
      <c r="H115" s="428"/>
      <c r="I115" s="428"/>
      <c r="J115" s="428"/>
      <c r="K115" s="307">
        <f t="shared" si="3"/>
        <v>80</v>
      </c>
      <c r="L115" s="377">
        <f t="shared" si="5"/>
        <v>200</v>
      </c>
      <c r="M115" s="285">
        <f t="shared" si="4"/>
        <v>16000</v>
      </c>
      <c r="S115" s="253"/>
    </row>
    <row r="116" spans="1:19" x14ac:dyDescent="0.25">
      <c r="A116" s="258"/>
      <c r="B116" s="258"/>
      <c r="C116" s="441" t="s">
        <v>642</v>
      </c>
      <c r="D116" s="427"/>
      <c r="E116" s="427" t="s">
        <v>314</v>
      </c>
      <c r="F116" s="428"/>
      <c r="G116" s="428">
        <v>11.3</v>
      </c>
      <c r="H116" s="428"/>
      <c r="I116" s="428"/>
      <c r="J116" s="428"/>
      <c r="K116" s="307">
        <f t="shared" si="3"/>
        <v>11.3</v>
      </c>
      <c r="L116" s="377">
        <f t="shared" si="5"/>
        <v>0</v>
      </c>
      <c r="M116" s="285">
        <f t="shared" si="4"/>
        <v>0</v>
      </c>
      <c r="S116" s="253"/>
    </row>
    <row r="117" spans="1:19" x14ac:dyDescent="0.25">
      <c r="A117" s="258"/>
      <c r="B117" s="258"/>
      <c r="C117" s="441" t="s">
        <v>643</v>
      </c>
      <c r="D117" s="427"/>
      <c r="E117" s="427" t="s">
        <v>314</v>
      </c>
      <c r="F117" s="428"/>
      <c r="G117" s="428">
        <v>16.8</v>
      </c>
      <c r="H117" s="428"/>
      <c r="I117" s="428"/>
      <c r="J117" s="428"/>
      <c r="K117" s="307">
        <f t="shared" si="3"/>
        <v>16.8</v>
      </c>
      <c r="L117" s="377">
        <f t="shared" si="5"/>
        <v>0</v>
      </c>
      <c r="M117" s="285">
        <f t="shared" si="4"/>
        <v>0</v>
      </c>
      <c r="S117" s="253"/>
    </row>
    <row r="118" spans="1:19" x14ac:dyDescent="0.25">
      <c r="A118" s="258"/>
      <c r="B118" s="258"/>
      <c r="C118" s="441" t="s">
        <v>644</v>
      </c>
      <c r="D118" s="427"/>
      <c r="E118" s="380" t="s">
        <v>425</v>
      </c>
      <c r="F118" s="428"/>
      <c r="G118" s="428">
        <v>82.3</v>
      </c>
      <c r="H118" s="428"/>
      <c r="I118" s="428"/>
      <c r="J118" s="428"/>
      <c r="K118" s="307">
        <f t="shared" si="3"/>
        <v>82.3</v>
      </c>
      <c r="L118" s="377">
        <f t="shared" si="5"/>
        <v>200</v>
      </c>
      <c r="M118" s="285">
        <f t="shared" si="4"/>
        <v>16460</v>
      </c>
      <c r="S118" s="253"/>
    </row>
    <row r="119" spans="1:19" x14ac:dyDescent="0.25">
      <c r="A119" s="258"/>
      <c r="B119" s="258"/>
      <c r="C119" s="441" t="s">
        <v>645</v>
      </c>
      <c r="D119" s="427"/>
      <c r="E119" s="380" t="s">
        <v>425</v>
      </c>
      <c r="F119" s="428"/>
      <c r="G119" s="428">
        <v>23</v>
      </c>
      <c r="H119" s="428"/>
      <c r="I119" s="428"/>
      <c r="J119" s="428"/>
      <c r="K119" s="307">
        <f t="shared" si="3"/>
        <v>23</v>
      </c>
      <c r="L119" s="377">
        <f t="shared" si="5"/>
        <v>200</v>
      </c>
      <c r="M119" s="285">
        <f t="shared" si="4"/>
        <v>4600</v>
      </c>
      <c r="S119" s="253"/>
    </row>
    <row r="120" spans="1:19" x14ac:dyDescent="0.25">
      <c r="A120" s="258"/>
      <c r="B120" s="258"/>
      <c r="C120" s="441" t="s">
        <v>312</v>
      </c>
      <c r="D120" s="427"/>
      <c r="E120" s="427" t="s">
        <v>311</v>
      </c>
      <c r="F120" s="428"/>
      <c r="G120" s="428">
        <v>19.2</v>
      </c>
      <c r="H120" s="428"/>
      <c r="I120" s="428"/>
      <c r="J120" s="428"/>
      <c r="K120" s="307">
        <f t="shared" si="3"/>
        <v>19.2</v>
      </c>
      <c r="L120" s="377">
        <f t="shared" si="5"/>
        <v>200</v>
      </c>
      <c r="M120" s="285">
        <f t="shared" si="4"/>
        <v>3840</v>
      </c>
      <c r="S120" s="253"/>
    </row>
    <row r="121" spans="1:19" x14ac:dyDescent="0.25">
      <c r="A121" s="258"/>
      <c r="B121" s="258"/>
      <c r="C121" s="441" t="s">
        <v>375</v>
      </c>
      <c r="D121" s="427"/>
      <c r="E121" s="427" t="s">
        <v>311</v>
      </c>
      <c r="F121" s="428"/>
      <c r="G121" s="428">
        <v>8</v>
      </c>
      <c r="H121" s="428"/>
      <c r="I121" s="428"/>
      <c r="J121" s="428"/>
      <c r="K121" s="307">
        <f t="shared" si="3"/>
        <v>8</v>
      </c>
      <c r="L121" s="377">
        <f t="shared" si="5"/>
        <v>200</v>
      </c>
      <c r="M121" s="285">
        <f t="shared" si="4"/>
        <v>1600</v>
      </c>
      <c r="S121" s="253"/>
    </row>
    <row r="122" spans="1:19" x14ac:dyDescent="0.25">
      <c r="A122" s="258"/>
      <c r="B122" s="258"/>
      <c r="C122" s="441" t="s">
        <v>356</v>
      </c>
      <c r="D122" s="427"/>
      <c r="E122" s="427" t="s">
        <v>309</v>
      </c>
      <c r="F122" s="428"/>
      <c r="G122" s="428">
        <v>27.3</v>
      </c>
      <c r="H122" s="428"/>
      <c r="I122" s="428"/>
      <c r="J122" s="428"/>
      <c r="K122" s="307">
        <f t="shared" si="3"/>
        <v>27.3</v>
      </c>
      <c r="L122" s="377">
        <f t="shared" si="5"/>
        <v>200</v>
      </c>
      <c r="M122" s="285">
        <f t="shared" si="4"/>
        <v>5460</v>
      </c>
      <c r="S122" s="253"/>
    </row>
    <row r="123" spans="1:19" x14ac:dyDescent="0.25">
      <c r="A123" s="258"/>
      <c r="B123" s="258"/>
      <c r="C123" s="441" t="s">
        <v>646</v>
      </c>
      <c r="D123" s="427"/>
      <c r="E123" s="427" t="s">
        <v>314</v>
      </c>
      <c r="F123" s="428"/>
      <c r="G123" s="428">
        <v>17.100000000000001</v>
      </c>
      <c r="H123" s="428"/>
      <c r="I123" s="428"/>
      <c r="J123" s="428"/>
      <c r="K123" s="307">
        <f t="shared" si="3"/>
        <v>17.100000000000001</v>
      </c>
      <c r="L123" s="377">
        <f t="shared" si="5"/>
        <v>0</v>
      </c>
      <c r="M123" s="285">
        <f t="shared" si="4"/>
        <v>0</v>
      </c>
      <c r="S123" s="253"/>
    </row>
    <row r="124" spans="1:19" x14ac:dyDescent="0.25">
      <c r="A124" s="258"/>
      <c r="B124" s="258"/>
      <c r="C124" s="441" t="s">
        <v>356</v>
      </c>
      <c r="D124" s="427"/>
      <c r="E124" s="427" t="s">
        <v>309</v>
      </c>
      <c r="F124" s="428"/>
      <c r="G124" s="428">
        <v>25.5</v>
      </c>
      <c r="H124" s="428"/>
      <c r="I124" s="428"/>
      <c r="J124" s="428"/>
      <c r="K124" s="307">
        <f t="shared" si="3"/>
        <v>25.5</v>
      </c>
      <c r="L124" s="377">
        <f t="shared" si="5"/>
        <v>200</v>
      </c>
      <c r="M124" s="285">
        <f t="shared" si="4"/>
        <v>5100</v>
      </c>
      <c r="S124" s="253"/>
    </row>
    <row r="125" spans="1:19" x14ac:dyDescent="0.25">
      <c r="A125" s="258"/>
      <c r="B125" s="258"/>
      <c r="C125" s="441" t="s">
        <v>356</v>
      </c>
      <c r="D125" s="427"/>
      <c r="E125" s="427" t="s">
        <v>309</v>
      </c>
      <c r="F125" s="428"/>
      <c r="G125" s="428">
        <v>25.5</v>
      </c>
      <c r="H125" s="428"/>
      <c r="I125" s="428"/>
      <c r="J125" s="428"/>
      <c r="K125" s="307">
        <f t="shared" si="3"/>
        <v>25.5</v>
      </c>
      <c r="L125" s="377">
        <f t="shared" si="5"/>
        <v>200</v>
      </c>
      <c r="M125" s="285">
        <f t="shared" si="4"/>
        <v>5100</v>
      </c>
      <c r="S125" s="253"/>
    </row>
    <row r="126" spans="1:19" x14ac:dyDescent="0.25">
      <c r="A126" s="258"/>
      <c r="B126" s="258"/>
      <c r="C126" s="441" t="s">
        <v>631</v>
      </c>
      <c r="D126" s="427"/>
      <c r="E126" s="427" t="s">
        <v>311</v>
      </c>
      <c r="F126" s="428"/>
      <c r="G126" s="428">
        <v>6</v>
      </c>
      <c r="H126" s="428"/>
      <c r="I126" s="428"/>
      <c r="J126" s="428"/>
      <c r="K126" s="307">
        <f t="shared" si="3"/>
        <v>6</v>
      </c>
      <c r="L126" s="420">
        <v>210</v>
      </c>
      <c r="M126" s="285">
        <f t="shared" si="4"/>
        <v>1260</v>
      </c>
      <c r="O126" s="418" t="s">
        <v>557</v>
      </c>
      <c r="S126" s="253"/>
    </row>
    <row r="127" spans="1:19" x14ac:dyDescent="0.25">
      <c r="A127" s="258"/>
      <c r="B127" s="258"/>
      <c r="C127" s="441" t="s">
        <v>632</v>
      </c>
      <c r="D127" s="427"/>
      <c r="E127" s="427" t="s">
        <v>420</v>
      </c>
      <c r="F127" s="428"/>
      <c r="G127" s="428">
        <v>22.6</v>
      </c>
      <c r="H127" s="428"/>
      <c r="I127" s="428"/>
      <c r="J127" s="428"/>
      <c r="K127" s="307">
        <f t="shared" si="3"/>
        <v>22.6</v>
      </c>
      <c r="L127" s="420">
        <v>210</v>
      </c>
      <c r="M127" s="285">
        <f t="shared" si="4"/>
        <v>4746</v>
      </c>
      <c r="O127" s="418" t="s">
        <v>557</v>
      </c>
      <c r="S127" s="253"/>
    </row>
    <row r="128" spans="1:19" x14ac:dyDescent="0.25">
      <c r="A128" s="258"/>
      <c r="B128" s="258"/>
      <c r="C128" s="441" t="s">
        <v>633</v>
      </c>
      <c r="D128" s="427"/>
      <c r="E128" s="427" t="s">
        <v>420</v>
      </c>
      <c r="F128" s="428"/>
      <c r="G128" s="428">
        <v>11.3</v>
      </c>
      <c r="H128" s="428"/>
      <c r="I128" s="428"/>
      <c r="J128" s="428"/>
      <c r="K128" s="307">
        <f t="shared" si="3"/>
        <v>11.3</v>
      </c>
      <c r="L128" s="420">
        <v>210</v>
      </c>
      <c r="M128" s="285">
        <f t="shared" si="4"/>
        <v>2373</v>
      </c>
      <c r="O128" s="418" t="s">
        <v>557</v>
      </c>
      <c r="S128" s="253"/>
    </row>
    <row r="129" spans="1:19" x14ac:dyDescent="0.25">
      <c r="A129" s="258"/>
      <c r="B129" s="258"/>
      <c r="C129" s="441" t="s">
        <v>600</v>
      </c>
      <c r="D129" s="427"/>
      <c r="E129" s="427" t="s">
        <v>311</v>
      </c>
      <c r="F129" s="428"/>
      <c r="G129" s="428"/>
      <c r="H129" s="428">
        <v>94.4</v>
      </c>
      <c r="I129" s="428"/>
      <c r="J129" s="428"/>
      <c r="K129" s="307">
        <f t="shared" si="3"/>
        <v>94.4</v>
      </c>
      <c r="L129" s="377">
        <f t="shared" si="5"/>
        <v>200</v>
      </c>
      <c r="M129" s="285">
        <f t="shared" si="4"/>
        <v>18880</v>
      </c>
      <c r="S129" s="253"/>
    </row>
    <row r="130" spans="1:19" x14ac:dyDescent="0.25">
      <c r="A130" s="258"/>
      <c r="B130" s="258"/>
      <c r="C130" s="441" t="s">
        <v>623</v>
      </c>
      <c r="D130" s="427"/>
      <c r="E130" s="427" t="s">
        <v>309</v>
      </c>
      <c r="F130" s="428"/>
      <c r="G130" s="428"/>
      <c r="H130" s="428">
        <v>39.5</v>
      </c>
      <c r="I130" s="428"/>
      <c r="J130" s="428"/>
      <c r="K130" s="307">
        <f t="shared" si="3"/>
        <v>39.5</v>
      </c>
      <c r="L130" s="377">
        <f t="shared" si="5"/>
        <v>200</v>
      </c>
      <c r="M130" s="285">
        <f t="shared" si="4"/>
        <v>7900</v>
      </c>
      <c r="S130" s="253"/>
    </row>
    <row r="131" spans="1:19" x14ac:dyDescent="0.25">
      <c r="A131" s="258"/>
      <c r="B131" s="258"/>
      <c r="C131" s="441" t="s">
        <v>624</v>
      </c>
      <c r="D131" s="427"/>
      <c r="E131" s="427" t="s">
        <v>309</v>
      </c>
      <c r="F131" s="428"/>
      <c r="G131" s="428">
        <v>25.8</v>
      </c>
      <c r="H131" s="428"/>
      <c r="I131" s="428"/>
      <c r="J131" s="428"/>
      <c r="K131" s="307">
        <f t="shared" si="3"/>
        <v>25.8</v>
      </c>
      <c r="L131" s="420">
        <v>210</v>
      </c>
      <c r="M131" s="285">
        <f t="shared" si="4"/>
        <v>5418</v>
      </c>
      <c r="O131" s="418" t="s">
        <v>557</v>
      </c>
      <c r="S131" s="253"/>
    </row>
    <row r="132" spans="1:19" x14ac:dyDescent="0.25">
      <c r="A132" s="258"/>
      <c r="B132" s="258"/>
      <c r="C132" s="441" t="s">
        <v>647</v>
      </c>
      <c r="D132" s="427"/>
      <c r="E132" s="427" t="s">
        <v>309</v>
      </c>
      <c r="F132" s="428"/>
      <c r="G132" s="428">
        <v>28.3</v>
      </c>
      <c r="H132" s="428"/>
      <c r="I132" s="428"/>
      <c r="J132" s="428"/>
      <c r="K132" s="307">
        <f t="shared" si="3"/>
        <v>28.3</v>
      </c>
      <c r="L132" s="377">
        <f t="shared" si="5"/>
        <v>200</v>
      </c>
      <c r="M132" s="285">
        <f t="shared" si="4"/>
        <v>5660</v>
      </c>
      <c r="S132" s="253"/>
    </row>
    <row r="133" spans="1:19" x14ac:dyDescent="0.25">
      <c r="A133" s="258"/>
      <c r="B133" s="258"/>
      <c r="C133" s="441" t="s">
        <v>648</v>
      </c>
      <c r="D133" s="427"/>
      <c r="E133" s="427" t="s">
        <v>314</v>
      </c>
      <c r="F133" s="428"/>
      <c r="G133" s="428">
        <v>12.4</v>
      </c>
      <c r="H133" s="428"/>
      <c r="I133" s="428"/>
      <c r="J133" s="428"/>
      <c r="K133" s="307">
        <f t="shared" ref="K133:K196" si="6">SUM(F133:J133)</f>
        <v>12.4</v>
      </c>
      <c r="L133" s="377">
        <f t="shared" si="5"/>
        <v>0</v>
      </c>
      <c r="M133" s="285">
        <f t="shared" ref="M133:M196" si="7">SUM(K133*L133)</f>
        <v>0</v>
      </c>
      <c r="S133" s="253"/>
    </row>
    <row r="134" spans="1:19" x14ac:dyDescent="0.25">
      <c r="A134" s="258"/>
      <c r="B134" s="258"/>
      <c r="C134" s="441" t="s">
        <v>615</v>
      </c>
      <c r="D134" s="427"/>
      <c r="E134" s="427" t="s">
        <v>275</v>
      </c>
      <c r="F134" s="428"/>
      <c r="G134" s="428"/>
      <c r="H134" s="428"/>
      <c r="I134" s="428"/>
      <c r="J134" s="428">
        <v>10.7</v>
      </c>
      <c r="K134" s="307">
        <f t="shared" si="6"/>
        <v>10.7</v>
      </c>
      <c r="L134" s="377">
        <f t="shared" ref="L134:L197" si="8">IF(D134="X",0,IF(E134="",0,IF(E134="H",0,VLOOKUP(E134,$F$539:$G$553,2))))</f>
        <v>200</v>
      </c>
      <c r="M134" s="285">
        <f t="shared" si="7"/>
        <v>2140</v>
      </c>
      <c r="S134" s="253"/>
    </row>
    <row r="135" spans="1:19" x14ac:dyDescent="0.25">
      <c r="A135" s="258"/>
      <c r="B135" s="258"/>
      <c r="C135" s="441" t="s">
        <v>312</v>
      </c>
      <c r="D135" s="427"/>
      <c r="E135" s="427" t="s">
        <v>311</v>
      </c>
      <c r="F135" s="428"/>
      <c r="G135" s="428">
        <v>19.2</v>
      </c>
      <c r="H135" s="428"/>
      <c r="I135" s="428"/>
      <c r="J135" s="428"/>
      <c r="K135" s="307">
        <f t="shared" si="6"/>
        <v>19.2</v>
      </c>
      <c r="L135" s="377">
        <f t="shared" si="8"/>
        <v>200</v>
      </c>
      <c r="M135" s="285">
        <f t="shared" si="7"/>
        <v>3840</v>
      </c>
      <c r="S135" s="253"/>
    </row>
    <row r="136" spans="1:19" x14ac:dyDescent="0.25">
      <c r="A136" s="258"/>
      <c r="B136" s="258"/>
      <c r="C136" s="441" t="s">
        <v>375</v>
      </c>
      <c r="D136" s="427"/>
      <c r="E136" s="427" t="s">
        <v>311</v>
      </c>
      <c r="F136" s="428"/>
      <c r="G136" s="428">
        <v>8</v>
      </c>
      <c r="H136" s="428"/>
      <c r="I136" s="428"/>
      <c r="J136" s="428"/>
      <c r="K136" s="307">
        <f t="shared" si="6"/>
        <v>8</v>
      </c>
      <c r="L136" s="377">
        <f t="shared" si="8"/>
        <v>200</v>
      </c>
      <c r="M136" s="285">
        <f t="shared" si="7"/>
        <v>1600</v>
      </c>
      <c r="S136" s="253"/>
    </row>
    <row r="137" spans="1:19" x14ac:dyDescent="0.25">
      <c r="A137" s="258"/>
      <c r="B137" s="258"/>
      <c r="C137" s="441" t="s">
        <v>356</v>
      </c>
      <c r="D137" s="427"/>
      <c r="E137" s="427" t="s">
        <v>309</v>
      </c>
      <c r="F137" s="428"/>
      <c r="G137" s="428">
        <v>121</v>
      </c>
      <c r="H137" s="428"/>
      <c r="I137" s="428"/>
      <c r="J137" s="428"/>
      <c r="K137" s="307">
        <f t="shared" si="6"/>
        <v>121</v>
      </c>
      <c r="L137" s="377">
        <f t="shared" si="8"/>
        <v>200</v>
      </c>
      <c r="M137" s="285">
        <f t="shared" si="7"/>
        <v>24200</v>
      </c>
      <c r="S137" s="253"/>
    </row>
    <row r="138" spans="1:19" x14ac:dyDescent="0.25">
      <c r="A138" s="258"/>
      <c r="B138" s="258"/>
      <c r="C138" s="441" t="s">
        <v>356</v>
      </c>
      <c r="D138" s="427"/>
      <c r="E138" s="427" t="s">
        <v>309</v>
      </c>
      <c r="F138" s="428"/>
      <c r="G138" s="428">
        <v>53.8</v>
      </c>
      <c r="H138" s="428"/>
      <c r="I138" s="428"/>
      <c r="J138" s="428"/>
      <c r="K138" s="307">
        <f t="shared" si="6"/>
        <v>53.8</v>
      </c>
      <c r="L138" s="377">
        <f t="shared" si="8"/>
        <v>200</v>
      </c>
      <c r="M138" s="285">
        <f t="shared" si="7"/>
        <v>10760</v>
      </c>
      <c r="S138" s="253"/>
    </row>
    <row r="139" spans="1:19" x14ac:dyDescent="0.25">
      <c r="A139" s="258"/>
      <c r="B139" s="258"/>
      <c r="C139" s="441" t="s">
        <v>356</v>
      </c>
      <c r="D139" s="427"/>
      <c r="E139" s="427" t="s">
        <v>309</v>
      </c>
      <c r="F139" s="428"/>
      <c r="G139" s="428">
        <v>55.6</v>
      </c>
      <c r="H139" s="428"/>
      <c r="I139" s="428"/>
      <c r="J139" s="428"/>
      <c r="K139" s="307">
        <f t="shared" si="6"/>
        <v>55.6</v>
      </c>
      <c r="L139" s="377">
        <f t="shared" si="8"/>
        <v>200</v>
      </c>
      <c r="M139" s="285">
        <f t="shared" si="7"/>
        <v>11120</v>
      </c>
      <c r="S139" s="253"/>
    </row>
    <row r="140" spans="1:19" x14ac:dyDescent="0.25">
      <c r="A140" s="258"/>
      <c r="B140" s="258"/>
      <c r="C140" s="441" t="s">
        <v>312</v>
      </c>
      <c r="D140" s="427"/>
      <c r="E140" s="427" t="s">
        <v>311</v>
      </c>
      <c r="F140" s="428"/>
      <c r="G140" s="428">
        <v>19.2</v>
      </c>
      <c r="H140" s="428"/>
      <c r="I140" s="428"/>
      <c r="J140" s="428"/>
      <c r="K140" s="307">
        <f t="shared" si="6"/>
        <v>19.2</v>
      </c>
      <c r="L140" s="377">
        <f t="shared" si="8"/>
        <v>200</v>
      </c>
      <c r="M140" s="285">
        <f t="shared" si="7"/>
        <v>3840</v>
      </c>
      <c r="S140" s="253"/>
    </row>
    <row r="141" spans="1:19" x14ac:dyDescent="0.25">
      <c r="A141" s="258"/>
      <c r="B141" s="258"/>
      <c r="C141" s="441" t="s">
        <v>375</v>
      </c>
      <c r="D141" s="427"/>
      <c r="E141" s="427" t="s">
        <v>311</v>
      </c>
      <c r="F141" s="428"/>
      <c r="G141" s="428">
        <v>8</v>
      </c>
      <c r="H141" s="428"/>
      <c r="I141" s="428"/>
      <c r="J141" s="428"/>
      <c r="K141" s="307">
        <f t="shared" si="6"/>
        <v>8</v>
      </c>
      <c r="L141" s="377">
        <f t="shared" si="8"/>
        <v>200</v>
      </c>
      <c r="M141" s="285">
        <f t="shared" si="7"/>
        <v>1600</v>
      </c>
      <c r="S141" s="253"/>
    </row>
    <row r="142" spans="1:19" x14ac:dyDescent="0.25">
      <c r="A142" s="258"/>
      <c r="B142" s="258"/>
      <c r="C142" s="441" t="s">
        <v>600</v>
      </c>
      <c r="D142" s="427"/>
      <c r="E142" s="427" t="s">
        <v>311</v>
      </c>
      <c r="F142" s="428"/>
      <c r="G142" s="428"/>
      <c r="H142" s="428">
        <v>76.3</v>
      </c>
      <c r="I142" s="428"/>
      <c r="J142" s="428"/>
      <c r="K142" s="307">
        <f t="shared" si="6"/>
        <v>76.3</v>
      </c>
      <c r="L142" s="377">
        <f t="shared" si="8"/>
        <v>200</v>
      </c>
      <c r="M142" s="285">
        <f t="shared" si="7"/>
        <v>15260</v>
      </c>
      <c r="S142" s="253"/>
    </row>
    <row r="143" spans="1:19" x14ac:dyDescent="0.25">
      <c r="A143" s="258"/>
      <c r="B143" s="258"/>
      <c r="C143" s="441" t="s">
        <v>615</v>
      </c>
      <c r="D143" s="427"/>
      <c r="E143" s="427" t="s">
        <v>275</v>
      </c>
      <c r="F143" s="428"/>
      <c r="G143" s="428"/>
      <c r="H143" s="428"/>
      <c r="I143" s="428"/>
      <c r="J143" s="428">
        <v>10.7</v>
      </c>
      <c r="K143" s="307">
        <f t="shared" si="6"/>
        <v>10.7</v>
      </c>
      <c r="L143" s="377">
        <f t="shared" si="8"/>
        <v>200</v>
      </c>
      <c r="M143" s="285">
        <f t="shared" si="7"/>
        <v>2140</v>
      </c>
      <c r="S143" s="253"/>
    </row>
    <row r="144" spans="1:19" x14ac:dyDescent="0.25">
      <c r="A144" s="258"/>
      <c r="B144" s="258"/>
      <c r="C144" s="441" t="s">
        <v>649</v>
      </c>
      <c r="D144" s="427"/>
      <c r="E144" s="380" t="s">
        <v>425</v>
      </c>
      <c r="F144" s="428"/>
      <c r="G144" s="428">
        <v>121</v>
      </c>
      <c r="H144" s="428"/>
      <c r="I144" s="428"/>
      <c r="J144" s="428"/>
      <c r="K144" s="307">
        <f t="shared" si="6"/>
        <v>121</v>
      </c>
      <c r="L144" s="377">
        <f t="shared" si="8"/>
        <v>200</v>
      </c>
      <c r="M144" s="285">
        <f t="shared" si="7"/>
        <v>24200</v>
      </c>
      <c r="S144" s="253"/>
    </row>
    <row r="145" spans="1:19" x14ac:dyDescent="0.25">
      <c r="A145" s="258"/>
      <c r="B145" s="258"/>
      <c r="C145" s="441" t="s">
        <v>650</v>
      </c>
      <c r="D145" s="427"/>
      <c r="E145" s="427" t="s">
        <v>425</v>
      </c>
      <c r="F145" s="428"/>
      <c r="G145" s="428">
        <v>12.4</v>
      </c>
      <c r="H145" s="428"/>
      <c r="I145" s="428"/>
      <c r="J145" s="428"/>
      <c r="K145" s="307">
        <f t="shared" si="6"/>
        <v>12.4</v>
      </c>
      <c r="L145" s="377">
        <f t="shared" si="8"/>
        <v>200</v>
      </c>
      <c r="M145" s="285">
        <f t="shared" si="7"/>
        <v>2480</v>
      </c>
      <c r="S145" s="253"/>
    </row>
    <row r="146" spans="1:19" x14ac:dyDescent="0.25">
      <c r="A146" s="258"/>
      <c r="B146" s="258"/>
      <c r="C146" s="441" t="s">
        <v>638</v>
      </c>
      <c r="D146" s="427"/>
      <c r="E146" s="380" t="s">
        <v>425</v>
      </c>
      <c r="F146" s="428"/>
      <c r="G146" s="428">
        <v>26.4</v>
      </c>
      <c r="H146" s="428"/>
      <c r="I146" s="428"/>
      <c r="J146" s="428"/>
      <c r="K146" s="307">
        <f t="shared" si="6"/>
        <v>26.4</v>
      </c>
      <c r="L146" s="377">
        <f t="shared" si="8"/>
        <v>200</v>
      </c>
      <c r="M146" s="285">
        <f t="shared" si="7"/>
        <v>5280</v>
      </c>
      <c r="S146" s="253"/>
    </row>
    <row r="147" spans="1:19" x14ac:dyDescent="0.25">
      <c r="A147" s="258"/>
      <c r="B147" s="258"/>
      <c r="C147" s="441" t="s">
        <v>639</v>
      </c>
      <c r="D147" s="427"/>
      <c r="E147" s="380" t="s">
        <v>425</v>
      </c>
      <c r="F147" s="428"/>
      <c r="G147" s="428">
        <v>55.1</v>
      </c>
      <c r="H147" s="428"/>
      <c r="I147" s="428"/>
      <c r="J147" s="428"/>
      <c r="K147" s="307">
        <f t="shared" si="6"/>
        <v>55.1</v>
      </c>
      <c r="L147" s="377">
        <f t="shared" si="8"/>
        <v>200</v>
      </c>
      <c r="M147" s="285">
        <f t="shared" si="7"/>
        <v>11020</v>
      </c>
      <c r="S147" s="253"/>
    </row>
    <row r="148" spans="1:19" x14ac:dyDescent="0.25">
      <c r="A148" s="258"/>
      <c r="B148" s="258"/>
      <c r="C148" s="441" t="s">
        <v>312</v>
      </c>
      <c r="D148" s="427"/>
      <c r="E148" s="427" t="s">
        <v>311</v>
      </c>
      <c r="F148" s="428"/>
      <c r="G148" s="428">
        <v>19.2</v>
      </c>
      <c r="H148" s="428"/>
      <c r="I148" s="428"/>
      <c r="J148" s="428"/>
      <c r="K148" s="307">
        <f t="shared" si="6"/>
        <v>19.2</v>
      </c>
      <c r="L148" s="377">
        <f t="shared" si="8"/>
        <v>200</v>
      </c>
      <c r="M148" s="285">
        <f t="shared" si="7"/>
        <v>3840</v>
      </c>
      <c r="S148" s="253"/>
    </row>
    <row r="149" spans="1:19" x14ac:dyDescent="0.25">
      <c r="A149" s="258"/>
      <c r="B149" s="258"/>
      <c r="C149" s="441" t="s">
        <v>375</v>
      </c>
      <c r="D149" s="427"/>
      <c r="E149" s="427" t="s">
        <v>311</v>
      </c>
      <c r="F149" s="428"/>
      <c r="G149" s="428">
        <v>8</v>
      </c>
      <c r="H149" s="428"/>
      <c r="I149" s="428"/>
      <c r="J149" s="428"/>
      <c r="K149" s="307">
        <f t="shared" si="6"/>
        <v>8</v>
      </c>
      <c r="L149" s="377">
        <f t="shared" si="8"/>
        <v>200</v>
      </c>
      <c r="M149" s="285">
        <f t="shared" si="7"/>
        <v>1600</v>
      </c>
      <c r="S149" s="253"/>
    </row>
    <row r="150" spans="1:19" x14ac:dyDescent="0.25">
      <c r="A150" s="258"/>
      <c r="B150" s="258"/>
      <c r="C150" s="441" t="s">
        <v>651</v>
      </c>
      <c r="D150" s="427"/>
      <c r="E150" s="427" t="s">
        <v>426</v>
      </c>
      <c r="F150" s="428"/>
      <c r="G150" s="428">
        <v>80.7</v>
      </c>
      <c r="H150" s="428"/>
      <c r="I150" s="428"/>
      <c r="J150" s="428"/>
      <c r="K150" s="307">
        <f t="shared" si="6"/>
        <v>80.7</v>
      </c>
      <c r="L150" s="377">
        <f t="shared" si="8"/>
        <v>200</v>
      </c>
      <c r="M150" s="285">
        <f t="shared" si="7"/>
        <v>16140</v>
      </c>
      <c r="S150" s="253"/>
    </row>
    <row r="151" spans="1:19" x14ac:dyDescent="0.25">
      <c r="A151" s="258"/>
      <c r="B151" s="258"/>
      <c r="C151" s="458" t="s">
        <v>652</v>
      </c>
      <c r="D151" s="430"/>
      <c r="E151" s="430" t="s">
        <v>314</v>
      </c>
      <c r="F151" s="431"/>
      <c r="G151" s="431">
        <v>17.100000000000001</v>
      </c>
      <c r="H151" s="431"/>
      <c r="I151" s="431"/>
      <c r="J151" s="431"/>
      <c r="K151" s="307">
        <f t="shared" si="6"/>
        <v>17.100000000000001</v>
      </c>
      <c r="L151" s="377">
        <f t="shared" si="8"/>
        <v>0</v>
      </c>
      <c r="M151" s="285">
        <f t="shared" si="7"/>
        <v>0</v>
      </c>
      <c r="S151" s="253"/>
    </row>
    <row r="152" spans="1:19" ht="15.75" thickBot="1" x14ac:dyDescent="0.3">
      <c r="A152" s="258"/>
      <c r="B152" s="258"/>
      <c r="C152" s="446" t="s">
        <v>16</v>
      </c>
      <c r="D152" s="433"/>
      <c r="E152" s="433"/>
      <c r="F152" s="434">
        <f t="shared" ref="F152:J152" si="9">SUM(F6:F151)</f>
        <v>0</v>
      </c>
      <c r="G152" s="434">
        <f t="shared" si="9"/>
        <v>3621.4</v>
      </c>
      <c r="H152" s="434">
        <f t="shared" si="9"/>
        <v>1088.3</v>
      </c>
      <c r="I152" s="434">
        <f t="shared" si="9"/>
        <v>0</v>
      </c>
      <c r="J152" s="434">
        <f t="shared" si="9"/>
        <v>700.50000000000034</v>
      </c>
      <c r="K152" s="307">
        <f t="shared" si="6"/>
        <v>5410.2</v>
      </c>
      <c r="L152" s="377">
        <f t="shared" si="8"/>
        <v>0</v>
      </c>
      <c r="M152" s="285">
        <f t="shared" si="7"/>
        <v>0</v>
      </c>
    </row>
    <row r="153" spans="1:19" ht="15.75" thickTop="1" x14ac:dyDescent="0.25">
      <c r="K153" s="307">
        <f t="shared" si="6"/>
        <v>0</v>
      </c>
      <c r="L153" s="377">
        <f t="shared" si="8"/>
        <v>0</v>
      </c>
      <c r="M153" s="285">
        <f t="shared" si="7"/>
        <v>0</v>
      </c>
    </row>
    <row r="154" spans="1:19" x14ac:dyDescent="0.25">
      <c r="K154" s="307">
        <f t="shared" si="6"/>
        <v>0</v>
      </c>
      <c r="L154" s="377">
        <f t="shared" si="8"/>
        <v>0</v>
      </c>
      <c r="M154" s="285">
        <f t="shared" si="7"/>
        <v>0</v>
      </c>
    </row>
    <row r="155" spans="1:19" x14ac:dyDescent="0.25">
      <c r="K155" s="307">
        <f t="shared" si="6"/>
        <v>0</v>
      </c>
      <c r="L155" s="377">
        <f t="shared" si="8"/>
        <v>0</v>
      </c>
      <c r="M155" s="285">
        <f t="shared" si="7"/>
        <v>0</v>
      </c>
    </row>
    <row r="156" spans="1:19" x14ac:dyDescent="0.25">
      <c r="K156" s="307">
        <f t="shared" si="6"/>
        <v>0</v>
      </c>
      <c r="L156" s="377">
        <f t="shared" si="8"/>
        <v>0</v>
      </c>
      <c r="M156" s="285">
        <f t="shared" si="7"/>
        <v>0</v>
      </c>
    </row>
    <row r="157" spans="1:19" x14ac:dyDescent="0.25">
      <c r="K157" s="307">
        <f t="shared" si="6"/>
        <v>0</v>
      </c>
      <c r="L157" s="377">
        <f t="shared" si="8"/>
        <v>0</v>
      </c>
      <c r="M157" s="285">
        <f t="shared" si="7"/>
        <v>0</v>
      </c>
    </row>
    <row r="158" spans="1:19" x14ac:dyDescent="0.25">
      <c r="K158" s="307">
        <f t="shared" si="6"/>
        <v>0</v>
      </c>
      <c r="L158" s="377">
        <f t="shared" si="8"/>
        <v>0</v>
      </c>
      <c r="M158" s="285">
        <f t="shared" si="7"/>
        <v>0</v>
      </c>
    </row>
    <row r="159" spans="1:19" x14ac:dyDescent="0.25">
      <c r="K159" s="307">
        <f t="shared" si="6"/>
        <v>0</v>
      </c>
      <c r="L159" s="377">
        <f t="shared" si="8"/>
        <v>0</v>
      </c>
      <c r="M159" s="285">
        <f t="shared" si="7"/>
        <v>0</v>
      </c>
    </row>
    <row r="160" spans="1:19" x14ac:dyDescent="0.25">
      <c r="K160" s="307">
        <f t="shared" si="6"/>
        <v>0</v>
      </c>
      <c r="L160" s="377">
        <f t="shared" si="8"/>
        <v>0</v>
      </c>
      <c r="M160" s="285">
        <f t="shared" si="7"/>
        <v>0</v>
      </c>
    </row>
    <row r="161" spans="11:13" hidden="1" x14ac:dyDescent="0.25">
      <c r="K161" s="307">
        <f t="shared" si="6"/>
        <v>0</v>
      </c>
      <c r="L161" s="377">
        <f t="shared" si="8"/>
        <v>0</v>
      </c>
      <c r="M161" s="285">
        <f t="shared" si="7"/>
        <v>0</v>
      </c>
    </row>
    <row r="162" spans="11:13" hidden="1" x14ac:dyDescent="0.25">
      <c r="K162" s="307">
        <f t="shared" si="6"/>
        <v>0</v>
      </c>
      <c r="L162" s="377">
        <f t="shared" si="8"/>
        <v>0</v>
      </c>
      <c r="M162" s="285">
        <f t="shared" si="7"/>
        <v>0</v>
      </c>
    </row>
    <row r="163" spans="11:13" hidden="1" x14ac:dyDescent="0.25">
      <c r="K163" s="307">
        <f t="shared" si="6"/>
        <v>0</v>
      </c>
      <c r="L163" s="377">
        <f t="shared" si="8"/>
        <v>0</v>
      </c>
      <c r="M163" s="285">
        <f t="shared" si="7"/>
        <v>0</v>
      </c>
    </row>
    <row r="164" spans="11:13" hidden="1" x14ac:dyDescent="0.25">
      <c r="K164" s="307">
        <f t="shared" si="6"/>
        <v>0</v>
      </c>
      <c r="L164" s="377">
        <f t="shared" si="8"/>
        <v>0</v>
      </c>
      <c r="M164" s="285">
        <f t="shared" si="7"/>
        <v>0</v>
      </c>
    </row>
    <row r="165" spans="11:13" hidden="1" x14ac:dyDescent="0.25">
      <c r="K165" s="307">
        <f t="shared" si="6"/>
        <v>0</v>
      </c>
      <c r="L165" s="377">
        <f t="shared" si="8"/>
        <v>0</v>
      </c>
      <c r="M165" s="285">
        <f t="shared" si="7"/>
        <v>0</v>
      </c>
    </row>
    <row r="166" spans="11:13" hidden="1" x14ac:dyDescent="0.25">
      <c r="K166" s="307">
        <f t="shared" si="6"/>
        <v>0</v>
      </c>
      <c r="L166" s="377">
        <f t="shared" si="8"/>
        <v>0</v>
      </c>
      <c r="M166" s="285">
        <f t="shared" si="7"/>
        <v>0</v>
      </c>
    </row>
    <row r="167" spans="11:13" hidden="1" x14ac:dyDescent="0.25">
      <c r="K167" s="307">
        <f t="shared" si="6"/>
        <v>0</v>
      </c>
      <c r="L167" s="377">
        <f t="shared" si="8"/>
        <v>0</v>
      </c>
      <c r="M167" s="285">
        <f t="shared" si="7"/>
        <v>0</v>
      </c>
    </row>
    <row r="168" spans="11:13" hidden="1" x14ac:dyDescent="0.25">
      <c r="K168" s="307">
        <f t="shared" si="6"/>
        <v>0</v>
      </c>
      <c r="L168" s="377">
        <f t="shared" si="8"/>
        <v>0</v>
      </c>
      <c r="M168" s="285">
        <f t="shared" si="7"/>
        <v>0</v>
      </c>
    </row>
    <row r="169" spans="11:13" hidden="1" x14ac:dyDescent="0.25">
      <c r="K169" s="307">
        <f t="shared" si="6"/>
        <v>0</v>
      </c>
      <c r="L169" s="377">
        <f t="shared" si="8"/>
        <v>0</v>
      </c>
      <c r="M169" s="285">
        <f t="shared" si="7"/>
        <v>0</v>
      </c>
    </row>
    <row r="170" spans="11:13" hidden="1" x14ac:dyDescent="0.25">
      <c r="K170" s="307">
        <f t="shared" si="6"/>
        <v>0</v>
      </c>
      <c r="L170" s="377">
        <f t="shared" si="8"/>
        <v>0</v>
      </c>
      <c r="M170" s="285">
        <f t="shared" si="7"/>
        <v>0</v>
      </c>
    </row>
    <row r="171" spans="11:13" hidden="1" x14ac:dyDescent="0.25">
      <c r="K171" s="307">
        <f t="shared" si="6"/>
        <v>0</v>
      </c>
      <c r="L171" s="377">
        <f t="shared" si="8"/>
        <v>0</v>
      </c>
      <c r="M171" s="285">
        <f t="shared" si="7"/>
        <v>0</v>
      </c>
    </row>
    <row r="172" spans="11:13" hidden="1" x14ac:dyDescent="0.25">
      <c r="K172" s="307">
        <f t="shared" si="6"/>
        <v>0</v>
      </c>
      <c r="L172" s="377">
        <f t="shared" si="8"/>
        <v>0</v>
      </c>
      <c r="M172" s="285">
        <f t="shared" si="7"/>
        <v>0</v>
      </c>
    </row>
    <row r="173" spans="11:13" hidden="1" x14ac:dyDescent="0.25">
      <c r="K173" s="307">
        <f t="shared" si="6"/>
        <v>0</v>
      </c>
      <c r="L173" s="377">
        <f t="shared" si="8"/>
        <v>0</v>
      </c>
      <c r="M173" s="285">
        <f t="shared" si="7"/>
        <v>0</v>
      </c>
    </row>
    <row r="174" spans="11:13" hidden="1" x14ac:dyDescent="0.25">
      <c r="K174" s="307">
        <f t="shared" si="6"/>
        <v>0</v>
      </c>
      <c r="L174" s="377">
        <f t="shared" si="8"/>
        <v>0</v>
      </c>
      <c r="M174" s="285">
        <f t="shared" si="7"/>
        <v>0</v>
      </c>
    </row>
    <row r="175" spans="11:13" hidden="1" x14ac:dyDescent="0.25">
      <c r="K175" s="307">
        <f t="shared" si="6"/>
        <v>0</v>
      </c>
      <c r="L175" s="377">
        <f t="shared" si="8"/>
        <v>0</v>
      </c>
      <c r="M175" s="285">
        <f t="shared" si="7"/>
        <v>0</v>
      </c>
    </row>
    <row r="176" spans="11:13" hidden="1" x14ac:dyDescent="0.25">
      <c r="K176" s="307">
        <f t="shared" si="6"/>
        <v>0</v>
      </c>
      <c r="L176" s="377">
        <f t="shared" si="8"/>
        <v>0</v>
      </c>
      <c r="M176" s="285">
        <f t="shared" si="7"/>
        <v>0</v>
      </c>
    </row>
    <row r="177" spans="11:13" hidden="1" x14ac:dyDescent="0.25">
      <c r="K177" s="307">
        <f t="shared" si="6"/>
        <v>0</v>
      </c>
      <c r="L177" s="377">
        <f t="shared" si="8"/>
        <v>0</v>
      </c>
      <c r="M177" s="285">
        <f t="shared" si="7"/>
        <v>0</v>
      </c>
    </row>
    <row r="178" spans="11:13" hidden="1" x14ac:dyDescent="0.25">
      <c r="K178" s="307">
        <f t="shared" si="6"/>
        <v>0</v>
      </c>
      <c r="L178" s="377">
        <f t="shared" si="8"/>
        <v>0</v>
      </c>
      <c r="M178" s="285">
        <f t="shared" si="7"/>
        <v>0</v>
      </c>
    </row>
    <row r="179" spans="11:13" hidden="1" x14ac:dyDescent="0.25">
      <c r="K179" s="307">
        <f t="shared" si="6"/>
        <v>0</v>
      </c>
      <c r="L179" s="377">
        <f t="shared" si="8"/>
        <v>0</v>
      </c>
      <c r="M179" s="285">
        <f t="shared" si="7"/>
        <v>0</v>
      </c>
    </row>
    <row r="180" spans="11:13" hidden="1" x14ac:dyDescent="0.25">
      <c r="K180" s="307">
        <f t="shared" si="6"/>
        <v>0</v>
      </c>
      <c r="L180" s="377">
        <f t="shared" si="8"/>
        <v>0</v>
      </c>
      <c r="M180" s="285">
        <f t="shared" si="7"/>
        <v>0</v>
      </c>
    </row>
    <row r="181" spans="11:13" hidden="1" x14ac:dyDescent="0.25">
      <c r="K181" s="307">
        <f t="shared" si="6"/>
        <v>0</v>
      </c>
      <c r="L181" s="377">
        <f t="shared" si="8"/>
        <v>0</v>
      </c>
      <c r="M181" s="285">
        <f t="shared" si="7"/>
        <v>0</v>
      </c>
    </row>
    <row r="182" spans="11:13" hidden="1" x14ac:dyDescent="0.25">
      <c r="K182" s="307">
        <f t="shared" si="6"/>
        <v>0</v>
      </c>
      <c r="L182" s="377">
        <f t="shared" si="8"/>
        <v>0</v>
      </c>
      <c r="M182" s="285">
        <f t="shared" si="7"/>
        <v>0</v>
      </c>
    </row>
    <row r="183" spans="11:13" hidden="1" x14ac:dyDescent="0.25">
      <c r="K183" s="307">
        <f t="shared" si="6"/>
        <v>0</v>
      </c>
      <c r="L183" s="377">
        <f t="shared" si="8"/>
        <v>0</v>
      </c>
      <c r="M183" s="285">
        <f t="shared" si="7"/>
        <v>0</v>
      </c>
    </row>
    <row r="184" spans="11:13" hidden="1" x14ac:dyDescent="0.25">
      <c r="K184" s="307">
        <f t="shared" si="6"/>
        <v>0</v>
      </c>
      <c r="L184" s="377">
        <f t="shared" si="8"/>
        <v>0</v>
      </c>
      <c r="M184" s="285">
        <f t="shared" si="7"/>
        <v>0</v>
      </c>
    </row>
    <row r="185" spans="11:13" hidden="1" x14ac:dyDescent="0.25">
      <c r="K185" s="307">
        <f t="shared" si="6"/>
        <v>0</v>
      </c>
      <c r="L185" s="377">
        <f t="shared" si="8"/>
        <v>0</v>
      </c>
      <c r="M185" s="285">
        <f t="shared" si="7"/>
        <v>0</v>
      </c>
    </row>
    <row r="186" spans="11:13" hidden="1" x14ac:dyDescent="0.25">
      <c r="K186" s="307">
        <f t="shared" si="6"/>
        <v>0</v>
      </c>
      <c r="L186" s="377">
        <f t="shared" si="8"/>
        <v>0</v>
      </c>
      <c r="M186" s="285">
        <f t="shared" si="7"/>
        <v>0</v>
      </c>
    </row>
    <row r="187" spans="11:13" hidden="1" x14ac:dyDescent="0.25">
      <c r="K187" s="307">
        <f t="shared" si="6"/>
        <v>0</v>
      </c>
      <c r="L187" s="377">
        <f t="shared" si="8"/>
        <v>0</v>
      </c>
      <c r="M187" s="285">
        <f t="shared" si="7"/>
        <v>0</v>
      </c>
    </row>
    <row r="188" spans="11:13" hidden="1" x14ac:dyDescent="0.25">
      <c r="K188" s="307">
        <f t="shared" si="6"/>
        <v>0</v>
      </c>
      <c r="L188" s="377">
        <f t="shared" si="8"/>
        <v>0</v>
      </c>
      <c r="M188" s="285">
        <f t="shared" si="7"/>
        <v>0</v>
      </c>
    </row>
    <row r="189" spans="11:13" hidden="1" x14ac:dyDescent="0.25">
      <c r="K189" s="307">
        <f t="shared" si="6"/>
        <v>0</v>
      </c>
      <c r="L189" s="377">
        <f t="shared" si="8"/>
        <v>0</v>
      </c>
      <c r="M189" s="285">
        <f t="shared" si="7"/>
        <v>0</v>
      </c>
    </row>
    <row r="190" spans="11:13" hidden="1" x14ac:dyDescent="0.25">
      <c r="K190" s="307">
        <f t="shared" si="6"/>
        <v>0</v>
      </c>
      <c r="L190" s="377">
        <f t="shared" si="8"/>
        <v>0</v>
      </c>
      <c r="M190" s="285">
        <f t="shared" si="7"/>
        <v>0</v>
      </c>
    </row>
    <row r="191" spans="11:13" hidden="1" x14ac:dyDescent="0.25">
      <c r="K191" s="307">
        <f t="shared" si="6"/>
        <v>0</v>
      </c>
      <c r="L191" s="377">
        <f t="shared" si="8"/>
        <v>0</v>
      </c>
      <c r="M191" s="285">
        <f t="shared" si="7"/>
        <v>0</v>
      </c>
    </row>
    <row r="192" spans="11:13" hidden="1" x14ac:dyDescent="0.25">
      <c r="K192" s="307">
        <f t="shared" si="6"/>
        <v>0</v>
      </c>
      <c r="L192" s="377">
        <f t="shared" si="8"/>
        <v>0</v>
      </c>
      <c r="M192" s="285">
        <f t="shared" si="7"/>
        <v>0</v>
      </c>
    </row>
    <row r="193" spans="11:13" hidden="1" x14ac:dyDescent="0.25">
      <c r="K193" s="307">
        <f t="shared" si="6"/>
        <v>0</v>
      </c>
      <c r="L193" s="377">
        <f t="shared" si="8"/>
        <v>0</v>
      </c>
      <c r="M193" s="285">
        <f t="shared" si="7"/>
        <v>0</v>
      </c>
    </row>
    <row r="194" spans="11:13" hidden="1" x14ac:dyDescent="0.25">
      <c r="K194" s="307">
        <f t="shared" si="6"/>
        <v>0</v>
      </c>
      <c r="L194" s="377">
        <f t="shared" si="8"/>
        <v>0</v>
      </c>
      <c r="M194" s="285">
        <f t="shared" si="7"/>
        <v>0</v>
      </c>
    </row>
    <row r="195" spans="11:13" hidden="1" x14ac:dyDescent="0.25">
      <c r="K195" s="307">
        <f t="shared" si="6"/>
        <v>0</v>
      </c>
      <c r="L195" s="377">
        <f t="shared" si="8"/>
        <v>0</v>
      </c>
      <c r="M195" s="285">
        <f t="shared" si="7"/>
        <v>0</v>
      </c>
    </row>
    <row r="196" spans="11:13" hidden="1" x14ac:dyDescent="0.25">
      <c r="K196" s="307">
        <f t="shared" si="6"/>
        <v>0</v>
      </c>
      <c r="L196" s="377">
        <f t="shared" si="8"/>
        <v>0</v>
      </c>
      <c r="M196" s="285">
        <f t="shared" si="7"/>
        <v>0</v>
      </c>
    </row>
    <row r="197" spans="11:13" hidden="1" x14ac:dyDescent="0.25">
      <c r="K197" s="307">
        <f t="shared" ref="K197:K260" si="10">SUM(F197:J197)</f>
        <v>0</v>
      </c>
      <c r="L197" s="377">
        <f t="shared" si="8"/>
        <v>0</v>
      </c>
      <c r="M197" s="285">
        <f t="shared" ref="M197:M260" si="11">SUM(K197*L197)</f>
        <v>0</v>
      </c>
    </row>
    <row r="198" spans="11:13" hidden="1" x14ac:dyDescent="0.25">
      <c r="K198" s="307">
        <f t="shared" si="10"/>
        <v>0</v>
      </c>
      <c r="L198" s="377">
        <f t="shared" ref="L198:L261" si="12">IF(D198="X",0,IF(E198="",0,IF(E198="H",0,VLOOKUP(E198,$F$539:$G$553,2))))</f>
        <v>0</v>
      </c>
      <c r="M198" s="285">
        <f t="shared" si="11"/>
        <v>0</v>
      </c>
    </row>
    <row r="199" spans="11:13" hidden="1" x14ac:dyDescent="0.25">
      <c r="K199" s="307">
        <f t="shared" si="10"/>
        <v>0</v>
      </c>
      <c r="L199" s="377">
        <f t="shared" si="12"/>
        <v>0</v>
      </c>
      <c r="M199" s="285">
        <f t="shared" si="11"/>
        <v>0</v>
      </c>
    </row>
    <row r="200" spans="11:13" hidden="1" x14ac:dyDescent="0.25">
      <c r="K200" s="307">
        <f t="shared" si="10"/>
        <v>0</v>
      </c>
      <c r="L200" s="377">
        <f t="shared" si="12"/>
        <v>0</v>
      </c>
      <c r="M200" s="285">
        <f t="shared" si="11"/>
        <v>0</v>
      </c>
    </row>
    <row r="201" spans="11:13" hidden="1" x14ac:dyDescent="0.25">
      <c r="K201" s="307">
        <f t="shared" si="10"/>
        <v>0</v>
      </c>
      <c r="L201" s="377">
        <f t="shared" si="12"/>
        <v>0</v>
      </c>
      <c r="M201" s="285">
        <f t="shared" si="11"/>
        <v>0</v>
      </c>
    </row>
    <row r="202" spans="11:13" hidden="1" x14ac:dyDescent="0.25">
      <c r="K202" s="307">
        <f t="shared" si="10"/>
        <v>0</v>
      </c>
      <c r="L202" s="377">
        <f t="shared" si="12"/>
        <v>0</v>
      </c>
      <c r="M202" s="285">
        <f t="shared" si="11"/>
        <v>0</v>
      </c>
    </row>
    <row r="203" spans="11:13" hidden="1" x14ac:dyDescent="0.25">
      <c r="K203" s="307">
        <f t="shared" si="10"/>
        <v>0</v>
      </c>
      <c r="L203" s="377">
        <f t="shared" si="12"/>
        <v>0</v>
      </c>
      <c r="M203" s="285">
        <f t="shared" si="11"/>
        <v>0</v>
      </c>
    </row>
    <row r="204" spans="11:13" hidden="1" x14ac:dyDescent="0.25">
      <c r="K204" s="307">
        <f t="shared" si="10"/>
        <v>0</v>
      </c>
      <c r="L204" s="377">
        <f t="shared" si="12"/>
        <v>0</v>
      </c>
      <c r="M204" s="285">
        <f t="shared" si="11"/>
        <v>0</v>
      </c>
    </row>
    <row r="205" spans="11:13" hidden="1" x14ac:dyDescent="0.25">
      <c r="K205" s="307">
        <f t="shared" si="10"/>
        <v>0</v>
      </c>
      <c r="L205" s="377">
        <f t="shared" si="12"/>
        <v>0</v>
      </c>
      <c r="M205" s="285">
        <f t="shared" si="11"/>
        <v>0</v>
      </c>
    </row>
    <row r="206" spans="11:13" hidden="1" x14ac:dyDescent="0.25">
      <c r="K206" s="307">
        <f t="shared" si="10"/>
        <v>0</v>
      </c>
      <c r="L206" s="377">
        <f t="shared" si="12"/>
        <v>0</v>
      </c>
      <c r="M206" s="285">
        <f t="shared" si="11"/>
        <v>0</v>
      </c>
    </row>
    <row r="207" spans="11:13" hidden="1" x14ac:dyDescent="0.25">
      <c r="K207" s="307">
        <f t="shared" si="10"/>
        <v>0</v>
      </c>
      <c r="L207" s="377">
        <f t="shared" si="12"/>
        <v>0</v>
      </c>
      <c r="M207" s="285">
        <f t="shared" si="11"/>
        <v>0</v>
      </c>
    </row>
    <row r="208" spans="11:13" hidden="1" x14ac:dyDescent="0.25">
      <c r="K208" s="307">
        <f t="shared" si="10"/>
        <v>0</v>
      </c>
      <c r="L208" s="377">
        <f t="shared" si="12"/>
        <v>0</v>
      </c>
      <c r="M208" s="285">
        <f t="shared" si="11"/>
        <v>0</v>
      </c>
    </row>
    <row r="209" spans="11:13" hidden="1" x14ac:dyDescent="0.25">
      <c r="K209" s="307">
        <f t="shared" si="10"/>
        <v>0</v>
      </c>
      <c r="L209" s="377">
        <f t="shared" si="12"/>
        <v>0</v>
      </c>
      <c r="M209" s="285">
        <f t="shared" si="11"/>
        <v>0</v>
      </c>
    </row>
    <row r="210" spans="11:13" hidden="1" x14ac:dyDescent="0.25">
      <c r="K210" s="307">
        <f t="shared" si="10"/>
        <v>0</v>
      </c>
      <c r="L210" s="377">
        <f t="shared" si="12"/>
        <v>0</v>
      </c>
      <c r="M210" s="285">
        <f t="shared" si="11"/>
        <v>0</v>
      </c>
    </row>
    <row r="211" spans="11:13" hidden="1" x14ac:dyDescent="0.25">
      <c r="K211" s="307">
        <f t="shared" si="10"/>
        <v>0</v>
      </c>
      <c r="L211" s="377">
        <f t="shared" si="12"/>
        <v>0</v>
      </c>
      <c r="M211" s="285">
        <f t="shared" si="11"/>
        <v>0</v>
      </c>
    </row>
    <row r="212" spans="11:13" hidden="1" x14ac:dyDescent="0.25">
      <c r="K212" s="307">
        <f t="shared" si="10"/>
        <v>0</v>
      </c>
      <c r="L212" s="377">
        <f t="shared" si="12"/>
        <v>0</v>
      </c>
      <c r="M212" s="285">
        <f t="shared" si="11"/>
        <v>0</v>
      </c>
    </row>
    <row r="213" spans="11:13" hidden="1" x14ac:dyDescent="0.25">
      <c r="K213" s="307">
        <f t="shared" si="10"/>
        <v>0</v>
      </c>
      <c r="L213" s="377">
        <f t="shared" si="12"/>
        <v>0</v>
      </c>
      <c r="M213" s="285">
        <f t="shared" si="11"/>
        <v>0</v>
      </c>
    </row>
    <row r="214" spans="11:13" hidden="1" x14ac:dyDescent="0.25">
      <c r="K214" s="307">
        <f t="shared" si="10"/>
        <v>0</v>
      </c>
      <c r="L214" s="377">
        <f t="shared" si="12"/>
        <v>0</v>
      </c>
      <c r="M214" s="285">
        <f t="shared" si="11"/>
        <v>0</v>
      </c>
    </row>
    <row r="215" spans="11:13" hidden="1" x14ac:dyDescent="0.25">
      <c r="K215" s="307">
        <f t="shared" si="10"/>
        <v>0</v>
      </c>
      <c r="L215" s="377">
        <f t="shared" si="12"/>
        <v>0</v>
      </c>
      <c r="M215" s="285">
        <f t="shared" si="11"/>
        <v>0</v>
      </c>
    </row>
    <row r="216" spans="11:13" hidden="1" x14ac:dyDescent="0.25">
      <c r="K216" s="307">
        <f t="shared" si="10"/>
        <v>0</v>
      </c>
      <c r="L216" s="377">
        <f t="shared" si="12"/>
        <v>0</v>
      </c>
      <c r="M216" s="285">
        <f t="shared" si="11"/>
        <v>0</v>
      </c>
    </row>
    <row r="217" spans="11:13" hidden="1" x14ac:dyDescent="0.25">
      <c r="K217" s="307">
        <f t="shared" si="10"/>
        <v>0</v>
      </c>
      <c r="L217" s="377">
        <f t="shared" si="12"/>
        <v>0</v>
      </c>
      <c r="M217" s="285">
        <f t="shared" si="11"/>
        <v>0</v>
      </c>
    </row>
    <row r="218" spans="11:13" hidden="1" x14ac:dyDescent="0.25">
      <c r="K218" s="307">
        <f t="shared" si="10"/>
        <v>0</v>
      </c>
      <c r="L218" s="377">
        <f t="shared" si="12"/>
        <v>0</v>
      </c>
      <c r="M218" s="285">
        <f t="shared" si="11"/>
        <v>0</v>
      </c>
    </row>
    <row r="219" spans="11:13" hidden="1" x14ac:dyDescent="0.25">
      <c r="K219" s="307">
        <f t="shared" si="10"/>
        <v>0</v>
      </c>
      <c r="L219" s="377">
        <f t="shared" si="12"/>
        <v>0</v>
      </c>
      <c r="M219" s="285">
        <f t="shared" si="11"/>
        <v>0</v>
      </c>
    </row>
    <row r="220" spans="11:13" hidden="1" x14ac:dyDescent="0.25">
      <c r="K220" s="307">
        <f t="shared" si="10"/>
        <v>0</v>
      </c>
      <c r="L220" s="377">
        <f t="shared" si="12"/>
        <v>0</v>
      </c>
      <c r="M220" s="285">
        <f t="shared" si="11"/>
        <v>0</v>
      </c>
    </row>
    <row r="221" spans="11:13" hidden="1" x14ac:dyDescent="0.25">
      <c r="K221" s="307">
        <f t="shared" si="10"/>
        <v>0</v>
      </c>
      <c r="L221" s="377">
        <f t="shared" si="12"/>
        <v>0</v>
      </c>
      <c r="M221" s="285">
        <f t="shared" si="11"/>
        <v>0</v>
      </c>
    </row>
    <row r="222" spans="11:13" hidden="1" x14ac:dyDescent="0.25">
      <c r="K222" s="307">
        <f t="shared" si="10"/>
        <v>0</v>
      </c>
      <c r="L222" s="377">
        <f t="shared" si="12"/>
        <v>0</v>
      </c>
      <c r="M222" s="285">
        <f t="shared" si="11"/>
        <v>0</v>
      </c>
    </row>
    <row r="223" spans="11:13" hidden="1" x14ac:dyDescent="0.25">
      <c r="K223" s="307">
        <f t="shared" si="10"/>
        <v>0</v>
      </c>
      <c r="L223" s="377">
        <f t="shared" si="12"/>
        <v>0</v>
      </c>
      <c r="M223" s="285">
        <f t="shared" si="11"/>
        <v>0</v>
      </c>
    </row>
    <row r="224" spans="11:13" hidden="1" x14ac:dyDescent="0.25">
      <c r="K224" s="307">
        <f t="shared" si="10"/>
        <v>0</v>
      </c>
      <c r="L224" s="377">
        <f t="shared" si="12"/>
        <v>0</v>
      </c>
      <c r="M224" s="285">
        <f t="shared" si="11"/>
        <v>0</v>
      </c>
    </row>
    <row r="225" spans="11:13" hidden="1" x14ac:dyDescent="0.25">
      <c r="K225" s="307">
        <f t="shared" si="10"/>
        <v>0</v>
      </c>
      <c r="L225" s="377">
        <f t="shared" si="12"/>
        <v>0</v>
      </c>
      <c r="M225" s="285">
        <f t="shared" si="11"/>
        <v>0</v>
      </c>
    </row>
    <row r="226" spans="11:13" hidden="1" x14ac:dyDescent="0.25">
      <c r="K226" s="307">
        <f t="shared" si="10"/>
        <v>0</v>
      </c>
      <c r="L226" s="377">
        <f t="shared" si="12"/>
        <v>0</v>
      </c>
      <c r="M226" s="285">
        <f t="shared" si="11"/>
        <v>0</v>
      </c>
    </row>
    <row r="227" spans="11:13" hidden="1" x14ac:dyDescent="0.25">
      <c r="K227" s="307">
        <f t="shared" si="10"/>
        <v>0</v>
      </c>
      <c r="L227" s="377">
        <f t="shared" si="12"/>
        <v>0</v>
      </c>
      <c r="M227" s="285">
        <f t="shared" si="11"/>
        <v>0</v>
      </c>
    </row>
    <row r="228" spans="11:13" hidden="1" x14ac:dyDescent="0.25">
      <c r="K228" s="307">
        <f t="shared" si="10"/>
        <v>0</v>
      </c>
      <c r="L228" s="377">
        <f t="shared" si="12"/>
        <v>0</v>
      </c>
      <c r="M228" s="285">
        <f t="shared" si="11"/>
        <v>0</v>
      </c>
    </row>
    <row r="229" spans="11:13" hidden="1" x14ac:dyDescent="0.25">
      <c r="K229" s="307">
        <f t="shared" si="10"/>
        <v>0</v>
      </c>
      <c r="L229" s="377">
        <f t="shared" si="12"/>
        <v>0</v>
      </c>
      <c r="M229" s="285">
        <f t="shared" si="11"/>
        <v>0</v>
      </c>
    </row>
    <row r="230" spans="11:13" hidden="1" x14ac:dyDescent="0.25">
      <c r="K230" s="307">
        <f t="shared" si="10"/>
        <v>0</v>
      </c>
      <c r="L230" s="377">
        <f t="shared" si="12"/>
        <v>0</v>
      </c>
      <c r="M230" s="285">
        <f t="shared" si="11"/>
        <v>0</v>
      </c>
    </row>
    <row r="231" spans="11:13" hidden="1" x14ac:dyDescent="0.25">
      <c r="K231" s="307">
        <f t="shared" si="10"/>
        <v>0</v>
      </c>
      <c r="L231" s="377">
        <f t="shared" si="12"/>
        <v>0</v>
      </c>
      <c r="M231" s="285">
        <f t="shared" si="11"/>
        <v>0</v>
      </c>
    </row>
    <row r="232" spans="11:13" hidden="1" x14ac:dyDescent="0.25">
      <c r="K232" s="307">
        <f t="shared" si="10"/>
        <v>0</v>
      </c>
      <c r="L232" s="377">
        <f t="shared" si="12"/>
        <v>0</v>
      </c>
      <c r="M232" s="285">
        <f t="shared" si="11"/>
        <v>0</v>
      </c>
    </row>
    <row r="233" spans="11:13" hidden="1" x14ac:dyDescent="0.25">
      <c r="K233" s="307">
        <f t="shared" si="10"/>
        <v>0</v>
      </c>
      <c r="L233" s="377">
        <f t="shared" si="12"/>
        <v>0</v>
      </c>
      <c r="M233" s="285">
        <f t="shared" si="11"/>
        <v>0</v>
      </c>
    </row>
    <row r="234" spans="11:13" hidden="1" x14ac:dyDescent="0.25">
      <c r="K234" s="307">
        <f t="shared" si="10"/>
        <v>0</v>
      </c>
      <c r="L234" s="377">
        <f t="shared" si="12"/>
        <v>0</v>
      </c>
      <c r="M234" s="285">
        <f t="shared" si="11"/>
        <v>0</v>
      </c>
    </row>
    <row r="235" spans="11:13" hidden="1" x14ac:dyDescent="0.25">
      <c r="K235" s="307">
        <f t="shared" si="10"/>
        <v>0</v>
      </c>
      <c r="L235" s="377">
        <f t="shared" si="12"/>
        <v>0</v>
      </c>
      <c r="M235" s="285">
        <f t="shared" si="11"/>
        <v>0</v>
      </c>
    </row>
    <row r="236" spans="11:13" hidden="1" x14ac:dyDescent="0.25">
      <c r="K236" s="307">
        <f t="shared" si="10"/>
        <v>0</v>
      </c>
      <c r="L236" s="377">
        <f t="shared" si="12"/>
        <v>0</v>
      </c>
      <c r="M236" s="285">
        <f t="shared" si="11"/>
        <v>0</v>
      </c>
    </row>
    <row r="237" spans="11:13" hidden="1" x14ac:dyDescent="0.25">
      <c r="K237" s="307">
        <f t="shared" si="10"/>
        <v>0</v>
      </c>
      <c r="L237" s="377">
        <f t="shared" si="12"/>
        <v>0</v>
      </c>
      <c r="M237" s="285">
        <f t="shared" si="11"/>
        <v>0</v>
      </c>
    </row>
    <row r="238" spans="11:13" hidden="1" x14ac:dyDescent="0.25">
      <c r="K238" s="307">
        <f t="shared" si="10"/>
        <v>0</v>
      </c>
      <c r="L238" s="377">
        <f t="shared" si="12"/>
        <v>0</v>
      </c>
      <c r="M238" s="285">
        <f t="shared" si="11"/>
        <v>0</v>
      </c>
    </row>
    <row r="239" spans="11:13" hidden="1" x14ac:dyDescent="0.25">
      <c r="K239" s="307">
        <f t="shared" si="10"/>
        <v>0</v>
      </c>
      <c r="L239" s="377">
        <f t="shared" si="12"/>
        <v>0</v>
      </c>
      <c r="M239" s="285">
        <f t="shared" si="11"/>
        <v>0</v>
      </c>
    </row>
    <row r="240" spans="11:13" hidden="1" x14ac:dyDescent="0.25">
      <c r="K240" s="307">
        <f t="shared" si="10"/>
        <v>0</v>
      </c>
      <c r="L240" s="377">
        <f t="shared" si="12"/>
        <v>0</v>
      </c>
      <c r="M240" s="285">
        <f t="shared" si="11"/>
        <v>0</v>
      </c>
    </row>
    <row r="241" spans="11:13" hidden="1" x14ac:dyDescent="0.25">
      <c r="K241" s="307">
        <f t="shared" si="10"/>
        <v>0</v>
      </c>
      <c r="L241" s="377">
        <f t="shared" si="12"/>
        <v>0</v>
      </c>
      <c r="M241" s="285">
        <f t="shared" si="11"/>
        <v>0</v>
      </c>
    </row>
    <row r="242" spans="11:13" hidden="1" x14ac:dyDescent="0.25">
      <c r="K242" s="307">
        <f t="shared" si="10"/>
        <v>0</v>
      </c>
      <c r="L242" s="377">
        <f t="shared" si="12"/>
        <v>0</v>
      </c>
      <c r="M242" s="285">
        <f t="shared" si="11"/>
        <v>0</v>
      </c>
    </row>
    <row r="243" spans="11:13" hidden="1" x14ac:dyDescent="0.25">
      <c r="K243" s="307">
        <f t="shared" si="10"/>
        <v>0</v>
      </c>
      <c r="L243" s="377">
        <f t="shared" si="12"/>
        <v>0</v>
      </c>
      <c r="M243" s="285">
        <f t="shared" si="11"/>
        <v>0</v>
      </c>
    </row>
    <row r="244" spans="11:13" hidden="1" x14ac:dyDescent="0.25">
      <c r="K244" s="307">
        <f t="shared" si="10"/>
        <v>0</v>
      </c>
      <c r="L244" s="377">
        <f t="shared" si="12"/>
        <v>0</v>
      </c>
      <c r="M244" s="285">
        <f t="shared" si="11"/>
        <v>0</v>
      </c>
    </row>
    <row r="245" spans="11:13" hidden="1" x14ac:dyDescent="0.25">
      <c r="K245" s="307">
        <f t="shared" si="10"/>
        <v>0</v>
      </c>
      <c r="L245" s="377">
        <f t="shared" si="12"/>
        <v>0</v>
      </c>
      <c r="M245" s="285">
        <f t="shared" si="11"/>
        <v>0</v>
      </c>
    </row>
    <row r="246" spans="11:13" hidden="1" x14ac:dyDescent="0.25">
      <c r="K246" s="307">
        <f t="shared" si="10"/>
        <v>0</v>
      </c>
      <c r="L246" s="377">
        <f t="shared" si="12"/>
        <v>0</v>
      </c>
      <c r="M246" s="285">
        <f t="shared" si="11"/>
        <v>0</v>
      </c>
    </row>
    <row r="247" spans="11:13" hidden="1" x14ac:dyDescent="0.25">
      <c r="K247" s="307">
        <f t="shared" si="10"/>
        <v>0</v>
      </c>
      <c r="L247" s="377">
        <f t="shared" si="12"/>
        <v>0</v>
      </c>
      <c r="M247" s="285">
        <f t="shared" si="11"/>
        <v>0</v>
      </c>
    </row>
    <row r="248" spans="11:13" hidden="1" x14ac:dyDescent="0.25">
      <c r="K248" s="307">
        <f t="shared" si="10"/>
        <v>0</v>
      </c>
      <c r="L248" s="377">
        <f t="shared" si="12"/>
        <v>0</v>
      </c>
      <c r="M248" s="285">
        <f t="shared" si="11"/>
        <v>0</v>
      </c>
    </row>
    <row r="249" spans="11:13" hidden="1" x14ac:dyDescent="0.25">
      <c r="K249" s="307">
        <f t="shared" si="10"/>
        <v>0</v>
      </c>
      <c r="L249" s="377">
        <f t="shared" si="12"/>
        <v>0</v>
      </c>
      <c r="M249" s="285">
        <f t="shared" si="11"/>
        <v>0</v>
      </c>
    </row>
    <row r="250" spans="11:13" hidden="1" x14ac:dyDescent="0.25">
      <c r="K250" s="307">
        <f t="shared" si="10"/>
        <v>0</v>
      </c>
      <c r="L250" s="377">
        <f t="shared" si="12"/>
        <v>0</v>
      </c>
      <c r="M250" s="285">
        <f t="shared" si="11"/>
        <v>0</v>
      </c>
    </row>
    <row r="251" spans="11:13" hidden="1" x14ac:dyDescent="0.25">
      <c r="K251" s="307">
        <f t="shared" si="10"/>
        <v>0</v>
      </c>
      <c r="L251" s="377">
        <f t="shared" si="12"/>
        <v>0</v>
      </c>
      <c r="M251" s="285">
        <f t="shared" si="11"/>
        <v>0</v>
      </c>
    </row>
    <row r="252" spans="11:13" hidden="1" x14ac:dyDescent="0.25">
      <c r="K252" s="307">
        <f t="shared" si="10"/>
        <v>0</v>
      </c>
      <c r="L252" s="377">
        <f t="shared" si="12"/>
        <v>0</v>
      </c>
      <c r="M252" s="285">
        <f t="shared" si="11"/>
        <v>0</v>
      </c>
    </row>
    <row r="253" spans="11:13" hidden="1" x14ac:dyDescent="0.25">
      <c r="K253" s="307">
        <f t="shared" si="10"/>
        <v>0</v>
      </c>
      <c r="L253" s="377">
        <f t="shared" si="12"/>
        <v>0</v>
      </c>
      <c r="M253" s="285">
        <f t="shared" si="11"/>
        <v>0</v>
      </c>
    </row>
    <row r="254" spans="11:13" hidden="1" x14ac:dyDescent="0.25">
      <c r="K254" s="307">
        <f t="shared" si="10"/>
        <v>0</v>
      </c>
      <c r="L254" s="377">
        <f t="shared" si="12"/>
        <v>0</v>
      </c>
      <c r="M254" s="285">
        <f t="shared" si="11"/>
        <v>0</v>
      </c>
    </row>
    <row r="255" spans="11:13" hidden="1" x14ac:dyDescent="0.25">
      <c r="K255" s="307">
        <f t="shared" si="10"/>
        <v>0</v>
      </c>
      <c r="L255" s="377">
        <f t="shared" si="12"/>
        <v>0</v>
      </c>
      <c r="M255" s="285">
        <f t="shared" si="11"/>
        <v>0</v>
      </c>
    </row>
    <row r="256" spans="11:13" hidden="1" x14ac:dyDescent="0.25">
      <c r="K256" s="307">
        <f t="shared" si="10"/>
        <v>0</v>
      </c>
      <c r="L256" s="377">
        <f t="shared" si="12"/>
        <v>0</v>
      </c>
      <c r="M256" s="285">
        <f t="shared" si="11"/>
        <v>0</v>
      </c>
    </row>
    <row r="257" spans="11:13" hidden="1" x14ac:dyDescent="0.25">
      <c r="K257" s="307">
        <f t="shared" si="10"/>
        <v>0</v>
      </c>
      <c r="L257" s="377">
        <f t="shared" si="12"/>
        <v>0</v>
      </c>
      <c r="M257" s="285">
        <f t="shared" si="11"/>
        <v>0</v>
      </c>
    </row>
    <row r="258" spans="11:13" hidden="1" x14ac:dyDescent="0.25">
      <c r="K258" s="307">
        <f t="shared" si="10"/>
        <v>0</v>
      </c>
      <c r="L258" s="377">
        <f t="shared" si="12"/>
        <v>0</v>
      </c>
      <c r="M258" s="285">
        <f t="shared" si="11"/>
        <v>0</v>
      </c>
    </row>
    <row r="259" spans="11:13" hidden="1" x14ac:dyDescent="0.25">
      <c r="K259" s="307">
        <f t="shared" si="10"/>
        <v>0</v>
      </c>
      <c r="L259" s="377">
        <f t="shared" si="12"/>
        <v>0</v>
      </c>
      <c r="M259" s="285">
        <f t="shared" si="11"/>
        <v>0</v>
      </c>
    </row>
    <row r="260" spans="11:13" hidden="1" x14ac:dyDescent="0.25">
      <c r="K260" s="307">
        <f t="shared" si="10"/>
        <v>0</v>
      </c>
      <c r="L260" s="377">
        <f t="shared" si="12"/>
        <v>0</v>
      </c>
      <c r="M260" s="285">
        <f t="shared" si="11"/>
        <v>0</v>
      </c>
    </row>
    <row r="261" spans="11:13" hidden="1" x14ac:dyDescent="0.25">
      <c r="K261" s="307">
        <f t="shared" ref="K261:K324" si="13">SUM(F261:J261)</f>
        <v>0</v>
      </c>
      <c r="L261" s="377">
        <f t="shared" si="12"/>
        <v>0</v>
      </c>
      <c r="M261" s="285">
        <f t="shared" ref="M261:M324" si="14">SUM(K261*L261)</f>
        <v>0</v>
      </c>
    </row>
    <row r="262" spans="11:13" hidden="1" x14ac:dyDescent="0.25">
      <c r="K262" s="307">
        <f t="shared" si="13"/>
        <v>0</v>
      </c>
      <c r="L262" s="377">
        <f t="shared" ref="L262:L325" si="15">IF(D262="X",0,IF(E262="",0,IF(E262="H",0,VLOOKUP(E262,$F$539:$G$553,2))))</f>
        <v>0</v>
      </c>
      <c r="M262" s="285">
        <f t="shared" si="14"/>
        <v>0</v>
      </c>
    </row>
    <row r="263" spans="11:13" hidden="1" x14ac:dyDescent="0.25">
      <c r="K263" s="307">
        <f t="shared" si="13"/>
        <v>0</v>
      </c>
      <c r="L263" s="377">
        <f t="shared" si="15"/>
        <v>0</v>
      </c>
      <c r="M263" s="285">
        <f t="shared" si="14"/>
        <v>0</v>
      </c>
    </row>
    <row r="264" spans="11:13" hidden="1" x14ac:dyDescent="0.25">
      <c r="K264" s="307">
        <f t="shared" si="13"/>
        <v>0</v>
      </c>
      <c r="L264" s="377">
        <f t="shared" si="15"/>
        <v>0</v>
      </c>
      <c r="M264" s="285">
        <f t="shared" si="14"/>
        <v>0</v>
      </c>
    </row>
    <row r="265" spans="11:13" hidden="1" x14ac:dyDescent="0.25">
      <c r="K265" s="307">
        <f t="shared" si="13"/>
        <v>0</v>
      </c>
      <c r="L265" s="377">
        <f t="shared" si="15"/>
        <v>0</v>
      </c>
      <c r="M265" s="285">
        <f t="shared" si="14"/>
        <v>0</v>
      </c>
    </row>
    <row r="266" spans="11:13" hidden="1" x14ac:dyDescent="0.25">
      <c r="K266" s="307">
        <f t="shared" si="13"/>
        <v>0</v>
      </c>
      <c r="L266" s="377">
        <f t="shared" si="15"/>
        <v>0</v>
      </c>
      <c r="M266" s="285">
        <f t="shared" si="14"/>
        <v>0</v>
      </c>
    </row>
    <row r="267" spans="11:13" hidden="1" x14ac:dyDescent="0.25">
      <c r="K267" s="307">
        <f t="shared" si="13"/>
        <v>0</v>
      </c>
      <c r="L267" s="377">
        <f t="shared" si="15"/>
        <v>0</v>
      </c>
      <c r="M267" s="285">
        <f t="shared" si="14"/>
        <v>0</v>
      </c>
    </row>
    <row r="268" spans="11:13" hidden="1" x14ac:dyDescent="0.25">
      <c r="K268" s="307">
        <f t="shared" si="13"/>
        <v>0</v>
      </c>
      <c r="L268" s="377">
        <f t="shared" si="15"/>
        <v>0</v>
      </c>
      <c r="M268" s="285">
        <f t="shared" si="14"/>
        <v>0</v>
      </c>
    </row>
    <row r="269" spans="11:13" hidden="1" x14ac:dyDescent="0.25">
      <c r="K269" s="307">
        <f t="shared" si="13"/>
        <v>0</v>
      </c>
      <c r="L269" s="377">
        <f t="shared" si="15"/>
        <v>0</v>
      </c>
      <c r="M269" s="285">
        <f t="shared" si="14"/>
        <v>0</v>
      </c>
    </row>
    <row r="270" spans="11:13" hidden="1" x14ac:dyDescent="0.25">
      <c r="K270" s="307">
        <f t="shared" si="13"/>
        <v>0</v>
      </c>
      <c r="L270" s="377">
        <f t="shared" si="15"/>
        <v>0</v>
      </c>
      <c r="M270" s="285">
        <f t="shared" si="14"/>
        <v>0</v>
      </c>
    </row>
    <row r="271" spans="11:13" hidden="1" x14ac:dyDescent="0.25">
      <c r="K271" s="307">
        <f t="shared" si="13"/>
        <v>0</v>
      </c>
      <c r="L271" s="377">
        <f t="shared" si="15"/>
        <v>0</v>
      </c>
      <c r="M271" s="285">
        <f t="shared" si="14"/>
        <v>0</v>
      </c>
    </row>
    <row r="272" spans="11:13" hidden="1" x14ac:dyDescent="0.25">
      <c r="K272" s="307">
        <f t="shared" si="13"/>
        <v>0</v>
      </c>
      <c r="L272" s="377">
        <f t="shared" si="15"/>
        <v>0</v>
      </c>
      <c r="M272" s="285">
        <f t="shared" si="14"/>
        <v>0</v>
      </c>
    </row>
    <row r="273" spans="11:13" hidden="1" x14ac:dyDescent="0.25">
      <c r="K273" s="307">
        <f t="shared" si="13"/>
        <v>0</v>
      </c>
      <c r="L273" s="377">
        <f t="shared" si="15"/>
        <v>0</v>
      </c>
      <c r="M273" s="285">
        <f t="shared" si="14"/>
        <v>0</v>
      </c>
    </row>
    <row r="274" spans="11:13" hidden="1" x14ac:dyDescent="0.25">
      <c r="K274" s="307">
        <f t="shared" si="13"/>
        <v>0</v>
      </c>
      <c r="L274" s="377">
        <f t="shared" si="15"/>
        <v>0</v>
      </c>
      <c r="M274" s="285">
        <f t="shared" si="14"/>
        <v>0</v>
      </c>
    </row>
    <row r="275" spans="11:13" hidden="1" x14ac:dyDescent="0.25">
      <c r="K275" s="307">
        <f t="shared" si="13"/>
        <v>0</v>
      </c>
      <c r="L275" s="377">
        <f t="shared" si="15"/>
        <v>0</v>
      </c>
      <c r="M275" s="285">
        <f t="shared" si="14"/>
        <v>0</v>
      </c>
    </row>
    <row r="276" spans="11:13" hidden="1" x14ac:dyDescent="0.25">
      <c r="K276" s="307">
        <f t="shared" si="13"/>
        <v>0</v>
      </c>
      <c r="L276" s="377">
        <f t="shared" si="15"/>
        <v>0</v>
      </c>
      <c r="M276" s="285">
        <f t="shared" si="14"/>
        <v>0</v>
      </c>
    </row>
    <row r="277" spans="11:13" hidden="1" x14ac:dyDescent="0.25">
      <c r="K277" s="307">
        <f t="shared" si="13"/>
        <v>0</v>
      </c>
      <c r="L277" s="377">
        <f t="shared" si="15"/>
        <v>0</v>
      </c>
      <c r="M277" s="285">
        <f t="shared" si="14"/>
        <v>0</v>
      </c>
    </row>
    <row r="278" spans="11:13" hidden="1" x14ac:dyDescent="0.25">
      <c r="K278" s="307">
        <f t="shared" si="13"/>
        <v>0</v>
      </c>
      <c r="L278" s="377">
        <f t="shared" si="15"/>
        <v>0</v>
      </c>
      <c r="M278" s="285">
        <f t="shared" si="14"/>
        <v>0</v>
      </c>
    </row>
    <row r="279" spans="11:13" hidden="1" x14ac:dyDescent="0.25">
      <c r="K279" s="307">
        <f t="shared" si="13"/>
        <v>0</v>
      </c>
      <c r="L279" s="377">
        <f t="shared" si="15"/>
        <v>0</v>
      </c>
      <c r="M279" s="285">
        <f t="shared" si="14"/>
        <v>0</v>
      </c>
    </row>
    <row r="280" spans="11:13" hidden="1" x14ac:dyDescent="0.25">
      <c r="K280" s="307">
        <f t="shared" si="13"/>
        <v>0</v>
      </c>
      <c r="L280" s="377">
        <f t="shared" si="15"/>
        <v>0</v>
      </c>
      <c r="M280" s="285">
        <f t="shared" si="14"/>
        <v>0</v>
      </c>
    </row>
    <row r="281" spans="11:13" hidden="1" x14ac:dyDescent="0.25">
      <c r="K281" s="307">
        <f t="shared" si="13"/>
        <v>0</v>
      </c>
      <c r="L281" s="377">
        <f t="shared" si="15"/>
        <v>0</v>
      </c>
      <c r="M281" s="285">
        <f t="shared" si="14"/>
        <v>0</v>
      </c>
    </row>
    <row r="282" spans="11:13" hidden="1" x14ac:dyDescent="0.25">
      <c r="K282" s="307">
        <f t="shared" si="13"/>
        <v>0</v>
      </c>
      <c r="L282" s="377">
        <f t="shared" si="15"/>
        <v>0</v>
      </c>
      <c r="M282" s="285">
        <f t="shared" si="14"/>
        <v>0</v>
      </c>
    </row>
    <row r="283" spans="11:13" hidden="1" x14ac:dyDescent="0.25">
      <c r="K283" s="307">
        <f t="shared" si="13"/>
        <v>0</v>
      </c>
      <c r="L283" s="377">
        <f t="shared" si="15"/>
        <v>0</v>
      </c>
      <c r="M283" s="285">
        <f t="shared" si="14"/>
        <v>0</v>
      </c>
    </row>
    <row r="284" spans="11:13" hidden="1" x14ac:dyDescent="0.25">
      <c r="K284" s="307">
        <f t="shared" si="13"/>
        <v>0</v>
      </c>
      <c r="L284" s="377">
        <f t="shared" si="15"/>
        <v>0</v>
      </c>
      <c r="M284" s="285">
        <f t="shared" si="14"/>
        <v>0</v>
      </c>
    </row>
    <row r="285" spans="11:13" hidden="1" x14ac:dyDescent="0.25">
      <c r="K285" s="307">
        <f t="shared" si="13"/>
        <v>0</v>
      </c>
      <c r="L285" s="377">
        <f t="shared" si="15"/>
        <v>0</v>
      </c>
      <c r="M285" s="285">
        <f t="shared" si="14"/>
        <v>0</v>
      </c>
    </row>
    <row r="286" spans="11:13" hidden="1" x14ac:dyDescent="0.25">
      <c r="K286" s="307">
        <f t="shared" si="13"/>
        <v>0</v>
      </c>
      <c r="L286" s="377">
        <f t="shared" si="15"/>
        <v>0</v>
      </c>
      <c r="M286" s="285">
        <f t="shared" si="14"/>
        <v>0</v>
      </c>
    </row>
    <row r="287" spans="11:13" hidden="1" x14ac:dyDescent="0.25">
      <c r="K287" s="307">
        <f t="shared" si="13"/>
        <v>0</v>
      </c>
      <c r="L287" s="377">
        <f t="shared" si="15"/>
        <v>0</v>
      </c>
      <c r="M287" s="285">
        <f t="shared" si="14"/>
        <v>0</v>
      </c>
    </row>
    <row r="288" spans="11:13" hidden="1" x14ac:dyDescent="0.25">
      <c r="K288" s="307">
        <f t="shared" si="13"/>
        <v>0</v>
      </c>
      <c r="L288" s="377">
        <f t="shared" si="15"/>
        <v>0</v>
      </c>
      <c r="M288" s="285">
        <f t="shared" si="14"/>
        <v>0</v>
      </c>
    </row>
    <row r="289" spans="11:13" hidden="1" x14ac:dyDescent="0.25">
      <c r="K289" s="307">
        <f t="shared" si="13"/>
        <v>0</v>
      </c>
      <c r="L289" s="377">
        <f t="shared" si="15"/>
        <v>0</v>
      </c>
      <c r="M289" s="285">
        <f t="shared" si="14"/>
        <v>0</v>
      </c>
    </row>
    <row r="290" spans="11:13" hidden="1" x14ac:dyDescent="0.25">
      <c r="K290" s="307">
        <f t="shared" si="13"/>
        <v>0</v>
      </c>
      <c r="L290" s="377">
        <f t="shared" si="15"/>
        <v>0</v>
      </c>
      <c r="M290" s="285">
        <f t="shared" si="14"/>
        <v>0</v>
      </c>
    </row>
    <row r="291" spans="11:13" hidden="1" x14ac:dyDescent="0.25">
      <c r="K291" s="307">
        <f t="shared" si="13"/>
        <v>0</v>
      </c>
      <c r="L291" s="377">
        <f t="shared" si="15"/>
        <v>0</v>
      </c>
      <c r="M291" s="285">
        <f t="shared" si="14"/>
        <v>0</v>
      </c>
    </row>
    <row r="292" spans="11:13" hidden="1" x14ac:dyDescent="0.25">
      <c r="K292" s="307">
        <f t="shared" si="13"/>
        <v>0</v>
      </c>
      <c r="L292" s="377">
        <f t="shared" si="15"/>
        <v>0</v>
      </c>
      <c r="M292" s="285">
        <f t="shared" si="14"/>
        <v>0</v>
      </c>
    </row>
    <row r="293" spans="11:13" hidden="1" x14ac:dyDescent="0.25">
      <c r="K293" s="307">
        <f t="shared" si="13"/>
        <v>0</v>
      </c>
      <c r="L293" s="377">
        <f t="shared" si="15"/>
        <v>0</v>
      </c>
      <c r="M293" s="285">
        <f t="shared" si="14"/>
        <v>0</v>
      </c>
    </row>
    <row r="294" spans="11:13" hidden="1" x14ac:dyDescent="0.25">
      <c r="K294" s="307">
        <f t="shared" si="13"/>
        <v>0</v>
      </c>
      <c r="L294" s="377">
        <f t="shared" si="15"/>
        <v>0</v>
      </c>
      <c r="M294" s="285">
        <f t="shared" si="14"/>
        <v>0</v>
      </c>
    </row>
    <row r="295" spans="11:13" hidden="1" x14ac:dyDescent="0.25">
      <c r="K295" s="307">
        <f t="shared" si="13"/>
        <v>0</v>
      </c>
      <c r="L295" s="377">
        <f t="shared" si="15"/>
        <v>0</v>
      </c>
      <c r="M295" s="285">
        <f t="shared" si="14"/>
        <v>0</v>
      </c>
    </row>
    <row r="296" spans="11:13" hidden="1" x14ac:dyDescent="0.25">
      <c r="K296" s="307">
        <f t="shared" si="13"/>
        <v>0</v>
      </c>
      <c r="L296" s="377">
        <f t="shared" si="15"/>
        <v>0</v>
      </c>
      <c r="M296" s="285">
        <f t="shared" si="14"/>
        <v>0</v>
      </c>
    </row>
    <row r="297" spans="11:13" hidden="1" x14ac:dyDescent="0.25">
      <c r="K297" s="307">
        <f t="shared" si="13"/>
        <v>0</v>
      </c>
      <c r="L297" s="377">
        <f t="shared" si="15"/>
        <v>0</v>
      </c>
      <c r="M297" s="285">
        <f t="shared" si="14"/>
        <v>0</v>
      </c>
    </row>
    <row r="298" spans="11:13" hidden="1" x14ac:dyDescent="0.25">
      <c r="K298" s="307">
        <f t="shared" si="13"/>
        <v>0</v>
      </c>
      <c r="L298" s="377">
        <f t="shared" si="15"/>
        <v>0</v>
      </c>
      <c r="M298" s="285">
        <f t="shared" si="14"/>
        <v>0</v>
      </c>
    </row>
    <row r="299" spans="11:13" hidden="1" x14ac:dyDescent="0.25">
      <c r="K299" s="307">
        <f t="shared" si="13"/>
        <v>0</v>
      </c>
      <c r="L299" s="377">
        <f t="shared" si="15"/>
        <v>0</v>
      </c>
      <c r="M299" s="285">
        <f t="shared" si="14"/>
        <v>0</v>
      </c>
    </row>
    <row r="300" spans="11:13" hidden="1" x14ac:dyDescent="0.25">
      <c r="K300" s="307">
        <f t="shared" si="13"/>
        <v>0</v>
      </c>
      <c r="L300" s="377">
        <f t="shared" si="15"/>
        <v>0</v>
      </c>
      <c r="M300" s="285">
        <f t="shared" si="14"/>
        <v>0</v>
      </c>
    </row>
    <row r="301" spans="11:13" hidden="1" x14ac:dyDescent="0.25">
      <c r="K301" s="307">
        <f t="shared" si="13"/>
        <v>0</v>
      </c>
      <c r="L301" s="377">
        <f t="shared" si="15"/>
        <v>0</v>
      </c>
      <c r="M301" s="285">
        <f t="shared" si="14"/>
        <v>0</v>
      </c>
    </row>
    <row r="302" spans="11:13" hidden="1" x14ac:dyDescent="0.25">
      <c r="K302" s="307">
        <f t="shared" si="13"/>
        <v>0</v>
      </c>
      <c r="L302" s="377">
        <f t="shared" si="15"/>
        <v>0</v>
      </c>
      <c r="M302" s="285">
        <f t="shared" si="14"/>
        <v>0</v>
      </c>
    </row>
    <row r="303" spans="11:13" hidden="1" x14ac:dyDescent="0.25">
      <c r="K303" s="307">
        <f t="shared" si="13"/>
        <v>0</v>
      </c>
      <c r="L303" s="377">
        <f t="shared" si="15"/>
        <v>0</v>
      </c>
      <c r="M303" s="285">
        <f t="shared" si="14"/>
        <v>0</v>
      </c>
    </row>
    <row r="304" spans="11:13" hidden="1" x14ac:dyDescent="0.25">
      <c r="K304" s="307">
        <f t="shared" si="13"/>
        <v>0</v>
      </c>
      <c r="L304" s="377">
        <f t="shared" si="15"/>
        <v>0</v>
      </c>
      <c r="M304" s="285">
        <f t="shared" si="14"/>
        <v>0</v>
      </c>
    </row>
    <row r="305" spans="11:13" hidden="1" x14ac:dyDescent="0.25">
      <c r="K305" s="307">
        <f t="shared" si="13"/>
        <v>0</v>
      </c>
      <c r="L305" s="377">
        <f t="shared" si="15"/>
        <v>0</v>
      </c>
      <c r="M305" s="285">
        <f t="shared" si="14"/>
        <v>0</v>
      </c>
    </row>
    <row r="306" spans="11:13" hidden="1" x14ac:dyDescent="0.25">
      <c r="K306" s="307">
        <f t="shared" si="13"/>
        <v>0</v>
      </c>
      <c r="L306" s="377">
        <f t="shared" si="15"/>
        <v>0</v>
      </c>
      <c r="M306" s="285">
        <f t="shared" si="14"/>
        <v>0</v>
      </c>
    </row>
    <row r="307" spans="11:13" hidden="1" x14ac:dyDescent="0.25">
      <c r="K307" s="307">
        <f t="shared" si="13"/>
        <v>0</v>
      </c>
      <c r="L307" s="377">
        <f t="shared" si="15"/>
        <v>0</v>
      </c>
      <c r="M307" s="285">
        <f t="shared" si="14"/>
        <v>0</v>
      </c>
    </row>
    <row r="308" spans="11:13" hidden="1" x14ac:dyDescent="0.25">
      <c r="K308" s="307">
        <f t="shared" si="13"/>
        <v>0</v>
      </c>
      <c r="L308" s="377">
        <f t="shared" si="15"/>
        <v>0</v>
      </c>
      <c r="M308" s="285">
        <f t="shared" si="14"/>
        <v>0</v>
      </c>
    </row>
    <row r="309" spans="11:13" hidden="1" x14ac:dyDescent="0.25">
      <c r="K309" s="307">
        <f t="shared" si="13"/>
        <v>0</v>
      </c>
      <c r="L309" s="377">
        <f t="shared" si="15"/>
        <v>0</v>
      </c>
      <c r="M309" s="285">
        <f t="shared" si="14"/>
        <v>0</v>
      </c>
    </row>
    <row r="310" spans="11:13" hidden="1" x14ac:dyDescent="0.25">
      <c r="K310" s="307">
        <f t="shared" si="13"/>
        <v>0</v>
      </c>
      <c r="L310" s="377">
        <f t="shared" si="15"/>
        <v>0</v>
      </c>
      <c r="M310" s="285">
        <f t="shared" si="14"/>
        <v>0</v>
      </c>
    </row>
    <row r="311" spans="11:13" hidden="1" x14ac:dyDescent="0.25">
      <c r="K311" s="307">
        <f t="shared" si="13"/>
        <v>0</v>
      </c>
      <c r="L311" s="377">
        <f t="shared" si="15"/>
        <v>0</v>
      </c>
      <c r="M311" s="285">
        <f t="shared" si="14"/>
        <v>0</v>
      </c>
    </row>
    <row r="312" spans="11:13" hidden="1" x14ac:dyDescent="0.25">
      <c r="K312" s="307">
        <f t="shared" si="13"/>
        <v>0</v>
      </c>
      <c r="L312" s="377">
        <f t="shared" si="15"/>
        <v>0</v>
      </c>
      <c r="M312" s="285">
        <f t="shared" si="14"/>
        <v>0</v>
      </c>
    </row>
    <row r="313" spans="11:13" hidden="1" x14ac:dyDescent="0.25">
      <c r="K313" s="307">
        <f t="shared" si="13"/>
        <v>0</v>
      </c>
      <c r="L313" s="377">
        <f t="shared" si="15"/>
        <v>0</v>
      </c>
      <c r="M313" s="285">
        <f t="shared" si="14"/>
        <v>0</v>
      </c>
    </row>
    <row r="314" spans="11:13" hidden="1" x14ac:dyDescent="0.25">
      <c r="K314" s="307">
        <f t="shared" si="13"/>
        <v>0</v>
      </c>
      <c r="L314" s="377">
        <f t="shared" si="15"/>
        <v>0</v>
      </c>
      <c r="M314" s="285">
        <f t="shared" si="14"/>
        <v>0</v>
      </c>
    </row>
    <row r="315" spans="11:13" hidden="1" x14ac:dyDescent="0.25">
      <c r="K315" s="307">
        <f t="shared" si="13"/>
        <v>0</v>
      </c>
      <c r="L315" s="377">
        <f t="shared" si="15"/>
        <v>0</v>
      </c>
      <c r="M315" s="285">
        <f t="shared" si="14"/>
        <v>0</v>
      </c>
    </row>
    <row r="316" spans="11:13" hidden="1" x14ac:dyDescent="0.25">
      <c r="K316" s="307">
        <f t="shared" si="13"/>
        <v>0</v>
      </c>
      <c r="L316" s="377">
        <f t="shared" si="15"/>
        <v>0</v>
      </c>
      <c r="M316" s="285">
        <f t="shared" si="14"/>
        <v>0</v>
      </c>
    </row>
    <row r="317" spans="11:13" hidden="1" x14ac:dyDescent="0.25">
      <c r="K317" s="307">
        <f t="shared" si="13"/>
        <v>0</v>
      </c>
      <c r="L317" s="377">
        <f t="shared" si="15"/>
        <v>0</v>
      </c>
      <c r="M317" s="285">
        <f t="shared" si="14"/>
        <v>0</v>
      </c>
    </row>
    <row r="318" spans="11:13" hidden="1" x14ac:dyDescent="0.25">
      <c r="K318" s="307">
        <f t="shared" si="13"/>
        <v>0</v>
      </c>
      <c r="L318" s="377">
        <f t="shared" si="15"/>
        <v>0</v>
      </c>
      <c r="M318" s="285">
        <f t="shared" si="14"/>
        <v>0</v>
      </c>
    </row>
    <row r="319" spans="11:13" hidden="1" x14ac:dyDescent="0.25">
      <c r="K319" s="307">
        <f t="shared" si="13"/>
        <v>0</v>
      </c>
      <c r="L319" s="377">
        <f t="shared" si="15"/>
        <v>0</v>
      </c>
      <c r="M319" s="285">
        <f t="shared" si="14"/>
        <v>0</v>
      </c>
    </row>
    <row r="320" spans="11:13" hidden="1" x14ac:dyDescent="0.25">
      <c r="K320" s="307">
        <f t="shared" si="13"/>
        <v>0</v>
      </c>
      <c r="L320" s="377">
        <f t="shared" si="15"/>
        <v>0</v>
      </c>
      <c r="M320" s="285">
        <f t="shared" si="14"/>
        <v>0</v>
      </c>
    </row>
    <row r="321" spans="11:13" hidden="1" x14ac:dyDescent="0.25">
      <c r="K321" s="307">
        <f t="shared" si="13"/>
        <v>0</v>
      </c>
      <c r="L321" s="377">
        <f t="shared" si="15"/>
        <v>0</v>
      </c>
      <c r="M321" s="285">
        <f t="shared" si="14"/>
        <v>0</v>
      </c>
    </row>
    <row r="322" spans="11:13" hidden="1" x14ac:dyDescent="0.25">
      <c r="K322" s="307">
        <f t="shared" si="13"/>
        <v>0</v>
      </c>
      <c r="L322" s="377">
        <f t="shared" si="15"/>
        <v>0</v>
      </c>
      <c r="M322" s="285">
        <f t="shared" si="14"/>
        <v>0</v>
      </c>
    </row>
    <row r="323" spans="11:13" hidden="1" x14ac:dyDescent="0.25">
      <c r="K323" s="307">
        <f t="shared" si="13"/>
        <v>0</v>
      </c>
      <c r="L323" s="377">
        <f t="shared" si="15"/>
        <v>0</v>
      </c>
      <c r="M323" s="285">
        <f t="shared" si="14"/>
        <v>0</v>
      </c>
    </row>
    <row r="324" spans="11:13" hidden="1" x14ac:dyDescent="0.25">
      <c r="K324" s="307">
        <f t="shared" si="13"/>
        <v>0</v>
      </c>
      <c r="L324" s="377">
        <f t="shared" si="15"/>
        <v>0</v>
      </c>
      <c r="M324" s="285">
        <f t="shared" si="14"/>
        <v>0</v>
      </c>
    </row>
    <row r="325" spans="11:13" hidden="1" x14ac:dyDescent="0.25">
      <c r="K325" s="307">
        <f t="shared" ref="K325:K388" si="16">SUM(F325:J325)</f>
        <v>0</v>
      </c>
      <c r="L325" s="377">
        <f t="shared" si="15"/>
        <v>0</v>
      </c>
      <c r="M325" s="285">
        <f t="shared" ref="M325:M388" si="17">SUM(K325*L325)</f>
        <v>0</v>
      </c>
    </row>
    <row r="326" spans="11:13" hidden="1" x14ac:dyDescent="0.25">
      <c r="K326" s="307">
        <f t="shared" si="16"/>
        <v>0</v>
      </c>
      <c r="L326" s="377">
        <f t="shared" ref="L326:L389" si="18">IF(D326="X",0,IF(E326="",0,IF(E326="H",0,VLOOKUP(E326,$F$539:$G$553,2))))</f>
        <v>0</v>
      </c>
      <c r="M326" s="285">
        <f t="shared" si="17"/>
        <v>0</v>
      </c>
    </row>
    <row r="327" spans="11:13" hidden="1" x14ac:dyDescent="0.25">
      <c r="K327" s="307">
        <f t="shared" si="16"/>
        <v>0</v>
      </c>
      <c r="L327" s="377">
        <f t="shared" si="18"/>
        <v>0</v>
      </c>
      <c r="M327" s="285">
        <f t="shared" si="17"/>
        <v>0</v>
      </c>
    </row>
    <row r="328" spans="11:13" hidden="1" x14ac:dyDescent="0.25">
      <c r="K328" s="307">
        <f t="shared" si="16"/>
        <v>0</v>
      </c>
      <c r="L328" s="377">
        <f t="shared" si="18"/>
        <v>0</v>
      </c>
      <c r="M328" s="285">
        <f t="shared" si="17"/>
        <v>0</v>
      </c>
    </row>
    <row r="329" spans="11:13" hidden="1" x14ac:dyDescent="0.25">
      <c r="K329" s="307">
        <f t="shared" si="16"/>
        <v>0</v>
      </c>
      <c r="L329" s="377">
        <f t="shared" si="18"/>
        <v>0</v>
      </c>
      <c r="M329" s="285">
        <f t="shared" si="17"/>
        <v>0</v>
      </c>
    </row>
    <row r="330" spans="11:13" hidden="1" x14ac:dyDescent="0.25">
      <c r="K330" s="307">
        <f t="shared" si="16"/>
        <v>0</v>
      </c>
      <c r="L330" s="377">
        <f t="shared" si="18"/>
        <v>0</v>
      </c>
      <c r="M330" s="285">
        <f t="shared" si="17"/>
        <v>0</v>
      </c>
    </row>
    <row r="331" spans="11:13" hidden="1" x14ac:dyDescent="0.25">
      <c r="K331" s="307">
        <f t="shared" si="16"/>
        <v>0</v>
      </c>
      <c r="L331" s="377">
        <f t="shared" si="18"/>
        <v>0</v>
      </c>
      <c r="M331" s="285">
        <f t="shared" si="17"/>
        <v>0</v>
      </c>
    </row>
    <row r="332" spans="11:13" hidden="1" x14ac:dyDescent="0.25">
      <c r="K332" s="307">
        <f t="shared" si="16"/>
        <v>0</v>
      </c>
      <c r="L332" s="377">
        <f t="shared" si="18"/>
        <v>0</v>
      </c>
      <c r="M332" s="285">
        <f t="shared" si="17"/>
        <v>0</v>
      </c>
    </row>
    <row r="333" spans="11:13" hidden="1" x14ac:dyDescent="0.25">
      <c r="K333" s="307">
        <f t="shared" si="16"/>
        <v>0</v>
      </c>
      <c r="L333" s="377">
        <f t="shared" si="18"/>
        <v>0</v>
      </c>
      <c r="M333" s="285">
        <f t="shared" si="17"/>
        <v>0</v>
      </c>
    </row>
    <row r="334" spans="11:13" hidden="1" x14ac:dyDescent="0.25">
      <c r="K334" s="307">
        <f t="shared" si="16"/>
        <v>0</v>
      </c>
      <c r="L334" s="377">
        <f t="shared" si="18"/>
        <v>0</v>
      </c>
      <c r="M334" s="285">
        <f t="shared" si="17"/>
        <v>0</v>
      </c>
    </row>
    <row r="335" spans="11:13" hidden="1" x14ac:dyDescent="0.25">
      <c r="K335" s="307">
        <f t="shared" si="16"/>
        <v>0</v>
      </c>
      <c r="L335" s="377">
        <f t="shared" si="18"/>
        <v>0</v>
      </c>
      <c r="M335" s="285">
        <f t="shared" si="17"/>
        <v>0</v>
      </c>
    </row>
    <row r="336" spans="11:13" hidden="1" x14ac:dyDescent="0.25">
      <c r="K336" s="307">
        <f t="shared" si="16"/>
        <v>0</v>
      </c>
      <c r="L336" s="377">
        <f t="shared" si="18"/>
        <v>0</v>
      </c>
      <c r="M336" s="285">
        <f t="shared" si="17"/>
        <v>0</v>
      </c>
    </row>
    <row r="337" spans="11:13" hidden="1" x14ac:dyDescent="0.25">
      <c r="K337" s="307">
        <f t="shared" si="16"/>
        <v>0</v>
      </c>
      <c r="L337" s="377">
        <f t="shared" si="18"/>
        <v>0</v>
      </c>
      <c r="M337" s="285">
        <f t="shared" si="17"/>
        <v>0</v>
      </c>
    </row>
    <row r="338" spans="11:13" hidden="1" x14ac:dyDescent="0.25">
      <c r="K338" s="307">
        <f t="shared" si="16"/>
        <v>0</v>
      </c>
      <c r="L338" s="377">
        <f t="shared" si="18"/>
        <v>0</v>
      </c>
      <c r="M338" s="285">
        <f t="shared" si="17"/>
        <v>0</v>
      </c>
    </row>
    <row r="339" spans="11:13" hidden="1" x14ac:dyDescent="0.25">
      <c r="K339" s="307">
        <f t="shared" si="16"/>
        <v>0</v>
      </c>
      <c r="L339" s="377">
        <f t="shared" si="18"/>
        <v>0</v>
      </c>
      <c r="M339" s="285">
        <f t="shared" si="17"/>
        <v>0</v>
      </c>
    </row>
    <row r="340" spans="11:13" hidden="1" x14ac:dyDescent="0.25">
      <c r="K340" s="307">
        <f t="shared" si="16"/>
        <v>0</v>
      </c>
      <c r="L340" s="377">
        <f t="shared" si="18"/>
        <v>0</v>
      </c>
      <c r="M340" s="285">
        <f t="shared" si="17"/>
        <v>0</v>
      </c>
    </row>
    <row r="341" spans="11:13" hidden="1" x14ac:dyDescent="0.25">
      <c r="K341" s="307">
        <f t="shared" si="16"/>
        <v>0</v>
      </c>
      <c r="L341" s="377">
        <f t="shared" si="18"/>
        <v>0</v>
      </c>
      <c r="M341" s="285">
        <f t="shared" si="17"/>
        <v>0</v>
      </c>
    </row>
    <row r="342" spans="11:13" hidden="1" x14ac:dyDescent="0.25">
      <c r="K342" s="307">
        <f t="shared" si="16"/>
        <v>0</v>
      </c>
      <c r="L342" s="377">
        <f t="shared" si="18"/>
        <v>0</v>
      </c>
      <c r="M342" s="285">
        <f t="shared" si="17"/>
        <v>0</v>
      </c>
    </row>
    <row r="343" spans="11:13" hidden="1" x14ac:dyDescent="0.25">
      <c r="K343" s="307">
        <f t="shared" si="16"/>
        <v>0</v>
      </c>
      <c r="L343" s="377">
        <f t="shared" si="18"/>
        <v>0</v>
      </c>
      <c r="M343" s="285">
        <f t="shared" si="17"/>
        <v>0</v>
      </c>
    </row>
    <row r="344" spans="11:13" hidden="1" x14ac:dyDescent="0.25">
      <c r="K344" s="307">
        <f t="shared" si="16"/>
        <v>0</v>
      </c>
      <c r="L344" s="377">
        <f t="shared" si="18"/>
        <v>0</v>
      </c>
      <c r="M344" s="285">
        <f t="shared" si="17"/>
        <v>0</v>
      </c>
    </row>
    <row r="345" spans="11:13" hidden="1" x14ac:dyDescent="0.25">
      <c r="K345" s="307">
        <f t="shared" si="16"/>
        <v>0</v>
      </c>
      <c r="L345" s="377">
        <f t="shared" si="18"/>
        <v>0</v>
      </c>
      <c r="M345" s="285">
        <f t="shared" si="17"/>
        <v>0</v>
      </c>
    </row>
    <row r="346" spans="11:13" hidden="1" x14ac:dyDescent="0.25">
      <c r="K346" s="307">
        <f t="shared" si="16"/>
        <v>0</v>
      </c>
      <c r="L346" s="377">
        <f t="shared" si="18"/>
        <v>0</v>
      </c>
      <c r="M346" s="285">
        <f t="shared" si="17"/>
        <v>0</v>
      </c>
    </row>
    <row r="347" spans="11:13" hidden="1" x14ac:dyDescent="0.25">
      <c r="K347" s="307">
        <f t="shared" si="16"/>
        <v>0</v>
      </c>
      <c r="L347" s="377">
        <f t="shared" si="18"/>
        <v>0</v>
      </c>
      <c r="M347" s="285">
        <f t="shared" si="17"/>
        <v>0</v>
      </c>
    </row>
    <row r="348" spans="11:13" hidden="1" x14ac:dyDescent="0.25">
      <c r="K348" s="307">
        <f t="shared" si="16"/>
        <v>0</v>
      </c>
      <c r="L348" s="377">
        <f t="shared" si="18"/>
        <v>0</v>
      </c>
      <c r="M348" s="285">
        <f t="shared" si="17"/>
        <v>0</v>
      </c>
    </row>
    <row r="349" spans="11:13" hidden="1" x14ac:dyDescent="0.25">
      <c r="K349" s="307">
        <f t="shared" si="16"/>
        <v>0</v>
      </c>
      <c r="L349" s="377">
        <f t="shared" si="18"/>
        <v>0</v>
      </c>
      <c r="M349" s="285">
        <f t="shared" si="17"/>
        <v>0</v>
      </c>
    </row>
    <row r="350" spans="11:13" hidden="1" x14ac:dyDescent="0.25">
      <c r="K350" s="307">
        <f t="shared" si="16"/>
        <v>0</v>
      </c>
      <c r="L350" s="377">
        <f t="shared" si="18"/>
        <v>0</v>
      </c>
      <c r="M350" s="285">
        <f t="shared" si="17"/>
        <v>0</v>
      </c>
    </row>
    <row r="351" spans="11:13" hidden="1" x14ac:dyDescent="0.25">
      <c r="K351" s="307">
        <f t="shared" si="16"/>
        <v>0</v>
      </c>
      <c r="L351" s="377">
        <f t="shared" si="18"/>
        <v>0</v>
      </c>
      <c r="M351" s="285">
        <f t="shared" si="17"/>
        <v>0</v>
      </c>
    </row>
    <row r="352" spans="11:13" hidden="1" x14ac:dyDescent="0.25">
      <c r="K352" s="307">
        <f t="shared" si="16"/>
        <v>0</v>
      </c>
      <c r="L352" s="377">
        <f t="shared" si="18"/>
        <v>0</v>
      </c>
      <c r="M352" s="285">
        <f t="shared" si="17"/>
        <v>0</v>
      </c>
    </row>
    <row r="353" spans="11:13" hidden="1" x14ac:dyDescent="0.25">
      <c r="K353" s="307">
        <f t="shared" si="16"/>
        <v>0</v>
      </c>
      <c r="L353" s="377">
        <f t="shared" si="18"/>
        <v>0</v>
      </c>
      <c r="M353" s="285">
        <f t="shared" si="17"/>
        <v>0</v>
      </c>
    </row>
    <row r="354" spans="11:13" hidden="1" x14ac:dyDescent="0.25">
      <c r="K354" s="307">
        <f t="shared" si="16"/>
        <v>0</v>
      </c>
      <c r="L354" s="377">
        <f t="shared" si="18"/>
        <v>0</v>
      </c>
      <c r="M354" s="285">
        <f t="shared" si="17"/>
        <v>0</v>
      </c>
    </row>
    <row r="355" spans="11:13" hidden="1" x14ac:dyDescent="0.25">
      <c r="K355" s="307">
        <f t="shared" si="16"/>
        <v>0</v>
      </c>
      <c r="L355" s="377">
        <f t="shared" si="18"/>
        <v>0</v>
      </c>
      <c r="M355" s="285">
        <f t="shared" si="17"/>
        <v>0</v>
      </c>
    </row>
    <row r="356" spans="11:13" hidden="1" x14ac:dyDescent="0.25">
      <c r="K356" s="307">
        <f t="shared" si="16"/>
        <v>0</v>
      </c>
      <c r="L356" s="377">
        <f t="shared" si="18"/>
        <v>0</v>
      </c>
      <c r="M356" s="285">
        <f t="shared" si="17"/>
        <v>0</v>
      </c>
    </row>
    <row r="357" spans="11:13" hidden="1" x14ac:dyDescent="0.25">
      <c r="K357" s="307">
        <f t="shared" si="16"/>
        <v>0</v>
      </c>
      <c r="L357" s="377">
        <f t="shared" si="18"/>
        <v>0</v>
      </c>
      <c r="M357" s="285">
        <f t="shared" si="17"/>
        <v>0</v>
      </c>
    </row>
    <row r="358" spans="11:13" hidden="1" x14ac:dyDescent="0.25">
      <c r="K358" s="307">
        <f t="shared" si="16"/>
        <v>0</v>
      </c>
      <c r="L358" s="377">
        <f t="shared" si="18"/>
        <v>0</v>
      </c>
      <c r="M358" s="285">
        <f t="shared" si="17"/>
        <v>0</v>
      </c>
    </row>
    <row r="359" spans="11:13" hidden="1" x14ac:dyDescent="0.25">
      <c r="K359" s="307">
        <f t="shared" si="16"/>
        <v>0</v>
      </c>
      <c r="L359" s="377">
        <f t="shared" si="18"/>
        <v>0</v>
      </c>
      <c r="M359" s="285">
        <f t="shared" si="17"/>
        <v>0</v>
      </c>
    </row>
    <row r="360" spans="11:13" hidden="1" x14ac:dyDescent="0.25">
      <c r="K360" s="307">
        <f t="shared" si="16"/>
        <v>0</v>
      </c>
      <c r="L360" s="377">
        <f t="shared" si="18"/>
        <v>0</v>
      </c>
      <c r="M360" s="285">
        <f t="shared" si="17"/>
        <v>0</v>
      </c>
    </row>
    <row r="361" spans="11:13" hidden="1" x14ac:dyDescent="0.25">
      <c r="K361" s="307">
        <f t="shared" si="16"/>
        <v>0</v>
      </c>
      <c r="L361" s="377">
        <f t="shared" si="18"/>
        <v>0</v>
      </c>
      <c r="M361" s="285">
        <f t="shared" si="17"/>
        <v>0</v>
      </c>
    </row>
    <row r="362" spans="11:13" hidden="1" x14ac:dyDescent="0.25">
      <c r="K362" s="307">
        <f t="shared" si="16"/>
        <v>0</v>
      </c>
      <c r="L362" s="377">
        <f t="shared" si="18"/>
        <v>0</v>
      </c>
      <c r="M362" s="285">
        <f t="shared" si="17"/>
        <v>0</v>
      </c>
    </row>
    <row r="363" spans="11:13" hidden="1" x14ac:dyDescent="0.25">
      <c r="K363" s="307">
        <f t="shared" si="16"/>
        <v>0</v>
      </c>
      <c r="L363" s="377">
        <f t="shared" si="18"/>
        <v>0</v>
      </c>
      <c r="M363" s="285">
        <f t="shared" si="17"/>
        <v>0</v>
      </c>
    </row>
    <row r="364" spans="11:13" hidden="1" x14ac:dyDescent="0.25">
      <c r="K364" s="307">
        <f t="shared" si="16"/>
        <v>0</v>
      </c>
      <c r="L364" s="377">
        <f t="shared" si="18"/>
        <v>0</v>
      </c>
      <c r="M364" s="285">
        <f t="shared" si="17"/>
        <v>0</v>
      </c>
    </row>
    <row r="365" spans="11:13" hidden="1" x14ac:dyDescent="0.25">
      <c r="K365" s="307">
        <f t="shared" si="16"/>
        <v>0</v>
      </c>
      <c r="L365" s="377">
        <f t="shared" si="18"/>
        <v>0</v>
      </c>
      <c r="M365" s="285">
        <f t="shared" si="17"/>
        <v>0</v>
      </c>
    </row>
    <row r="366" spans="11:13" hidden="1" x14ac:dyDescent="0.25">
      <c r="K366" s="307">
        <f t="shared" si="16"/>
        <v>0</v>
      </c>
      <c r="L366" s="377">
        <f t="shared" si="18"/>
        <v>0</v>
      </c>
      <c r="M366" s="285">
        <f t="shared" si="17"/>
        <v>0</v>
      </c>
    </row>
    <row r="367" spans="11:13" hidden="1" x14ac:dyDescent="0.25">
      <c r="K367" s="307">
        <f t="shared" si="16"/>
        <v>0</v>
      </c>
      <c r="L367" s="377">
        <f t="shared" si="18"/>
        <v>0</v>
      </c>
      <c r="M367" s="285">
        <f t="shared" si="17"/>
        <v>0</v>
      </c>
    </row>
    <row r="368" spans="11:13" hidden="1" x14ac:dyDescent="0.25">
      <c r="K368" s="307">
        <f t="shared" si="16"/>
        <v>0</v>
      </c>
      <c r="L368" s="377">
        <f t="shared" si="18"/>
        <v>0</v>
      </c>
      <c r="M368" s="285">
        <f t="shared" si="17"/>
        <v>0</v>
      </c>
    </row>
    <row r="369" spans="11:13" hidden="1" x14ac:dyDescent="0.25">
      <c r="K369" s="307">
        <f t="shared" si="16"/>
        <v>0</v>
      </c>
      <c r="L369" s="377">
        <f t="shared" si="18"/>
        <v>0</v>
      </c>
      <c r="M369" s="285">
        <f t="shared" si="17"/>
        <v>0</v>
      </c>
    </row>
    <row r="370" spans="11:13" hidden="1" x14ac:dyDescent="0.25">
      <c r="K370" s="307">
        <f t="shared" si="16"/>
        <v>0</v>
      </c>
      <c r="L370" s="377">
        <f t="shared" si="18"/>
        <v>0</v>
      </c>
      <c r="M370" s="285">
        <f t="shared" si="17"/>
        <v>0</v>
      </c>
    </row>
    <row r="371" spans="11:13" hidden="1" x14ac:dyDescent="0.25">
      <c r="K371" s="307">
        <f t="shared" si="16"/>
        <v>0</v>
      </c>
      <c r="L371" s="377">
        <f t="shared" si="18"/>
        <v>0</v>
      </c>
      <c r="M371" s="285">
        <f t="shared" si="17"/>
        <v>0</v>
      </c>
    </row>
    <row r="372" spans="11:13" hidden="1" x14ac:dyDescent="0.25">
      <c r="K372" s="307">
        <f t="shared" si="16"/>
        <v>0</v>
      </c>
      <c r="L372" s="377">
        <f t="shared" si="18"/>
        <v>0</v>
      </c>
      <c r="M372" s="285">
        <f t="shared" si="17"/>
        <v>0</v>
      </c>
    </row>
    <row r="373" spans="11:13" hidden="1" x14ac:dyDescent="0.25">
      <c r="K373" s="307">
        <f t="shared" si="16"/>
        <v>0</v>
      </c>
      <c r="L373" s="377">
        <f t="shared" si="18"/>
        <v>0</v>
      </c>
      <c r="M373" s="285">
        <f t="shared" si="17"/>
        <v>0</v>
      </c>
    </row>
    <row r="374" spans="11:13" hidden="1" x14ac:dyDescent="0.25">
      <c r="K374" s="307">
        <f t="shared" si="16"/>
        <v>0</v>
      </c>
      <c r="L374" s="377">
        <f t="shared" si="18"/>
        <v>0</v>
      </c>
      <c r="M374" s="285">
        <f t="shared" si="17"/>
        <v>0</v>
      </c>
    </row>
    <row r="375" spans="11:13" hidden="1" x14ac:dyDescent="0.25">
      <c r="K375" s="307">
        <f t="shared" si="16"/>
        <v>0</v>
      </c>
      <c r="L375" s="377">
        <f t="shared" si="18"/>
        <v>0</v>
      </c>
      <c r="M375" s="285">
        <f t="shared" si="17"/>
        <v>0</v>
      </c>
    </row>
    <row r="376" spans="11:13" hidden="1" x14ac:dyDescent="0.25">
      <c r="K376" s="307">
        <f t="shared" si="16"/>
        <v>0</v>
      </c>
      <c r="L376" s="377">
        <f t="shared" si="18"/>
        <v>0</v>
      </c>
      <c r="M376" s="285">
        <f t="shared" si="17"/>
        <v>0</v>
      </c>
    </row>
    <row r="377" spans="11:13" hidden="1" x14ac:dyDescent="0.25">
      <c r="K377" s="307">
        <f t="shared" si="16"/>
        <v>0</v>
      </c>
      <c r="L377" s="377">
        <f t="shared" si="18"/>
        <v>0</v>
      </c>
      <c r="M377" s="285">
        <f t="shared" si="17"/>
        <v>0</v>
      </c>
    </row>
    <row r="378" spans="11:13" hidden="1" x14ac:dyDescent="0.25">
      <c r="K378" s="307">
        <f t="shared" si="16"/>
        <v>0</v>
      </c>
      <c r="L378" s="377">
        <f t="shared" si="18"/>
        <v>0</v>
      </c>
      <c r="M378" s="285">
        <f t="shared" si="17"/>
        <v>0</v>
      </c>
    </row>
    <row r="379" spans="11:13" hidden="1" x14ac:dyDescent="0.25">
      <c r="K379" s="307">
        <f t="shared" si="16"/>
        <v>0</v>
      </c>
      <c r="L379" s="377">
        <f t="shared" si="18"/>
        <v>0</v>
      </c>
      <c r="M379" s="285">
        <f t="shared" si="17"/>
        <v>0</v>
      </c>
    </row>
    <row r="380" spans="11:13" hidden="1" x14ac:dyDescent="0.25">
      <c r="K380" s="307">
        <f t="shared" si="16"/>
        <v>0</v>
      </c>
      <c r="L380" s="377">
        <f t="shared" si="18"/>
        <v>0</v>
      </c>
      <c r="M380" s="285">
        <f t="shared" si="17"/>
        <v>0</v>
      </c>
    </row>
    <row r="381" spans="11:13" hidden="1" x14ac:dyDescent="0.25">
      <c r="K381" s="307">
        <f t="shared" si="16"/>
        <v>0</v>
      </c>
      <c r="L381" s="377">
        <f t="shared" si="18"/>
        <v>0</v>
      </c>
      <c r="M381" s="285">
        <f t="shared" si="17"/>
        <v>0</v>
      </c>
    </row>
    <row r="382" spans="11:13" hidden="1" x14ac:dyDescent="0.25">
      <c r="K382" s="307">
        <f t="shared" si="16"/>
        <v>0</v>
      </c>
      <c r="L382" s="377">
        <f t="shared" si="18"/>
        <v>0</v>
      </c>
      <c r="M382" s="285">
        <f t="shared" si="17"/>
        <v>0</v>
      </c>
    </row>
    <row r="383" spans="11:13" hidden="1" x14ac:dyDescent="0.25">
      <c r="K383" s="307">
        <f t="shared" si="16"/>
        <v>0</v>
      </c>
      <c r="L383" s="377">
        <f t="shared" si="18"/>
        <v>0</v>
      </c>
      <c r="M383" s="285">
        <f t="shared" si="17"/>
        <v>0</v>
      </c>
    </row>
    <row r="384" spans="11:13" hidden="1" x14ac:dyDescent="0.25">
      <c r="K384" s="307">
        <f t="shared" si="16"/>
        <v>0</v>
      </c>
      <c r="L384" s="377">
        <f t="shared" si="18"/>
        <v>0</v>
      </c>
      <c r="M384" s="285">
        <f t="shared" si="17"/>
        <v>0</v>
      </c>
    </row>
    <row r="385" spans="11:13" hidden="1" x14ac:dyDescent="0.25">
      <c r="K385" s="307">
        <f t="shared" si="16"/>
        <v>0</v>
      </c>
      <c r="L385" s="377">
        <f t="shared" si="18"/>
        <v>0</v>
      </c>
      <c r="M385" s="285">
        <f t="shared" si="17"/>
        <v>0</v>
      </c>
    </row>
    <row r="386" spans="11:13" hidden="1" x14ac:dyDescent="0.25">
      <c r="K386" s="307">
        <f t="shared" si="16"/>
        <v>0</v>
      </c>
      <c r="L386" s="377">
        <f t="shared" si="18"/>
        <v>0</v>
      </c>
      <c r="M386" s="285">
        <f t="shared" si="17"/>
        <v>0</v>
      </c>
    </row>
    <row r="387" spans="11:13" hidden="1" x14ac:dyDescent="0.25">
      <c r="K387" s="307">
        <f t="shared" si="16"/>
        <v>0</v>
      </c>
      <c r="L387" s="377">
        <f t="shared" si="18"/>
        <v>0</v>
      </c>
      <c r="M387" s="285">
        <f t="shared" si="17"/>
        <v>0</v>
      </c>
    </row>
    <row r="388" spans="11:13" hidden="1" x14ac:dyDescent="0.25">
      <c r="K388" s="307">
        <f t="shared" si="16"/>
        <v>0</v>
      </c>
      <c r="L388" s="377">
        <f t="shared" si="18"/>
        <v>0</v>
      </c>
      <c r="M388" s="285">
        <f t="shared" si="17"/>
        <v>0</v>
      </c>
    </row>
    <row r="389" spans="11:13" hidden="1" x14ac:dyDescent="0.25">
      <c r="K389" s="307">
        <f t="shared" ref="K389:K452" si="19">SUM(F389:J389)</f>
        <v>0</v>
      </c>
      <c r="L389" s="377">
        <f t="shared" si="18"/>
        <v>0</v>
      </c>
      <c r="M389" s="285">
        <f t="shared" ref="M389:M452" si="20">SUM(K389*L389)</f>
        <v>0</v>
      </c>
    </row>
    <row r="390" spans="11:13" hidden="1" x14ac:dyDescent="0.25">
      <c r="K390" s="307">
        <f t="shared" si="19"/>
        <v>0</v>
      </c>
      <c r="L390" s="377">
        <f t="shared" ref="L390:L453" si="21">IF(D390="X",0,IF(E390="",0,IF(E390="H",0,VLOOKUP(E390,$F$539:$G$553,2))))</f>
        <v>0</v>
      </c>
      <c r="M390" s="285">
        <f t="shared" si="20"/>
        <v>0</v>
      </c>
    </row>
    <row r="391" spans="11:13" hidden="1" x14ac:dyDescent="0.25">
      <c r="K391" s="307">
        <f t="shared" si="19"/>
        <v>0</v>
      </c>
      <c r="L391" s="377">
        <f t="shared" si="21"/>
        <v>0</v>
      </c>
      <c r="M391" s="285">
        <f t="shared" si="20"/>
        <v>0</v>
      </c>
    </row>
    <row r="392" spans="11:13" hidden="1" x14ac:dyDescent="0.25">
      <c r="K392" s="307">
        <f t="shared" si="19"/>
        <v>0</v>
      </c>
      <c r="L392" s="377">
        <f t="shared" si="21"/>
        <v>0</v>
      </c>
      <c r="M392" s="285">
        <f t="shared" si="20"/>
        <v>0</v>
      </c>
    </row>
    <row r="393" spans="11:13" hidden="1" x14ac:dyDescent="0.25">
      <c r="K393" s="307">
        <f t="shared" si="19"/>
        <v>0</v>
      </c>
      <c r="L393" s="377">
        <f t="shared" si="21"/>
        <v>0</v>
      </c>
      <c r="M393" s="285">
        <f t="shared" si="20"/>
        <v>0</v>
      </c>
    </row>
    <row r="394" spans="11:13" hidden="1" x14ac:dyDescent="0.25">
      <c r="K394" s="307">
        <f t="shared" si="19"/>
        <v>0</v>
      </c>
      <c r="L394" s="377">
        <f t="shared" si="21"/>
        <v>0</v>
      </c>
      <c r="M394" s="285">
        <f t="shared" si="20"/>
        <v>0</v>
      </c>
    </row>
    <row r="395" spans="11:13" hidden="1" x14ac:dyDescent="0.25">
      <c r="K395" s="307">
        <f t="shared" si="19"/>
        <v>0</v>
      </c>
      <c r="L395" s="377">
        <f t="shared" si="21"/>
        <v>0</v>
      </c>
      <c r="M395" s="285">
        <f t="shared" si="20"/>
        <v>0</v>
      </c>
    </row>
    <row r="396" spans="11:13" hidden="1" x14ac:dyDescent="0.25">
      <c r="K396" s="307">
        <f t="shared" si="19"/>
        <v>0</v>
      </c>
      <c r="L396" s="377">
        <f t="shared" si="21"/>
        <v>0</v>
      </c>
      <c r="M396" s="285">
        <f t="shared" si="20"/>
        <v>0</v>
      </c>
    </row>
    <row r="397" spans="11:13" hidden="1" x14ac:dyDescent="0.25">
      <c r="K397" s="307">
        <f t="shared" si="19"/>
        <v>0</v>
      </c>
      <c r="L397" s="377">
        <f t="shared" si="21"/>
        <v>0</v>
      </c>
      <c r="M397" s="285">
        <f t="shared" si="20"/>
        <v>0</v>
      </c>
    </row>
    <row r="398" spans="11:13" hidden="1" x14ac:dyDescent="0.25">
      <c r="K398" s="307">
        <f t="shared" si="19"/>
        <v>0</v>
      </c>
      <c r="L398" s="377">
        <f t="shared" si="21"/>
        <v>0</v>
      </c>
      <c r="M398" s="285">
        <f t="shared" si="20"/>
        <v>0</v>
      </c>
    </row>
    <row r="399" spans="11:13" hidden="1" x14ac:dyDescent="0.25">
      <c r="K399" s="307">
        <f t="shared" si="19"/>
        <v>0</v>
      </c>
      <c r="L399" s="377">
        <f t="shared" si="21"/>
        <v>0</v>
      </c>
      <c r="M399" s="285">
        <f t="shared" si="20"/>
        <v>0</v>
      </c>
    </row>
    <row r="400" spans="11:13" hidden="1" x14ac:dyDescent="0.25">
      <c r="K400" s="307">
        <f t="shared" si="19"/>
        <v>0</v>
      </c>
      <c r="L400" s="377">
        <f t="shared" si="21"/>
        <v>0</v>
      </c>
      <c r="M400" s="285">
        <f t="shared" si="20"/>
        <v>0</v>
      </c>
    </row>
    <row r="401" spans="11:13" hidden="1" x14ac:dyDescent="0.25">
      <c r="K401" s="307">
        <f t="shared" si="19"/>
        <v>0</v>
      </c>
      <c r="L401" s="377">
        <f t="shared" si="21"/>
        <v>0</v>
      </c>
      <c r="M401" s="285">
        <f t="shared" si="20"/>
        <v>0</v>
      </c>
    </row>
    <row r="402" spans="11:13" hidden="1" x14ac:dyDescent="0.25">
      <c r="K402" s="307">
        <f t="shared" si="19"/>
        <v>0</v>
      </c>
      <c r="L402" s="377">
        <f t="shared" si="21"/>
        <v>0</v>
      </c>
      <c r="M402" s="285">
        <f t="shared" si="20"/>
        <v>0</v>
      </c>
    </row>
    <row r="403" spans="11:13" hidden="1" x14ac:dyDescent="0.25">
      <c r="K403" s="307">
        <f t="shared" si="19"/>
        <v>0</v>
      </c>
      <c r="L403" s="377">
        <f t="shared" si="21"/>
        <v>0</v>
      </c>
      <c r="M403" s="285">
        <f t="shared" si="20"/>
        <v>0</v>
      </c>
    </row>
    <row r="404" spans="11:13" hidden="1" x14ac:dyDescent="0.25">
      <c r="K404" s="307">
        <f t="shared" si="19"/>
        <v>0</v>
      </c>
      <c r="L404" s="377">
        <f t="shared" si="21"/>
        <v>0</v>
      </c>
      <c r="M404" s="285">
        <f t="shared" si="20"/>
        <v>0</v>
      </c>
    </row>
    <row r="405" spans="11:13" hidden="1" x14ac:dyDescent="0.25">
      <c r="K405" s="307">
        <f t="shared" si="19"/>
        <v>0</v>
      </c>
      <c r="L405" s="377">
        <f t="shared" si="21"/>
        <v>0</v>
      </c>
      <c r="M405" s="285">
        <f t="shared" si="20"/>
        <v>0</v>
      </c>
    </row>
    <row r="406" spans="11:13" hidden="1" x14ac:dyDescent="0.25">
      <c r="K406" s="307">
        <f t="shared" si="19"/>
        <v>0</v>
      </c>
      <c r="L406" s="377">
        <f t="shared" si="21"/>
        <v>0</v>
      </c>
      <c r="M406" s="285">
        <f t="shared" si="20"/>
        <v>0</v>
      </c>
    </row>
    <row r="407" spans="11:13" hidden="1" x14ac:dyDescent="0.25">
      <c r="K407" s="307">
        <f t="shared" si="19"/>
        <v>0</v>
      </c>
      <c r="L407" s="377">
        <f t="shared" si="21"/>
        <v>0</v>
      </c>
      <c r="M407" s="285">
        <f t="shared" si="20"/>
        <v>0</v>
      </c>
    </row>
    <row r="408" spans="11:13" hidden="1" x14ac:dyDescent="0.25">
      <c r="K408" s="307">
        <f t="shared" si="19"/>
        <v>0</v>
      </c>
      <c r="L408" s="377">
        <f t="shared" si="21"/>
        <v>0</v>
      </c>
      <c r="M408" s="285">
        <f t="shared" si="20"/>
        <v>0</v>
      </c>
    </row>
    <row r="409" spans="11:13" hidden="1" x14ac:dyDescent="0.25">
      <c r="K409" s="307">
        <f t="shared" si="19"/>
        <v>0</v>
      </c>
      <c r="L409" s="377">
        <f t="shared" si="21"/>
        <v>0</v>
      </c>
      <c r="M409" s="285">
        <f t="shared" si="20"/>
        <v>0</v>
      </c>
    </row>
    <row r="410" spans="11:13" hidden="1" x14ac:dyDescent="0.25">
      <c r="K410" s="307">
        <f t="shared" si="19"/>
        <v>0</v>
      </c>
      <c r="L410" s="377">
        <f t="shared" si="21"/>
        <v>0</v>
      </c>
      <c r="M410" s="285">
        <f t="shared" si="20"/>
        <v>0</v>
      </c>
    </row>
    <row r="411" spans="11:13" hidden="1" x14ac:dyDescent="0.25">
      <c r="K411" s="307">
        <f t="shared" si="19"/>
        <v>0</v>
      </c>
      <c r="L411" s="377">
        <f t="shared" si="21"/>
        <v>0</v>
      </c>
      <c r="M411" s="285">
        <f t="shared" si="20"/>
        <v>0</v>
      </c>
    </row>
    <row r="412" spans="11:13" hidden="1" x14ac:dyDescent="0.25">
      <c r="K412" s="307">
        <f t="shared" si="19"/>
        <v>0</v>
      </c>
      <c r="L412" s="377">
        <f t="shared" si="21"/>
        <v>0</v>
      </c>
      <c r="M412" s="285">
        <f t="shared" si="20"/>
        <v>0</v>
      </c>
    </row>
    <row r="413" spans="11:13" hidden="1" x14ac:dyDescent="0.25">
      <c r="K413" s="307">
        <f t="shared" si="19"/>
        <v>0</v>
      </c>
      <c r="L413" s="377">
        <f t="shared" si="21"/>
        <v>0</v>
      </c>
      <c r="M413" s="285">
        <f t="shared" si="20"/>
        <v>0</v>
      </c>
    </row>
    <row r="414" spans="11:13" hidden="1" x14ac:dyDescent="0.25">
      <c r="K414" s="307">
        <f t="shared" si="19"/>
        <v>0</v>
      </c>
      <c r="L414" s="377">
        <f t="shared" si="21"/>
        <v>0</v>
      </c>
      <c r="M414" s="285">
        <f t="shared" si="20"/>
        <v>0</v>
      </c>
    </row>
    <row r="415" spans="11:13" hidden="1" x14ac:dyDescent="0.25">
      <c r="K415" s="307">
        <f t="shared" si="19"/>
        <v>0</v>
      </c>
      <c r="L415" s="377">
        <f t="shared" si="21"/>
        <v>0</v>
      </c>
      <c r="M415" s="285">
        <f t="shared" si="20"/>
        <v>0</v>
      </c>
    </row>
    <row r="416" spans="11:13" hidden="1" x14ac:dyDescent="0.25">
      <c r="K416" s="307">
        <f t="shared" si="19"/>
        <v>0</v>
      </c>
      <c r="L416" s="377">
        <f t="shared" si="21"/>
        <v>0</v>
      </c>
      <c r="M416" s="285">
        <f t="shared" si="20"/>
        <v>0</v>
      </c>
    </row>
    <row r="417" spans="11:13" hidden="1" x14ac:dyDescent="0.25">
      <c r="K417" s="307">
        <f t="shared" si="19"/>
        <v>0</v>
      </c>
      <c r="L417" s="377">
        <f t="shared" si="21"/>
        <v>0</v>
      </c>
      <c r="M417" s="285">
        <f t="shared" si="20"/>
        <v>0</v>
      </c>
    </row>
    <row r="418" spans="11:13" hidden="1" x14ac:dyDescent="0.25">
      <c r="K418" s="307">
        <f t="shared" si="19"/>
        <v>0</v>
      </c>
      <c r="L418" s="377">
        <f t="shared" si="21"/>
        <v>0</v>
      </c>
      <c r="M418" s="285">
        <f t="shared" si="20"/>
        <v>0</v>
      </c>
    </row>
    <row r="419" spans="11:13" hidden="1" x14ac:dyDescent="0.25">
      <c r="K419" s="307">
        <f t="shared" si="19"/>
        <v>0</v>
      </c>
      <c r="L419" s="377">
        <f t="shared" si="21"/>
        <v>0</v>
      </c>
      <c r="M419" s="285">
        <f t="shared" si="20"/>
        <v>0</v>
      </c>
    </row>
    <row r="420" spans="11:13" hidden="1" x14ac:dyDescent="0.25">
      <c r="K420" s="307">
        <f t="shared" si="19"/>
        <v>0</v>
      </c>
      <c r="L420" s="377">
        <f t="shared" si="21"/>
        <v>0</v>
      </c>
      <c r="M420" s="285">
        <f t="shared" si="20"/>
        <v>0</v>
      </c>
    </row>
    <row r="421" spans="11:13" hidden="1" x14ac:dyDescent="0.25">
      <c r="K421" s="307">
        <f t="shared" si="19"/>
        <v>0</v>
      </c>
      <c r="L421" s="377">
        <f t="shared" si="21"/>
        <v>0</v>
      </c>
      <c r="M421" s="285">
        <f t="shared" si="20"/>
        <v>0</v>
      </c>
    </row>
    <row r="422" spans="11:13" hidden="1" x14ac:dyDescent="0.25">
      <c r="K422" s="307">
        <f t="shared" si="19"/>
        <v>0</v>
      </c>
      <c r="L422" s="377">
        <f t="shared" si="21"/>
        <v>0</v>
      </c>
      <c r="M422" s="285">
        <f t="shared" si="20"/>
        <v>0</v>
      </c>
    </row>
    <row r="423" spans="11:13" hidden="1" x14ac:dyDescent="0.25">
      <c r="K423" s="307">
        <f t="shared" si="19"/>
        <v>0</v>
      </c>
      <c r="L423" s="377">
        <f t="shared" si="21"/>
        <v>0</v>
      </c>
      <c r="M423" s="285">
        <f t="shared" si="20"/>
        <v>0</v>
      </c>
    </row>
    <row r="424" spans="11:13" hidden="1" x14ac:dyDescent="0.25">
      <c r="K424" s="307">
        <f t="shared" si="19"/>
        <v>0</v>
      </c>
      <c r="L424" s="377">
        <f t="shared" si="21"/>
        <v>0</v>
      </c>
      <c r="M424" s="285">
        <f t="shared" si="20"/>
        <v>0</v>
      </c>
    </row>
    <row r="425" spans="11:13" hidden="1" x14ac:dyDescent="0.25">
      <c r="K425" s="307">
        <f t="shared" si="19"/>
        <v>0</v>
      </c>
      <c r="L425" s="377">
        <f t="shared" si="21"/>
        <v>0</v>
      </c>
      <c r="M425" s="285">
        <f t="shared" si="20"/>
        <v>0</v>
      </c>
    </row>
    <row r="426" spans="11:13" hidden="1" x14ac:dyDescent="0.25">
      <c r="K426" s="307">
        <f t="shared" si="19"/>
        <v>0</v>
      </c>
      <c r="L426" s="377">
        <f t="shared" si="21"/>
        <v>0</v>
      </c>
      <c r="M426" s="285">
        <f t="shared" si="20"/>
        <v>0</v>
      </c>
    </row>
    <row r="427" spans="11:13" hidden="1" x14ac:dyDescent="0.25">
      <c r="K427" s="307">
        <f t="shared" si="19"/>
        <v>0</v>
      </c>
      <c r="L427" s="377">
        <f t="shared" si="21"/>
        <v>0</v>
      </c>
      <c r="M427" s="285">
        <f t="shared" si="20"/>
        <v>0</v>
      </c>
    </row>
    <row r="428" spans="11:13" hidden="1" x14ac:dyDescent="0.25">
      <c r="K428" s="307">
        <f t="shared" si="19"/>
        <v>0</v>
      </c>
      <c r="L428" s="377">
        <f t="shared" si="21"/>
        <v>0</v>
      </c>
      <c r="M428" s="285">
        <f t="shared" si="20"/>
        <v>0</v>
      </c>
    </row>
    <row r="429" spans="11:13" hidden="1" x14ac:dyDescent="0.25">
      <c r="K429" s="307">
        <f t="shared" si="19"/>
        <v>0</v>
      </c>
      <c r="L429" s="377">
        <f t="shared" si="21"/>
        <v>0</v>
      </c>
      <c r="M429" s="285">
        <f t="shared" si="20"/>
        <v>0</v>
      </c>
    </row>
    <row r="430" spans="11:13" hidden="1" x14ac:dyDescent="0.25">
      <c r="K430" s="307">
        <f t="shared" si="19"/>
        <v>0</v>
      </c>
      <c r="L430" s="377">
        <f t="shared" si="21"/>
        <v>0</v>
      </c>
      <c r="M430" s="285">
        <f t="shared" si="20"/>
        <v>0</v>
      </c>
    </row>
    <row r="431" spans="11:13" hidden="1" x14ac:dyDescent="0.25">
      <c r="K431" s="307">
        <f t="shared" si="19"/>
        <v>0</v>
      </c>
      <c r="L431" s="377">
        <f t="shared" si="21"/>
        <v>0</v>
      </c>
      <c r="M431" s="285">
        <f t="shared" si="20"/>
        <v>0</v>
      </c>
    </row>
    <row r="432" spans="11:13" hidden="1" x14ac:dyDescent="0.25">
      <c r="K432" s="307">
        <f t="shared" si="19"/>
        <v>0</v>
      </c>
      <c r="L432" s="377">
        <f t="shared" si="21"/>
        <v>0</v>
      </c>
      <c r="M432" s="285">
        <f t="shared" si="20"/>
        <v>0</v>
      </c>
    </row>
    <row r="433" spans="11:13" hidden="1" x14ac:dyDescent="0.25">
      <c r="K433" s="307">
        <f t="shared" si="19"/>
        <v>0</v>
      </c>
      <c r="L433" s="377">
        <f t="shared" si="21"/>
        <v>0</v>
      </c>
      <c r="M433" s="285">
        <f t="shared" si="20"/>
        <v>0</v>
      </c>
    </row>
    <row r="434" spans="11:13" hidden="1" x14ac:dyDescent="0.25">
      <c r="K434" s="307">
        <f t="shared" si="19"/>
        <v>0</v>
      </c>
      <c r="L434" s="377">
        <f t="shared" si="21"/>
        <v>0</v>
      </c>
      <c r="M434" s="285">
        <f t="shared" si="20"/>
        <v>0</v>
      </c>
    </row>
    <row r="435" spans="11:13" hidden="1" x14ac:dyDescent="0.25">
      <c r="K435" s="307">
        <f t="shared" si="19"/>
        <v>0</v>
      </c>
      <c r="L435" s="377">
        <f t="shared" si="21"/>
        <v>0</v>
      </c>
      <c r="M435" s="285">
        <f t="shared" si="20"/>
        <v>0</v>
      </c>
    </row>
    <row r="436" spans="11:13" hidden="1" x14ac:dyDescent="0.25">
      <c r="K436" s="307">
        <f t="shared" si="19"/>
        <v>0</v>
      </c>
      <c r="L436" s="377">
        <f t="shared" si="21"/>
        <v>0</v>
      </c>
      <c r="M436" s="285">
        <f t="shared" si="20"/>
        <v>0</v>
      </c>
    </row>
    <row r="437" spans="11:13" hidden="1" x14ac:dyDescent="0.25">
      <c r="K437" s="307">
        <f t="shared" si="19"/>
        <v>0</v>
      </c>
      <c r="L437" s="377">
        <f t="shared" si="21"/>
        <v>0</v>
      </c>
      <c r="M437" s="285">
        <f t="shared" si="20"/>
        <v>0</v>
      </c>
    </row>
    <row r="438" spans="11:13" hidden="1" x14ac:dyDescent="0.25">
      <c r="K438" s="307">
        <f t="shared" si="19"/>
        <v>0</v>
      </c>
      <c r="L438" s="377">
        <f t="shared" si="21"/>
        <v>0</v>
      </c>
      <c r="M438" s="285">
        <f t="shared" si="20"/>
        <v>0</v>
      </c>
    </row>
    <row r="439" spans="11:13" hidden="1" x14ac:dyDescent="0.25">
      <c r="K439" s="307">
        <f t="shared" si="19"/>
        <v>0</v>
      </c>
      <c r="L439" s="377">
        <f t="shared" si="21"/>
        <v>0</v>
      </c>
      <c r="M439" s="285">
        <f t="shared" si="20"/>
        <v>0</v>
      </c>
    </row>
    <row r="440" spans="11:13" hidden="1" x14ac:dyDescent="0.25">
      <c r="K440" s="307">
        <f t="shared" si="19"/>
        <v>0</v>
      </c>
      <c r="L440" s="377">
        <f t="shared" si="21"/>
        <v>0</v>
      </c>
      <c r="M440" s="285">
        <f t="shared" si="20"/>
        <v>0</v>
      </c>
    </row>
    <row r="441" spans="11:13" hidden="1" x14ac:dyDescent="0.25">
      <c r="K441" s="307">
        <f t="shared" si="19"/>
        <v>0</v>
      </c>
      <c r="L441" s="377">
        <f t="shared" si="21"/>
        <v>0</v>
      </c>
      <c r="M441" s="285">
        <f t="shared" si="20"/>
        <v>0</v>
      </c>
    </row>
    <row r="442" spans="11:13" hidden="1" x14ac:dyDescent="0.25">
      <c r="K442" s="307">
        <f t="shared" si="19"/>
        <v>0</v>
      </c>
      <c r="L442" s="377">
        <f t="shared" si="21"/>
        <v>0</v>
      </c>
      <c r="M442" s="285">
        <f t="shared" si="20"/>
        <v>0</v>
      </c>
    </row>
    <row r="443" spans="11:13" hidden="1" x14ac:dyDescent="0.25">
      <c r="K443" s="307">
        <f t="shared" si="19"/>
        <v>0</v>
      </c>
      <c r="L443" s="377">
        <f t="shared" si="21"/>
        <v>0</v>
      </c>
      <c r="M443" s="285">
        <f t="shared" si="20"/>
        <v>0</v>
      </c>
    </row>
    <row r="444" spans="11:13" hidden="1" x14ac:dyDescent="0.25">
      <c r="K444" s="307">
        <f t="shared" si="19"/>
        <v>0</v>
      </c>
      <c r="L444" s="377">
        <f t="shared" si="21"/>
        <v>0</v>
      </c>
      <c r="M444" s="285">
        <f t="shared" si="20"/>
        <v>0</v>
      </c>
    </row>
    <row r="445" spans="11:13" hidden="1" x14ac:dyDescent="0.25">
      <c r="K445" s="307">
        <f t="shared" si="19"/>
        <v>0</v>
      </c>
      <c r="L445" s="377">
        <f t="shared" si="21"/>
        <v>0</v>
      </c>
      <c r="M445" s="285">
        <f t="shared" si="20"/>
        <v>0</v>
      </c>
    </row>
    <row r="446" spans="11:13" hidden="1" x14ac:dyDescent="0.25">
      <c r="K446" s="307">
        <f t="shared" si="19"/>
        <v>0</v>
      </c>
      <c r="L446" s="377">
        <f t="shared" si="21"/>
        <v>0</v>
      </c>
      <c r="M446" s="285">
        <f t="shared" si="20"/>
        <v>0</v>
      </c>
    </row>
    <row r="447" spans="11:13" hidden="1" x14ac:dyDescent="0.25">
      <c r="K447" s="307">
        <f t="shared" si="19"/>
        <v>0</v>
      </c>
      <c r="L447" s="377">
        <f t="shared" si="21"/>
        <v>0</v>
      </c>
      <c r="M447" s="285">
        <f t="shared" si="20"/>
        <v>0</v>
      </c>
    </row>
    <row r="448" spans="11:13" hidden="1" x14ac:dyDescent="0.25">
      <c r="K448" s="307">
        <f t="shared" si="19"/>
        <v>0</v>
      </c>
      <c r="L448" s="377">
        <f t="shared" si="21"/>
        <v>0</v>
      </c>
      <c r="M448" s="285">
        <f t="shared" si="20"/>
        <v>0</v>
      </c>
    </row>
    <row r="449" spans="11:13" hidden="1" x14ac:dyDescent="0.25">
      <c r="K449" s="307">
        <f t="shared" si="19"/>
        <v>0</v>
      </c>
      <c r="L449" s="377">
        <f t="shared" si="21"/>
        <v>0</v>
      </c>
      <c r="M449" s="285">
        <f t="shared" si="20"/>
        <v>0</v>
      </c>
    </row>
    <row r="450" spans="11:13" hidden="1" x14ac:dyDescent="0.25">
      <c r="K450" s="307">
        <f t="shared" si="19"/>
        <v>0</v>
      </c>
      <c r="L450" s="377">
        <f t="shared" si="21"/>
        <v>0</v>
      </c>
      <c r="M450" s="285">
        <f t="shared" si="20"/>
        <v>0</v>
      </c>
    </row>
    <row r="451" spans="11:13" hidden="1" x14ac:dyDescent="0.25">
      <c r="K451" s="307">
        <f t="shared" si="19"/>
        <v>0</v>
      </c>
      <c r="L451" s="377">
        <f t="shared" si="21"/>
        <v>0</v>
      </c>
      <c r="M451" s="285">
        <f t="shared" si="20"/>
        <v>0</v>
      </c>
    </row>
    <row r="452" spans="11:13" hidden="1" x14ac:dyDescent="0.25">
      <c r="K452" s="307">
        <f t="shared" si="19"/>
        <v>0</v>
      </c>
      <c r="L452" s="377">
        <f t="shared" si="21"/>
        <v>0</v>
      </c>
      <c r="M452" s="285">
        <f t="shared" si="20"/>
        <v>0</v>
      </c>
    </row>
    <row r="453" spans="11:13" hidden="1" x14ac:dyDescent="0.25">
      <c r="K453" s="307">
        <f t="shared" ref="K453:K498" si="22">SUM(F453:J453)</f>
        <v>0</v>
      </c>
      <c r="L453" s="377">
        <f t="shared" si="21"/>
        <v>0</v>
      </c>
      <c r="M453" s="285">
        <f t="shared" ref="M453:M498" si="23">SUM(K453*L453)</f>
        <v>0</v>
      </c>
    </row>
    <row r="454" spans="11:13" hidden="1" x14ac:dyDescent="0.25">
      <c r="K454" s="307">
        <f t="shared" si="22"/>
        <v>0</v>
      </c>
      <c r="L454" s="377">
        <f t="shared" ref="L454:L498" si="24">IF(D454="X",0,IF(E454="",0,IF(E454="H",0,VLOOKUP(E454,$F$539:$G$553,2))))</f>
        <v>0</v>
      </c>
      <c r="M454" s="285">
        <f t="shared" si="23"/>
        <v>0</v>
      </c>
    </row>
    <row r="455" spans="11:13" hidden="1" x14ac:dyDescent="0.25">
      <c r="K455" s="307">
        <f t="shared" si="22"/>
        <v>0</v>
      </c>
      <c r="L455" s="377">
        <f t="shared" si="24"/>
        <v>0</v>
      </c>
      <c r="M455" s="285">
        <f t="shared" si="23"/>
        <v>0</v>
      </c>
    </row>
    <row r="456" spans="11:13" hidden="1" x14ac:dyDescent="0.25">
      <c r="K456" s="307">
        <f t="shared" si="22"/>
        <v>0</v>
      </c>
      <c r="L456" s="377">
        <f t="shared" si="24"/>
        <v>0</v>
      </c>
      <c r="M456" s="285">
        <f t="shared" si="23"/>
        <v>0</v>
      </c>
    </row>
    <row r="457" spans="11:13" hidden="1" x14ac:dyDescent="0.25">
      <c r="K457" s="307">
        <f t="shared" si="22"/>
        <v>0</v>
      </c>
      <c r="L457" s="377">
        <f t="shared" si="24"/>
        <v>0</v>
      </c>
      <c r="M457" s="285">
        <f t="shared" si="23"/>
        <v>0</v>
      </c>
    </row>
    <row r="458" spans="11:13" hidden="1" x14ac:dyDescent="0.25">
      <c r="K458" s="307">
        <f t="shared" si="22"/>
        <v>0</v>
      </c>
      <c r="L458" s="377">
        <f t="shared" si="24"/>
        <v>0</v>
      </c>
      <c r="M458" s="285">
        <f t="shared" si="23"/>
        <v>0</v>
      </c>
    </row>
    <row r="459" spans="11:13" hidden="1" x14ac:dyDescent="0.25">
      <c r="K459" s="307">
        <f t="shared" si="22"/>
        <v>0</v>
      </c>
      <c r="L459" s="377">
        <f t="shared" si="24"/>
        <v>0</v>
      </c>
      <c r="M459" s="285">
        <f t="shared" si="23"/>
        <v>0</v>
      </c>
    </row>
    <row r="460" spans="11:13" hidden="1" x14ac:dyDescent="0.25">
      <c r="K460" s="307">
        <f t="shared" si="22"/>
        <v>0</v>
      </c>
      <c r="L460" s="377">
        <f t="shared" si="24"/>
        <v>0</v>
      </c>
      <c r="M460" s="285">
        <f t="shared" si="23"/>
        <v>0</v>
      </c>
    </row>
    <row r="461" spans="11:13" hidden="1" x14ac:dyDescent="0.25">
      <c r="K461" s="307">
        <f t="shared" si="22"/>
        <v>0</v>
      </c>
      <c r="L461" s="377">
        <f t="shared" si="24"/>
        <v>0</v>
      </c>
      <c r="M461" s="285">
        <f t="shared" si="23"/>
        <v>0</v>
      </c>
    </row>
    <row r="462" spans="11:13" hidden="1" x14ac:dyDescent="0.25">
      <c r="K462" s="307">
        <f t="shared" si="22"/>
        <v>0</v>
      </c>
      <c r="L462" s="377">
        <f t="shared" si="24"/>
        <v>0</v>
      </c>
      <c r="M462" s="285">
        <f t="shared" si="23"/>
        <v>0</v>
      </c>
    </row>
    <row r="463" spans="11:13" hidden="1" x14ac:dyDescent="0.25">
      <c r="K463" s="307">
        <f t="shared" si="22"/>
        <v>0</v>
      </c>
      <c r="L463" s="377">
        <f t="shared" si="24"/>
        <v>0</v>
      </c>
      <c r="M463" s="285">
        <f t="shared" si="23"/>
        <v>0</v>
      </c>
    </row>
    <row r="464" spans="11:13" hidden="1" x14ac:dyDescent="0.25">
      <c r="K464" s="307">
        <f t="shared" si="22"/>
        <v>0</v>
      </c>
      <c r="L464" s="377">
        <f t="shared" si="24"/>
        <v>0</v>
      </c>
      <c r="M464" s="285">
        <f t="shared" si="23"/>
        <v>0</v>
      </c>
    </row>
    <row r="465" spans="11:13" hidden="1" x14ac:dyDescent="0.25">
      <c r="K465" s="307">
        <f t="shared" si="22"/>
        <v>0</v>
      </c>
      <c r="L465" s="377">
        <f t="shared" si="24"/>
        <v>0</v>
      </c>
      <c r="M465" s="285">
        <f t="shared" si="23"/>
        <v>0</v>
      </c>
    </row>
    <row r="466" spans="11:13" hidden="1" x14ac:dyDescent="0.25">
      <c r="K466" s="307">
        <f t="shared" si="22"/>
        <v>0</v>
      </c>
      <c r="L466" s="377">
        <f t="shared" si="24"/>
        <v>0</v>
      </c>
      <c r="M466" s="285">
        <f t="shared" si="23"/>
        <v>0</v>
      </c>
    </row>
    <row r="467" spans="11:13" hidden="1" x14ac:dyDescent="0.25">
      <c r="K467" s="307">
        <f t="shared" si="22"/>
        <v>0</v>
      </c>
      <c r="L467" s="377">
        <f t="shared" si="24"/>
        <v>0</v>
      </c>
      <c r="M467" s="285">
        <f t="shared" si="23"/>
        <v>0</v>
      </c>
    </row>
    <row r="468" spans="11:13" hidden="1" x14ac:dyDescent="0.25">
      <c r="K468" s="307">
        <f t="shared" si="22"/>
        <v>0</v>
      </c>
      <c r="L468" s="377">
        <f t="shared" si="24"/>
        <v>0</v>
      </c>
      <c r="M468" s="285">
        <f t="shared" si="23"/>
        <v>0</v>
      </c>
    </row>
    <row r="469" spans="11:13" hidden="1" x14ac:dyDescent="0.25">
      <c r="K469" s="307">
        <f t="shared" si="22"/>
        <v>0</v>
      </c>
      <c r="L469" s="377">
        <f t="shared" si="24"/>
        <v>0</v>
      </c>
      <c r="M469" s="285">
        <f t="shared" si="23"/>
        <v>0</v>
      </c>
    </row>
    <row r="470" spans="11:13" hidden="1" x14ac:dyDescent="0.25">
      <c r="K470" s="307">
        <f t="shared" si="22"/>
        <v>0</v>
      </c>
      <c r="L470" s="377">
        <f t="shared" si="24"/>
        <v>0</v>
      </c>
      <c r="M470" s="285">
        <f t="shared" si="23"/>
        <v>0</v>
      </c>
    </row>
    <row r="471" spans="11:13" hidden="1" x14ac:dyDescent="0.25">
      <c r="K471" s="307">
        <f t="shared" si="22"/>
        <v>0</v>
      </c>
      <c r="L471" s="377">
        <f t="shared" si="24"/>
        <v>0</v>
      </c>
      <c r="M471" s="285">
        <f t="shared" si="23"/>
        <v>0</v>
      </c>
    </row>
    <row r="472" spans="11:13" hidden="1" x14ac:dyDescent="0.25">
      <c r="K472" s="307">
        <f t="shared" si="22"/>
        <v>0</v>
      </c>
      <c r="L472" s="377">
        <f t="shared" si="24"/>
        <v>0</v>
      </c>
      <c r="M472" s="285">
        <f t="shared" si="23"/>
        <v>0</v>
      </c>
    </row>
    <row r="473" spans="11:13" hidden="1" x14ac:dyDescent="0.25">
      <c r="K473" s="307">
        <f t="shared" si="22"/>
        <v>0</v>
      </c>
      <c r="L473" s="377">
        <f t="shared" si="24"/>
        <v>0</v>
      </c>
      <c r="M473" s="285">
        <f t="shared" si="23"/>
        <v>0</v>
      </c>
    </row>
    <row r="474" spans="11:13" hidden="1" x14ac:dyDescent="0.25">
      <c r="K474" s="307">
        <f t="shared" si="22"/>
        <v>0</v>
      </c>
      <c r="L474" s="377">
        <f t="shared" si="24"/>
        <v>0</v>
      </c>
      <c r="M474" s="285">
        <f t="shared" si="23"/>
        <v>0</v>
      </c>
    </row>
    <row r="475" spans="11:13" hidden="1" x14ac:dyDescent="0.25">
      <c r="K475" s="307">
        <f t="shared" si="22"/>
        <v>0</v>
      </c>
      <c r="L475" s="377">
        <f t="shared" si="24"/>
        <v>0</v>
      </c>
      <c r="M475" s="285">
        <f t="shared" si="23"/>
        <v>0</v>
      </c>
    </row>
    <row r="476" spans="11:13" hidden="1" x14ac:dyDescent="0.25">
      <c r="K476" s="307">
        <f t="shared" si="22"/>
        <v>0</v>
      </c>
      <c r="L476" s="377">
        <f t="shared" si="24"/>
        <v>0</v>
      </c>
      <c r="M476" s="285">
        <f t="shared" si="23"/>
        <v>0</v>
      </c>
    </row>
    <row r="477" spans="11:13" hidden="1" x14ac:dyDescent="0.25">
      <c r="K477" s="307">
        <f t="shared" si="22"/>
        <v>0</v>
      </c>
      <c r="L477" s="377">
        <f t="shared" si="24"/>
        <v>0</v>
      </c>
      <c r="M477" s="285">
        <f t="shared" si="23"/>
        <v>0</v>
      </c>
    </row>
    <row r="478" spans="11:13" hidden="1" x14ac:dyDescent="0.25">
      <c r="K478" s="307">
        <f t="shared" si="22"/>
        <v>0</v>
      </c>
      <c r="L478" s="377">
        <f t="shared" si="24"/>
        <v>0</v>
      </c>
      <c r="M478" s="285">
        <f t="shared" si="23"/>
        <v>0</v>
      </c>
    </row>
    <row r="479" spans="11:13" hidden="1" x14ac:dyDescent="0.25">
      <c r="K479" s="307">
        <f t="shared" si="22"/>
        <v>0</v>
      </c>
      <c r="L479" s="377">
        <f t="shared" si="24"/>
        <v>0</v>
      </c>
      <c r="M479" s="285">
        <f t="shared" si="23"/>
        <v>0</v>
      </c>
    </row>
    <row r="480" spans="11:13" hidden="1" x14ac:dyDescent="0.25">
      <c r="K480" s="307">
        <f t="shared" si="22"/>
        <v>0</v>
      </c>
      <c r="L480" s="377">
        <f t="shared" si="24"/>
        <v>0</v>
      </c>
      <c r="M480" s="285">
        <f t="shared" si="23"/>
        <v>0</v>
      </c>
    </row>
    <row r="481" spans="11:13" hidden="1" x14ac:dyDescent="0.25">
      <c r="K481" s="307">
        <f t="shared" si="22"/>
        <v>0</v>
      </c>
      <c r="L481" s="377">
        <f t="shared" si="24"/>
        <v>0</v>
      </c>
      <c r="M481" s="285">
        <f t="shared" si="23"/>
        <v>0</v>
      </c>
    </row>
    <row r="482" spans="11:13" hidden="1" x14ac:dyDescent="0.25">
      <c r="K482" s="307">
        <f t="shared" si="22"/>
        <v>0</v>
      </c>
      <c r="L482" s="377">
        <f t="shared" si="24"/>
        <v>0</v>
      </c>
      <c r="M482" s="285">
        <f t="shared" si="23"/>
        <v>0</v>
      </c>
    </row>
    <row r="483" spans="11:13" hidden="1" x14ac:dyDescent="0.25">
      <c r="K483" s="307">
        <f t="shared" si="22"/>
        <v>0</v>
      </c>
      <c r="L483" s="377">
        <f t="shared" si="24"/>
        <v>0</v>
      </c>
      <c r="M483" s="285">
        <f t="shared" si="23"/>
        <v>0</v>
      </c>
    </row>
    <row r="484" spans="11:13" hidden="1" x14ac:dyDescent="0.25">
      <c r="K484" s="307">
        <f t="shared" si="22"/>
        <v>0</v>
      </c>
      <c r="L484" s="377">
        <f t="shared" si="24"/>
        <v>0</v>
      </c>
      <c r="M484" s="285">
        <f t="shared" si="23"/>
        <v>0</v>
      </c>
    </row>
    <row r="485" spans="11:13" hidden="1" x14ac:dyDescent="0.25">
      <c r="K485" s="307">
        <f t="shared" si="22"/>
        <v>0</v>
      </c>
      <c r="L485" s="377">
        <f t="shared" si="24"/>
        <v>0</v>
      </c>
      <c r="M485" s="285">
        <f t="shared" si="23"/>
        <v>0</v>
      </c>
    </row>
    <row r="486" spans="11:13" hidden="1" x14ac:dyDescent="0.25">
      <c r="K486" s="307">
        <f t="shared" si="22"/>
        <v>0</v>
      </c>
      <c r="L486" s="377">
        <f t="shared" si="24"/>
        <v>0</v>
      </c>
      <c r="M486" s="285">
        <f t="shared" si="23"/>
        <v>0</v>
      </c>
    </row>
    <row r="487" spans="11:13" hidden="1" x14ac:dyDescent="0.25">
      <c r="K487" s="307">
        <f t="shared" si="22"/>
        <v>0</v>
      </c>
      <c r="L487" s="377">
        <f t="shared" si="24"/>
        <v>0</v>
      </c>
      <c r="M487" s="285">
        <f t="shared" si="23"/>
        <v>0</v>
      </c>
    </row>
    <row r="488" spans="11:13" hidden="1" x14ac:dyDescent="0.25">
      <c r="K488" s="307">
        <f t="shared" si="22"/>
        <v>0</v>
      </c>
      <c r="L488" s="377">
        <f t="shared" si="24"/>
        <v>0</v>
      </c>
      <c r="M488" s="285">
        <f t="shared" si="23"/>
        <v>0</v>
      </c>
    </row>
    <row r="489" spans="11:13" hidden="1" x14ac:dyDescent="0.25">
      <c r="K489" s="307">
        <f t="shared" si="22"/>
        <v>0</v>
      </c>
      <c r="L489" s="377">
        <f t="shared" si="24"/>
        <v>0</v>
      </c>
      <c r="M489" s="285">
        <f t="shared" si="23"/>
        <v>0</v>
      </c>
    </row>
    <row r="490" spans="11:13" hidden="1" x14ac:dyDescent="0.25">
      <c r="K490" s="307">
        <f t="shared" si="22"/>
        <v>0</v>
      </c>
      <c r="L490" s="377">
        <f t="shared" si="24"/>
        <v>0</v>
      </c>
      <c r="M490" s="285">
        <f t="shared" si="23"/>
        <v>0</v>
      </c>
    </row>
    <row r="491" spans="11:13" hidden="1" x14ac:dyDescent="0.25">
      <c r="K491" s="307">
        <f t="shared" ref="K491:K494" si="25">SUM(F491:J491)</f>
        <v>0</v>
      </c>
      <c r="L491" s="377">
        <f t="shared" si="24"/>
        <v>0</v>
      </c>
      <c r="M491" s="285">
        <f t="shared" ref="M491:M494" si="26">SUM(K491*L491)</f>
        <v>0</v>
      </c>
    </row>
    <row r="492" spans="11:13" hidden="1" x14ac:dyDescent="0.25">
      <c r="K492" s="307">
        <f t="shared" si="25"/>
        <v>0</v>
      </c>
      <c r="L492" s="377">
        <f t="shared" si="24"/>
        <v>0</v>
      </c>
      <c r="M492" s="285">
        <f t="shared" si="26"/>
        <v>0</v>
      </c>
    </row>
    <row r="493" spans="11:13" hidden="1" x14ac:dyDescent="0.25">
      <c r="K493" s="307">
        <f t="shared" si="25"/>
        <v>0</v>
      </c>
      <c r="L493" s="377">
        <f t="shared" si="24"/>
        <v>0</v>
      </c>
      <c r="M493" s="285">
        <f t="shared" si="26"/>
        <v>0</v>
      </c>
    </row>
    <row r="494" spans="11:13" hidden="1" x14ac:dyDescent="0.25">
      <c r="K494" s="307">
        <f t="shared" si="25"/>
        <v>0</v>
      </c>
      <c r="L494" s="377">
        <f t="shared" si="24"/>
        <v>0</v>
      </c>
      <c r="M494" s="285">
        <f t="shared" si="26"/>
        <v>0</v>
      </c>
    </row>
    <row r="495" spans="11:13" hidden="1" x14ac:dyDescent="0.25">
      <c r="K495" s="307">
        <f t="shared" si="22"/>
        <v>0</v>
      </c>
      <c r="L495" s="377">
        <f t="shared" si="24"/>
        <v>0</v>
      </c>
      <c r="M495" s="285">
        <f t="shared" si="23"/>
        <v>0</v>
      </c>
    </row>
    <row r="496" spans="11:13" hidden="1" x14ac:dyDescent="0.25">
      <c r="K496" s="307">
        <f t="shared" si="22"/>
        <v>0</v>
      </c>
      <c r="L496" s="377">
        <f t="shared" si="24"/>
        <v>0</v>
      </c>
      <c r="M496" s="285">
        <f t="shared" si="23"/>
        <v>0</v>
      </c>
    </row>
    <row r="497" spans="3:13" hidden="1" x14ac:dyDescent="0.25">
      <c r="K497" s="307">
        <f t="shared" si="22"/>
        <v>0</v>
      </c>
      <c r="L497" s="377">
        <f t="shared" si="24"/>
        <v>0</v>
      </c>
      <c r="M497" s="285">
        <f t="shared" si="23"/>
        <v>0</v>
      </c>
    </row>
    <row r="498" spans="3:13" hidden="1" x14ac:dyDescent="0.25">
      <c r="K498" s="307">
        <f t="shared" si="22"/>
        <v>0</v>
      </c>
      <c r="L498" s="377">
        <f t="shared" si="24"/>
        <v>0</v>
      </c>
      <c r="M498" s="285">
        <f t="shared" si="23"/>
        <v>0</v>
      </c>
    </row>
    <row r="499" spans="3:13" x14ac:dyDescent="0.25">
      <c r="C499" s="449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49" t="str">
        <f>IF(F539="","Vrije categorie",F539)</f>
        <v>A</v>
      </c>
      <c r="D500" s="383"/>
      <c r="E500" s="383"/>
      <c r="F500" s="383">
        <f t="shared" ref="F500:F514" si="27">SUMPRODUCT(--($E$4:$E$498=C500),--($D$4:$D$498=""),$F$4:$F$498)</f>
        <v>0</v>
      </c>
      <c r="G500" s="383">
        <f t="shared" ref="G500:G514" si="28">SUMPRODUCT(--($E$4:$E$498=C500),--($D$4:$D$498=""),$G$4:$G$498)</f>
        <v>1505.7999999999995</v>
      </c>
      <c r="H500" s="383">
        <f t="shared" ref="H500:H514" si="29">SUMPRODUCT(--($E$4:$E$498=C500),--($D$4:$D$498=""),$H$4:$H$498)</f>
        <v>160.69999999999999</v>
      </c>
      <c r="I500" s="383">
        <f t="shared" ref="I500:I514" si="30">SUMPRODUCT(--($E$4:$E$498=C500),--($D$4:$D$498=""),$I$4:$I$498)</f>
        <v>0</v>
      </c>
      <c r="J500" s="383">
        <f t="shared" ref="J500:J514" si="31">SUMPRODUCT(--($E$4:$E$498=C500),--($D$4:$D$498=""),$J$4:$J$498)</f>
        <v>391</v>
      </c>
      <c r="K500" s="383">
        <f t="shared" ref="K500:K514" si="32">SUM(F500:J500)</f>
        <v>2057.4999999999995</v>
      </c>
      <c r="L500" s="383"/>
      <c r="M500" s="383">
        <f t="shared" ref="M500:M507" si="33">SUMPRODUCT(--($E$4:$E$498=C500),--($D$4:$D$498=""),$M$4:$M$498)</f>
        <v>412275</v>
      </c>
    </row>
    <row r="501" spans="3:13" x14ac:dyDescent="0.25">
      <c r="C501" s="449" t="str">
        <f t="shared" ref="C501:C514" si="34">IF(F540="","Vrije categorie",F540)</f>
        <v>A1</v>
      </c>
      <c r="D501" s="383"/>
      <c r="E501" s="383"/>
      <c r="F501" s="383">
        <f t="shared" si="27"/>
        <v>0</v>
      </c>
      <c r="G501" s="383">
        <f t="shared" si="28"/>
        <v>249.50000000000003</v>
      </c>
      <c r="H501" s="383">
        <f t="shared" si="29"/>
        <v>0</v>
      </c>
      <c r="I501" s="383">
        <f t="shared" si="30"/>
        <v>0</v>
      </c>
      <c r="J501" s="383">
        <f t="shared" si="31"/>
        <v>0</v>
      </c>
      <c r="K501" s="383">
        <f t="shared" si="32"/>
        <v>249.50000000000003</v>
      </c>
      <c r="L501" s="383"/>
      <c r="M501" s="383">
        <f t="shared" si="33"/>
        <v>52226</v>
      </c>
    </row>
    <row r="502" spans="3:13" x14ac:dyDescent="0.25">
      <c r="C502" s="449" t="str">
        <f t="shared" si="34"/>
        <v>A2</v>
      </c>
      <c r="D502" s="383"/>
      <c r="E502" s="383"/>
      <c r="F502" s="383">
        <f t="shared" si="27"/>
        <v>0</v>
      </c>
      <c r="G502" s="383">
        <f t="shared" si="28"/>
        <v>98</v>
      </c>
      <c r="H502" s="383">
        <f t="shared" si="29"/>
        <v>0</v>
      </c>
      <c r="I502" s="383">
        <f t="shared" si="30"/>
        <v>0</v>
      </c>
      <c r="J502" s="383">
        <f t="shared" si="31"/>
        <v>152.30000000000001</v>
      </c>
      <c r="K502" s="383">
        <f t="shared" si="32"/>
        <v>250.3</v>
      </c>
      <c r="L502" s="383"/>
      <c r="M502" s="383">
        <f t="shared" si="33"/>
        <v>51040</v>
      </c>
    </row>
    <row r="503" spans="3:13" x14ac:dyDescent="0.25">
      <c r="C503" s="449" t="str">
        <f t="shared" si="34"/>
        <v>A3</v>
      </c>
      <c r="D503" s="383"/>
      <c r="E503" s="383"/>
      <c r="F503" s="383">
        <f t="shared" si="27"/>
        <v>0</v>
      </c>
      <c r="G503" s="383">
        <f t="shared" si="28"/>
        <v>16.399999999999999</v>
      </c>
      <c r="H503" s="383">
        <f t="shared" si="29"/>
        <v>0</v>
      </c>
      <c r="I503" s="383">
        <f t="shared" si="30"/>
        <v>0</v>
      </c>
      <c r="J503" s="383">
        <f t="shared" si="31"/>
        <v>0</v>
      </c>
      <c r="K503" s="383">
        <f t="shared" si="32"/>
        <v>16.399999999999999</v>
      </c>
      <c r="L503" s="383"/>
      <c r="M503" s="383">
        <f t="shared" si="33"/>
        <v>3279.9999999999995</v>
      </c>
    </row>
    <row r="504" spans="3:13" x14ac:dyDescent="0.25">
      <c r="C504" s="449" t="str">
        <f t="shared" si="34"/>
        <v>B</v>
      </c>
      <c r="D504" s="383"/>
      <c r="E504" s="383"/>
      <c r="F504" s="383">
        <f t="shared" si="27"/>
        <v>0</v>
      </c>
      <c r="G504" s="383">
        <f t="shared" si="28"/>
        <v>573.90000000000009</v>
      </c>
      <c r="H504" s="383">
        <f t="shared" si="29"/>
        <v>927.6</v>
      </c>
      <c r="I504" s="383">
        <f t="shared" si="30"/>
        <v>0</v>
      </c>
      <c r="J504" s="383">
        <f t="shared" si="31"/>
        <v>0</v>
      </c>
      <c r="K504" s="383">
        <f t="shared" si="32"/>
        <v>1501.5</v>
      </c>
      <c r="L504" s="383"/>
      <c r="M504" s="383">
        <f t="shared" si="33"/>
        <v>300480</v>
      </c>
    </row>
    <row r="505" spans="3:13" x14ac:dyDescent="0.25">
      <c r="C505" s="449" t="str">
        <f t="shared" si="34"/>
        <v>B1</v>
      </c>
      <c r="D505" s="383"/>
      <c r="E505" s="383"/>
      <c r="F505" s="383">
        <f t="shared" si="27"/>
        <v>0</v>
      </c>
      <c r="G505" s="383">
        <f t="shared" si="28"/>
        <v>0</v>
      </c>
      <c r="H505" s="383">
        <f t="shared" si="29"/>
        <v>0</v>
      </c>
      <c r="I505" s="383">
        <f t="shared" si="30"/>
        <v>0</v>
      </c>
      <c r="J505" s="383">
        <f t="shared" si="31"/>
        <v>0</v>
      </c>
      <c r="K505" s="383">
        <f t="shared" si="32"/>
        <v>0</v>
      </c>
      <c r="L505" s="383"/>
      <c r="M505" s="383">
        <f t="shared" si="33"/>
        <v>0</v>
      </c>
    </row>
    <row r="506" spans="3:13" x14ac:dyDescent="0.25">
      <c r="C506" s="449" t="str">
        <f t="shared" si="34"/>
        <v>C</v>
      </c>
      <c r="D506" s="383"/>
      <c r="E506" s="383"/>
      <c r="F506" s="383">
        <f t="shared" si="27"/>
        <v>0</v>
      </c>
      <c r="G506" s="383">
        <f t="shared" si="28"/>
        <v>0</v>
      </c>
      <c r="H506" s="383">
        <f t="shared" si="29"/>
        <v>0</v>
      </c>
      <c r="I506" s="383">
        <f t="shared" si="30"/>
        <v>0</v>
      </c>
      <c r="J506" s="383">
        <f t="shared" si="31"/>
        <v>157.19999999999999</v>
      </c>
      <c r="K506" s="383">
        <f t="shared" si="32"/>
        <v>157.19999999999999</v>
      </c>
      <c r="L506" s="383"/>
      <c r="M506" s="383">
        <f t="shared" si="33"/>
        <v>31660</v>
      </c>
    </row>
    <row r="507" spans="3:13" x14ac:dyDescent="0.25">
      <c r="C507" s="449" t="str">
        <f t="shared" si="34"/>
        <v>D</v>
      </c>
      <c r="D507" s="383"/>
      <c r="E507" s="383"/>
      <c r="F507" s="383">
        <f t="shared" si="27"/>
        <v>0</v>
      </c>
      <c r="G507" s="383">
        <f t="shared" si="28"/>
        <v>0</v>
      </c>
      <c r="H507" s="383">
        <f t="shared" si="29"/>
        <v>0</v>
      </c>
      <c r="I507" s="383">
        <f t="shared" si="30"/>
        <v>0</v>
      </c>
      <c r="J507" s="383">
        <f t="shared" si="31"/>
        <v>0</v>
      </c>
      <c r="K507" s="383">
        <f t="shared" si="32"/>
        <v>0</v>
      </c>
      <c r="L507" s="383"/>
      <c r="M507" s="383">
        <f t="shared" si="33"/>
        <v>0</v>
      </c>
    </row>
    <row r="508" spans="3:13" x14ac:dyDescent="0.25">
      <c r="C508" s="449" t="str">
        <f t="shared" si="34"/>
        <v>D1</v>
      </c>
      <c r="D508" s="383"/>
      <c r="E508" s="383"/>
      <c r="F508" s="383">
        <f t="shared" si="27"/>
        <v>0</v>
      </c>
      <c r="G508" s="383">
        <f t="shared" si="28"/>
        <v>0</v>
      </c>
      <c r="H508" s="383">
        <f t="shared" si="29"/>
        <v>0</v>
      </c>
      <c r="I508" s="383">
        <f t="shared" si="30"/>
        <v>0</v>
      </c>
      <c r="J508" s="383">
        <f t="shared" si="31"/>
        <v>0</v>
      </c>
      <c r="K508" s="383">
        <f t="shared" si="32"/>
        <v>0</v>
      </c>
      <c r="L508" s="383"/>
      <c r="M508" s="383">
        <f t="shared" ref="M508:M513" si="35">SUMPRODUCT(--($E$4:$E$498=C508),--($D$4:$D$498=""),$M$4:$M$498)</f>
        <v>0</v>
      </c>
    </row>
    <row r="509" spans="3:13" x14ac:dyDescent="0.25">
      <c r="C509" s="449" t="str">
        <f t="shared" si="34"/>
        <v>E</v>
      </c>
      <c r="D509" s="383"/>
      <c r="E509" s="383"/>
      <c r="F509" s="383">
        <f t="shared" si="27"/>
        <v>0</v>
      </c>
      <c r="G509" s="383">
        <f t="shared" si="28"/>
        <v>0</v>
      </c>
      <c r="H509" s="383">
        <f t="shared" si="29"/>
        <v>0</v>
      </c>
      <c r="I509" s="383">
        <f t="shared" si="30"/>
        <v>0</v>
      </c>
      <c r="J509" s="383">
        <f t="shared" si="31"/>
        <v>0</v>
      </c>
      <c r="K509" s="383">
        <f t="shared" si="32"/>
        <v>0</v>
      </c>
      <c r="L509" s="383"/>
      <c r="M509" s="383">
        <f t="shared" si="35"/>
        <v>0</v>
      </c>
    </row>
    <row r="510" spans="3:13" x14ac:dyDescent="0.25">
      <c r="C510" s="449" t="str">
        <f t="shared" si="34"/>
        <v>F</v>
      </c>
      <c r="D510" s="383"/>
      <c r="E510" s="383"/>
      <c r="F510" s="383">
        <f t="shared" si="27"/>
        <v>0</v>
      </c>
      <c r="G510" s="383">
        <f t="shared" si="28"/>
        <v>679.5</v>
      </c>
      <c r="H510" s="383">
        <f t="shared" si="29"/>
        <v>0</v>
      </c>
      <c r="I510" s="383">
        <f t="shared" si="30"/>
        <v>0</v>
      </c>
      <c r="J510" s="383">
        <f t="shared" si="31"/>
        <v>0</v>
      </c>
      <c r="K510" s="383">
        <f t="shared" si="32"/>
        <v>679.5</v>
      </c>
      <c r="L510" s="383"/>
      <c r="M510" s="383">
        <f t="shared" si="35"/>
        <v>135900</v>
      </c>
    </row>
    <row r="511" spans="3:13" x14ac:dyDescent="0.25">
      <c r="C511" s="449" t="str">
        <f t="shared" si="34"/>
        <v>G</v>
      </c>
      <c r="D511" s="383"/>
      <c r="E511" s="383"/>
      <c r="F511" s="383">
        <f t="shared" si="27"/>
        <v>0</v>
      </c>
      <c r="G511" s="383">
        <f t="shared" si="28"/>
        <v>272.7</v>
      </c>
      <c r="H511" s="383">
        <f t="shared" si="29"/>
        <v>0</v>
      </c>
      <c r="I511" s="383">
        <f t="shared" si="30"/>
        <v>0</v>
      </c>
      <c r="J511" s="383">
        <f t="shared" si="31"/>
        <v>0</v>
      </c>
      <c r="K511" s="383">
        <f t="shared" si="32"/>
        <v>272.7</v>
      </c>
      <c r="L511" s="383"/>
      <c r="M511" s="383">
        <f t="shared" si="35"/>
        <v>54540</v>
      </c>
    </row>
    <row r="512" spans="3:13" x14ac:dyDescent="0.25">
      <c r="C512" s="449" t="str">
        <f t="shared" si="34"/>
        <v>H</v>
      </c>
      <c r="D512" s="383"/>
      <c r="E512" s="383"/>
      <c r="F512" s="383">
        <f t="shared" si="27"/>
        <v>0</v>
      </c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49" t="str">
        <f t="shared" si="34"/>
        <v>E3</v>
      </c>
      <c r="D513" s="383"/>
      <c r="E513" s="383"/>
      <c r="F513" s="383">
        <f t="shared" si="27"/>
        <v>0</v>
      </c>
      <c r="G513" s="383">
        <f t="shared" si="28"/>
        <v>0</v>
      </c>
      <c r="H513" s="383">
        <f t="shared" si="29"/>
        <v>0</v>
      </c>
      <c r="I513" s="383">
        <f t="shared" si="30"/>
        <v>0</v>
      </c>
      <c r="J513" s="383">
        <f t="shared" si="31"/>
        <v>0</v>
      </c>
      <c r="K513" s="383">
        <f t="shared" si="32"/>
        <v>0</v>
      </c>
      <c r="L513" s="383"/>
      <c r="M513" s="383">
        <f t="shared" si="35"/>
        <v>0</v>
      </c>
    </row>
    <row r="514" spans="3:13" x14ac:dyDescent="0.25">
      <c r="C514" s="449" t="str">
        <f t="shared" si="34"/>
        <v>Vrije categorie</v>
      </c>
      <c r="D514" s="383"/>
      <c r="E514" s="383"/>
      <c r="F514" s="383">
        <f t="shared" si="27"/>
        <v>0</v>
      </c>
      <c r="G514" s="383">
        <f t="shared" si="28"/>
        <v>0</v>
      </c>
      <c r="H514" s="383">
        <f t="shared" si="29"/>
        <v>0</v>
      </c>
      <c r="I514" s="383">
        <f t="shared" si="30"/>
        <v>0</v>
      </c>
      <c r="J514" s="383">
        <f t="shared" si="31"/>
        <v>0</v>
      </c>
      <c r="K514" s="383">
        <f t="shared" si="32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50" t="s">
        <v>37</v>
      </c>
      <c r="D515" s="384"/>
      <c r="E515" s="384"/>
      <c r="F515" s="384">
        <f>SUM(F500:F514)</f>
        <v>0</v>
      </c>
      <c r="G515" s="384">
        <f t="shared" ref="G515:K515" si="36">SUM(G500:G514)</f>
        <v>3395.7999999999993</v>
      </c>
      <c r="H515" s="384">
        <f t="shared" si="36"/>
        <v>1088.3</v>
      </c>
      <c r="I515" s="384">
        <f t="shared" si="36"/>
        <v>0</v>
      </c>
      <c r="J515" s="384">
        <f t="shared" si="36"/>
        <v>700.5</v>
      </c>
      <c r="K515" s="384">
        <f t="shared" si="36"/>
        <v>5184.5999999999995</v>
      </c>
      <c r="L515" s="384"/>
      <c r="M515" s="384">
        <f>SUM(M499:M514)</f>
        <v>1041401</v>
      </c>
    </row>
    <row r="516" spans="3:13" ht="15.75" thickTop="1" x14ac:dyDescent="0.25">
      <c r="C516" s="451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50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225.60000000000005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0</v>
      </c>
      <c r="K517" s="384">
        <f>SUM(F517:J517)</f>
        <v>225.60000000000005</v>
      </c>
      <c r="L517" s="389"/>
      <c r="M517" s="390"/>
    </row>
    <row r="518" spans="3:13" ht="15.75" thickTop="1" x14ac:dyDescent="0.25"/>
    <row r="519" spans="3:13" x14ac:dyDescent="0.25">
      <c r="C519" s="452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52" t="str">
        <f t="shared" ref="C520:C534" si="37">C500</f>
        <v>A</v>
      </c>
      <c r="D520" s="391"/>
      <c r="E520" s="391"/>
      <c r="F520" s="391">
        <f t="shared" ref="F520:F534" si="38">SUMPRODUCT(--($E$4:$E$498=C520),--($D$4:$D$498="X"),$F$4:$F$498)</f>
        <v>0</v>
      </c>
      <c r="G520" s="391">
        <f t="shared" ref="G520:G534" si="39">SUMPRODUCT(--($E$4:$E$498=C520),--($D$4:$D$498="X"),$G$4:$G$498)</f>
        <v>0</v>
      </c>
      <c r="H520" s="391">
        <f t="shared" ref="H520:H534" si="40">SUMPRODUCT(--($E$4:$E$498=C520),--($D$4:$D$498="X"),$H$4:$H$498)</f>
        <v>0</v>
      </c>
      <c r="I520" s="391">
        <f t="shared" ref="I520:I534" si="41">SUMPRODUCT(--($E$4:$E$498=C520),--($D$4:$D$498="X"),$I$4:$I$498)</f>
        <v>0</v>
      </c>
      <c r="J520" s="391">
        <f t="shared" ref="J520:J534" si="42">SUMPRODUCT(--($E$4:$E$498=C520),--($D$4:$D$498="X"),$J$4:$J$498)</f>
        <v>0</v>
      </c>
      <c r="K520" s="391">
        <f t="shared" ref="K520:K534" si="43">SUM(F520:J520)</f>
        <v>0</v>
      </c>
    </row>
    <row r="521" spans="3:13" x14ac:dyDescent="0.25">
      <c r="C521" s="452" t="str">
        <f t="shared" si="37"/>
        <v>A1</v>
      </c>
      <c r="D521" s="391"/>
      <c r="E521" s="391"/>
      <c r="F521" s="391">
        <f t="shared" si="38"/>
        <v>0</v>
      </c>
      <c r="G521" s="391">
        <f t="shared" si="39"/>
        <v>0</v>
      </c>
      <c r="H521" s="391">
        <f t="shared" si="40"/>
        <v>0</v>
      </c>
      <c r="I521" s="391">
        <f t="shared" si="41"/>
        <v>0</v>
      </c>
      <c r="J521" s="391">
        <f t="shared" si="42"/>
        <v>0</v>
      </c>
      <c r="K521" s="391">
        <f t="shared" si="43"/>
        <v>0</v>
      </c>
    </row>
    <row r="522" spans="3:13" x14ac:dyDescent="0.25">
      <c r="C522" s="452" t="str">
        <f t="shared" si="37"/>
        <v>A2</v>
      </c>
      <c r="D522" s="391"/>
      <c r="E522" s="391"/>
      <c r="F522" s="391">
        <f t="shared" si="38"/>
        <v>0</v>
      </c>
      <c r="G522" s="391">
        <f t="shared" si="39"/>
        <v>0</v>
      </c>
      <c r="H522" s="391">
        <f t="shared" si="40"/>
        <v>0</v>
      </c>
      <c r="I522" s="391">
        <f t="shared" si="41"/>
        <v>0</v>
      </c>
      <c r="J522" s="391">
        <f t="shared" si="42"/>
        <v>0</v>
      </c>
      <c r="K522" s="391">
        <f t="shared" si="43"/>
        <v>0</v>
      </c>
    </row>
    <row r="523" spans="3:13" x14ac:dyDescent="0.25">
      <c r="C523" s="452" t="str">
        <f t="shared" si="37"/>
        <v>A3</v>
      </c>
      <c r="D523" s="391"/>
      <c r="E523" s="391"/>
      <c r="F523" s="391">
        <f t="shared" si="38"/>
        <v>0</v>
      </c>
      <c r="G523" s="391">
        <f t="shared" si="39"/>
        <v>0</v>
      </c>
      <c r="H523" s="391">
        <f t="shared" si="40"/>
        <v>0</v>
      </c>
      <c r="I523" s="391">
        <f t="shared" si="41"/>
        <v>0</v>
      </c>
      <c r="J523" s="391">
        <f t="shared" si="42"/>
        <v>0</v>
      </c>
      <c r="K523" s="391">
        <f t="shared" si="43"/>
        <v>0</v>
      </c>
    </row>
    <row r="524" spans="3:13" x14ac:dyDescent="0.25">
      <c r="C524" s="452" t="str">
        <f t="shared" si="37"/>
        <v>B</v>
      </c>
      <c r="D524" s="391"/>
      <c r="E524" s="391"/>
      <c r="F524" s="391">
        <f t="shared" si="38"/>
        <v>0</v>
      </c>
      <c r="G524" s="391">
        <f t="shared" si="39"/>
        <v>0</v>
      </c>
      <c r="H524" s="391">
        <f t="shared" si="40"/>
        <v>0</v>
      </c>
      <c r="I524" s="391">
        <f t="shared" si="41"/>
        <v>0</v>
      </c>
      <c r="J524" s="391">
        <f t="shared" si="42"/>
        <v>0</v>
      </c>
      <c r="K524" s="391">
        <f t="shared" si="43"/>
        <v>0</v>
      </c>
    </row>
    <row r="525" spans="3:13" x14ac:dyDescent="0.25">
      <c r="C525" s="452" t="str">
        <f t="shared" si="37"/>
        <v>B1</v>
      </c>
      <c r="D525" s="391"/>
      <c r="E525" s="391"/>
      <c r="F525" s="391">
        <f t="shared" si="38"/>
        <v>0</v>
      </c>
      <c r="G525" s="391">
        <f t="shared" si="39"/>
        <v>0</v>
      </c>
      <c r="H525" s="391">
        <f t="shared" si="40"/>
        <v>0</v>
      </c>
      <c r="I525" s="391">
        <f t="shared" si="41"/>
        <v>0</v>
      </c>
      <c r="J525" s="391">
        <f t="shared" si="42"/>
        <v>0</v>
      </c>
      <c r="K525" s="391">
        <f t="shared" si="43"/>
        <v>0</v>
      </c>
    </row>
    <row r="526" spans="3:13" x14ac:dyDescent="0.25">
      <c r="C526" s="452" t="str">
        <f t="shared" si="37"/>
        <v>C</v>
      </c>
      <c r="D526" s="391"/>
      <c r="E526" s="391"/>
      <c r="F526" s="391">
        <f t="shared" si="38"/>
        <v>0</v>
      </c>
      <c r="G526" s="391">
        <f t="shared" si="39"/>
        <v>0</v>
      </c>
      <c r="H526" s="391">
        <f t="shared" si="40"/>
        <v>0</v>
      </c>
      <c r="I526" s="391">
        <f t="shared" si="41"/>
        <v>0</v>
      </c>
      <c r="J526" s="391">
        <f t="shared" si="42"/>
        <v>0</v>
      </c>
      <c r="K526" s="391">
        <f t="shared" si="43"/>
        <v>0</v>
      </c>
    </row>
    <row r="527" spans="3:13" x14ac:dyDescent="0.25">
      <c r="C527" s="452" t="str">
        <f t="shared" si="37"/>
        <v>D</v>
      </c>
      <c r="D527" s="391"/>
      <c r="E527" s="391"/>
      <c r="F527" s="391">
        <f t="shared" si="38"/>
        <v>0</v>
      </c>
      <c r="G527" s="391">
        <f t="shared" si="39"/>
        <v>0</v>
      </c>
      <c r="H527" s="391">
        <f t="shared" si="40"/>
        <v>0</v>
      </c>
      <c r="I527" s="391">
        <f t="shared" si="41"/>
        <v>0</v>
      </c>
      <c r="J527" s="391">
        <f t="shared" si="42"/>
        <v>0</v>
      </c>
      <c r="K527" s="391">
        <f t="shared" si="43"/>
        <v>0</v>
      </c>
    </row>
    <row r="528" spans="3:13" x14ac:dyDescent="0.25">
      <c r="C528" s="452" t="str">
        <f t="shared" si="37"/>
        <v>D1</v>
      </c>
      <c r="D528" s="391"/>
      <c r="E528" s="391"/>
      <c r="F528" s="391">
        <f t="shared" si="38"/>
        <v>0</v>
      </c>
      <c r="G528" s="391">
        <f t="shared" si="39"/>
        <v>0</v>
      </c>
      <c r="H528" s="391">
        <f t="shared" si="40"/>
        <v>0</v>
      </c>
      <c r="I528" s="391">
        <f t="shared" si="41"/>
        <v>0</v>
      </c>
      <c r="J528" s="391">
        <f t="shared" si="42"/>
        <v>0</v>
      </c>
      <c r="K528" s="391">
        <f t="shared" si="43"/>
        <v>0</v>
      </c>
    </row>
    <row r="529" spans="3:12" x14ac:dyDescent="0.25">
      <c r="C529" s="452" t="str">
        <f t="shared" si="37"/>
        <v>E</v>
      </c>
      <c r="D529" s="391"/>
      <c r="E529" s="391"/>
      <c r="F529" s="391">
        <f t="shared" si="38"/>
        <v>0</v>
      </c>
      <c r="G529" s="391">
        <f t="shared" si="39"/>
        <v>0</v>
      </c>
      <c r="H529" s="391">
        <f t="shared" si="40"/>
        <v>0</v>
      </c>
      <c r="I529" s="391">
        <f t="shared" si="41"/>
        <v>0</v>
      </c>
      <c r="J529" s="391">
        <f t="shared" si="42"/>
        <v>0</v>
      </c>
      <c r="K529" s="391">
        <f t="shared" si="43"/>
        <v>0</v>
      </c>
    </row>
    <row r="530" spans="3:12" x14ac:dyDescent="0.25">
      <c r="C530" s="452" t="str">
        <f t="shared" si="37"/>
        <v>F</v>
      </c>
      <c r="D530" s="391"/>
      <c r="E530" s="391"/>
      <c r="F530" s="391">
        <f t="shared" si="38"/>
        <v>0</v>
      </c>
      <c r="G530" s="391">
        <f t="shared" si="39"/>
        <v>0</v>
      </c>
      <c r="H530" s="391">
        <f t="shared" si="40"/>
        <v>0</v>
      </c>
      <c r="I530" s="391">
        <f t="shared" si="41"/>
        <v>0</v>
      </c>
      <c r="J530" s="391">
        <f t="shared" si="42"/>
        <v>0</v>
      </c>
      <c r="K530" s="391">
        <f t="shared" si="43"/>
        <v>0</v>
      </c>
    </row>
    <row r="531" spans="3:12" x14ac:dyDescent="0.25">
      <c r="C531" s="452" t="str">
        <f t="shared" si="37"/>
        <v>G</v>
      </c>
      <c r="D531" s="391"/>
      <c r="E531" s="391"/>
      <c r="F531" s="391">
        <f t="shared" si="38"/>
        <v>0</v>
      </c>
      <c r="G531" s="391">
        <f t="shared" si="39"/>
        <v>0</v>
      </c>
      <c r="H531" s="391">
        <f t="shared" si="40"/>
        <v>0</v>
      </c>
      <c r="I531" s="391">
        <f t="shared" si="41"/>
        <v>0</v>
      </c>
      <c r="J531" s="391">
        <f t="shared" si="42"/>
        <v>0</v>
      </c>
      <c r="K531" s="391">
        <f t="shared" si="43"/>
        <v>0</v>
      </c>
    </row>
    <row r="532" spans="3:12" x14ac:dyDescent="0.25">
      <c r="C532" s="452" t="str">
        <f t="shared" si="37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52" t="str">
        <f t="shared" si="37"/>
        <v>E3</v>
      </c>
      <c r="D533" s="391"/>
      <c r="E533" s="391"/>
      <c r="F533" s="391">
        <f t="shared" si="38"/>
        <v>0</v>
      </c>
      <c r="G533" s="391">
        <f t="shared" si="39"/>
        <v>0</v>
      </c>
      <c r="H533" s="391">
        <f t="shared" si="40"/>
        <v>0</v>
      </c>
      <c r="I533" s="391">
        <f t="shared" si="41"/>
        <v>0</v>
      </c>
      <c r="J533" s="391">
        <f t="shared" si="42"/>
        <v>0</v>
      </c>
      <c r="K533" s="391">
        <f t="shared" si="43"/>
        <v>0</v>
      </c>
    </row>
    <row r="534" spans="3:12" x14ac:dyDescent="0.25">
      <c r="C534" s="452" t="str">
        <f t="shared" si="37"/>
        <v>Vrije categorie</v>
      </c>
      <c r="D534" s="391"/>
      <c r="E534" s="391"/>
      <c r="F534" s="391">
        <f t="shared" si="38"/>
        <v>0</v>
      </c>
      <c r="G534" s="391">
        <f t="shared" si="39"/>
        <v>0</v>
      </c>
      <c r="H534" s="391">
        <f t="shared" si="40"/>
        <v>0</v>
      </c>
      <c r="I534" s="391">
        <f t="shared" si="41"/>
        <v>0</v>
      </c>
      <c r="J534" s="391">
        <f t="shared" si="42"/>
        <v>0</v>
      </c>
      <c r="K534" s="391">
        <f t="shared" si="43"/>
        <v>0</v>
      </c>
    </row>
    <row r="535" spans="3:12" ht="15.75" thickBot="1" x14ac:dyDescent="0.3">
      <c r="C535" s="453" t="s">
        <v>140</v>
      </c>
      <c r="D535" s="392"/>
      <c r="E535" s="392"/>
      <c r="F535" s="392">
        <f t="shared" ref="F535:K535" si="44">SUM(F520:F534)</f>
        <v>0</v>
      </c>
      <c r="G535" s="392">
        <f t="shared" si="44"/>
        <v>0</v>
      </c>
      <c r="H535" s="392">
        <f t="shared" si="44"/>
        <v>0</v>
      </c>
      <c r="I535" s="392">
        <f t="shared" si="44"/>
        <v>0</v>
      </c>
      <c r="J535" s="392">
        <f t="shared" si="44"/>
        <v>0</v>
      </c>
      <c r="K535" s="392">
        <f t="shared" si="44"/>
        <v>0</v>
      </c>
    </row>
    <row r="536" spans="3:12" ht="15.75" thickTop="1" x14ac:dyDescent="0.25">
      <c r="C536" s="454"/>
    </row>
    <row r="537" spans="3:12" x14ac:dyDescent="0.25">
      <c r="C537" s="454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>
        <v>2156.5700000000002</v>
      </c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>
        <v>1912.43</v>
      </c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/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/>
      <c r="L544" s="285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401" t="str">
        <f>IF('1a'!F550=0,"",'1a'!F550)</f>
        <v>G</v>
      </c>
      <c r="G550" s="402">
        <f>IF('1a'!G550=0,"",'1a'!G550)</f>
        <v>200</v>
      </c>
    </row>
    <row r="551" spans="6:7" x14ac:dyDescent="0.25">
      <c r="F551" s="401" t="str">
        <f>IF('1a'!F551=0,"",'1a'!F551)</f>
        <v>H</v>
      </c>
      <c r="G551" s="402">
        <f>IF('1a'!G551=0,"",'1a'!G551)</f>
        <v>200</v>
      </c>
    </row>
    <row r="552" spans="6:7" x14ac:dyDescent="0.25">
      <c r="F552" s="401" t="str">
        <f>IF('1a'!F552=0,"",'1a'!F552)</f>
        <v>E3</v>
      </c>
      <c r="G552" s="402">
        <f>IF('1a'!G552=0,"",'1a'!G552)</f>
        <v>200</v>
      </c>
    </row>
    <row r="553" spans="6:7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JDcHpkDL437pzvM2Wj75jRQarcoATLcpUY9jUpuDjSFW8UyL7HW+a9ZZh+rhCdLFlkRXSteOB3krROrjut1kKA==" saltValue="WRkScCL5Pzmm6OtNnamdl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Blad14">
    <tabColor rgb="FFC2E76B"/>
  </sheetPr>
  <dimension ref="A1:O121"/>
  <sheetViews>
    <sheetView showGridLines="0" showZeros="0" topLeftCell="A29" zoomScaleNormal="100" workbookViewId="0">
      <selection activeCell="A70" sqref="A70:I70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6,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Sport aan Zee (1)</v>
      </c>
      <c r="C4" s="616"/>
      <c r="D4" s="616"/>
      <c r="E4" s="616"/>
      <c r="F4" s="629" t="s">
        <v>10</v>
      </c>
      <c r="G4" s="629"/>
      <c r="H4" s="221">
        <v>6</v>
      </c>
    </row>
    <row r="5" spans="1:11" ht="15" x14ac:dyDescent="0.25">
      <c r="A5" s="62" t="s">
        <v>5</v>
      </c>
      <c r="B5" s="613" t="str">
        <f>VLOOKUP(H4,Verzamelblad!A5:E54,4)</f>
        <v>Akkerbouwstraat 3</v>
      </c>
      <c r="C5" s="613"/>
      <c r="D5" s="613"/>
      <c r="E5" s="613"/>
      <c r="F5" s="630" t="s">
        <v>11</v>
      </c>
      <c r="G5" s="630"/>
      <c r="H5" s="222" t="str">
        <f>CONCATENATE(H4,"a")</f>
        <v>6a</v>
      </c>
    </row>
    <row r="6" spans="1:11" ht="15" x14ac:dyDescent="0.25">
      <c r="A6" s="65" t="s">
        <v>7</v>
      </c>
      <c r="B6" s="610" t="str">
        <f>VLOOKUP(H4,Verzamelblad!A5:E54,5)</f>
        <v>Julianadorp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255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589840.5</v>
      </c>
      <c r="E19" s="600" t="s">
        <v>223</v>
      </c>
      <c r="F19" s="601"/>
      <c r="G19" s="107">
        <f ca="1">IFERROR(D100/E9,"")</f>
        <v>2313.1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95.5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95.5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 t="str">
        <f>VLOOKUP($H$4,Verzamelblad!$A$5:$EK$54,44,0)</f>
        <v>Naloopronde</v>
      </c>
      <c r="B25" s="53"/>
      <c r="C25" s="40"/>
      <c r="D25" s="44" t="str">
        <f>VLOOKUP($H$4,Verzamelblad!$A$5:$EK$54,45,0)</f>
        <v>dag</v>
      </c>
      <c r="E25" s="44">
        <f>VLOOKUP($H$4,Verzamelblad!$A$5:$DE$54,46)</f>
        <v>1</v>
      </c>
      <c r="F25" s="208"/>
      <c r="G25" s="161" t="str">
        <f t="shared" si="0"/>
        <v/>
      </c>
      <c r="H25" s="44">
        <f>VLOOKUP($H$4,Verzamelblad!$A$5:$EK$54,47,0)</f>
        <v>255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453.2</v>
      </c>
      <c r="F36" s="207"/>
      <c r="G36" s="160" t="str">
        <f ca="1">IF(IF(E36="","",SUM(E36*F36))=0,"",IF(E36="","",SUM(E36*F36)))</f>
        <v/>
      </c>
      <c r="H36" s="43" t="str">
        <f>VLOOKUP($H$4,Verzamelblad!$A$5:$DE$54,17)</f>
        <v>resultaatgericht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453.2</v>
      </c>
      <c r="F37" s="208"/>
      <c r="G37" s="161" t="str">
        <f ca="1">IF(IF(E37="","",SUM(E37*F37))=0,"",IF(E37="","",SUM(E37*F37)))</f>
        <v/>
      </c>
      <c r="H37" s="44" t="str">
        <f>VLOOKUP($H$4,Verzamelblad!$A$5:$DE$54,19)</f>
        <v>resultaatgericht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453.2</v>
      </c>
      <c r="F38" s="208"/>
      <c r="G38" s="161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11.9</v>
      </c>
      <c r="F39" s="208"/>
      <c r="G39" s="161" t="str">
        <f t="shared" ca="1" si="3"/>
        <v/>
      </c>
      <c r="H39" s="44">
        <f>VLOOKUP($H$4,Verzamelblad!$A$5:$DE$54,23)</f>
        <v>1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02">
        <f ca="1">VLOOKUP($H$4,Verzamelblad!$A$5:$DF$54,110)</f>
        <v>453.2</v>
      </c>
      <c r="F41" s="208"/>
      <c r="G41" s="161" t="str">
        <f t="shared" ca="1" si="3"/>
        <v/>
      </c>
      <c r="H41" s="44">
        <f>VLOOKUP($H$4,Verzamelblad!$A$5:$DE$54,27)</f>
        <v>1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237.82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268.18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634" t="s">
        <v>708</v>
      </c>
      <c r="B69" s="635"/>
      <c r="C69" s="635"/>
      <c r="D69" s="635"/>
      <c r="E69" s="635"/>
      <c r="F69" s="635"/>
      <c r="G69" s="635"/>
      <c r="H69" s="635"/>
      <c r="I69" s="636"/>
    </row>
    <row r="70" spans="1:12" ht="15" x14ac:dyDescent="0.25">
      <c r="A70" s="590" t="s">
        <v>671</v>
      </c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631" t="s">
        <v>712</v>
      </c>
      <c r="B71" s="632"/>
      <c r="C71" s="632"/>
      <c r="D71" s="632"/>
      <c r="E71" s="632"/>
      <c r="F71" s="632"/>
      <c r="G71" s="632"/>
      <c r="H71" s="632"/>
      <c r="I71" s="633"/>
    </row>
    <row r="72" spans="1:12" ht="15" x14ac:dyDescent="0.25">
      <c r="A72" s="631"/>
      <c r="B72" s="632"/>
      <c r="C72" s="632"/>
      <c r="D72" s="632"/>
      <c r="E72" s="632"/>
      <c r="F72" s="632"/>
      <c r="G72" s="632"/>
      <c r="H72" s="632"/>
      <c r="I72" s="633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277.57200000000006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16269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2703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103887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24352.5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442629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589840.5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zADzGKVEiVrwImgtKXBtC7bINJ4p6ANQxm6TFhSyAEANuWoxm+SIUhI8/FKMqLtS5q28uZtApc9V1P9T+D2Og==" saltValue="fjPPh3/Sk6M3EZiGmzBFZ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42" priority="4" operator="equal">
      <formula>"Geen 100%"</formula>
    </cfRule>
  </conditionalFormatting>
  <conditionalFormatting sqref="G12">
    <cfRule type="containsText" dxfId="141" priority="2" operator="containsText" text="te laag">
      <formula>NOT(ISERROR(SEARCH("te laag",G12)))</formula>
    </cfRule>
  </conditionalFormatting>
  <conditionalFormatting sqref="G13">
    <cfRule type="containsText" dxfId="1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147F98B-47AE-435C-AFAB-7C7815D21787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Blad15">
    <tabColor rgb="FF173583"/>
  </sheetPr>
  <dimension ref="A1:O553"/>
  <sheetViews>
    <sheetView zoomScaleNormal="100" workbookViewId="0">
      <pane ySplit="3" topLeftCell="A4" activePane="bottomLeft" state="frozen"/>
      <selection activeCell="I24" sqref="I24"/>
      <selection pane="bottomLeft" activeCell="O30" sqref="O30:O31"/>
    </sheetView>
  </sheetViews>
  <sheetFormatPr defaultRowHeight="15" x14ac:dyDescent="0.25"/>
  <cols>
    <col min="1" max="1" width="5.42578125" style="438" bestFit="1" customWidth="1"/>
    <col min="2" max="2" width="13.140625" style="438" bestFit="1" customWidth="1"/>
    <col min="3" max="3" width="19.140625" style="440" bestFit="1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257">
        <f>'6'!H4</f>
        <v>6</v>
      </c>
      <c r="B1" s="436" t="s">
        <v>6</v>
      </c>
      <c r="C1" s="437"/>
      <c r="D1" s="373" t="str">
        <f>IF(VLOOKUP(A1,Verzamelblad!A5:E54,3)=0,"",VLOOKUP(A1,Verzamelblad!A5:E54,3))</f>
        <v>Sport aan Zee (1)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436" t="s">
        <v>22</v>
      </c>
      <c r="C2" s="439"/>
      <c r="D2" s="373" t="str">
        <f>IF(CONCATENATE(VLOOKUP(A1,Verzamelblad!A5:E54,4)," te ",VLOOKUP(A1,Verzamelblad!A5:E54,5))=" te ","",CONCATENATE(VLOOKUP(A1,Verzamelblad!A5:E54,4)," te ",VLOOKUP(A1,Verzamelblad!A5:E54,5)))</f>
        <v>Akkerbouwstraat 3 te Julianadorp</v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438" t="s">
        <v>172</v>
      </c>
      <c r="B3" s="438" t="s">
        <v>23</v>
      </c>
      <c r="C3" s="44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A5" s="258"/>
      <c r="B5" s="258"/>
      <c r="C5" s="259" t="s">
        <v>307</v>
      </c>
      <c r="D5" s="251"/>
      <c r="E5" s="252"/>
      <c r="F5" s="252"/>
      <c r="G5" s="252"/>
      <c r="H5" s="252"/>
      <c r="I5" s="252"/>
      <c r="J5" s="252"/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A6" s="441"/>
      <c r="B6" s="442" t="s">
        <v>654</v>
      </c>
      <c r="C6" s="441" t="s">
        <v>308</v>
      </c>
      <c r="D6" s="427"/>
      <c r="E6" s="427" t="s">
        <v>311</v>
      </c>
      <c r="F6" s="428">
        <v>11.9</v>
      </c>
      <c r="G6" s="428"/>
      <c r="H6" s="428"/>
      <c r="I6" s="428"/>
      <c r="J6" s="428"/>
      <c r="K6" s="307">
        <f t="shared" si="0"/>
        <v>11.9</v>
      </c>
      <c r="L6" s="377">
        <f t="shared" ref="L6:L69" si="2">IF(D6="X",0,IF(E6="",0,IF(E6="H",0,VLOOKUP(E6,$F$539:$G$553,2))))</f>
        <v>255</v>
      </c>
      <c r="M6" s="285">
        <f t="shared" si="1"/>
        <v>3034.5</v>
      </c>
    </row>
    <row r="7" spans="1:15" x14ac:dyDescent="0.25">
      <c r="A7" s="441"/>
      <c r="B7" s="442"/>
      <c r="C7" s="441" t="s">
        <v>310</v>
      </c>
      <c r="D7" s="427"/>
      <c r="E7" s="427" t="s">
        <v>311</v>
      </c>
      <c r="F7" s="428"/>
      <c r="G7" s="428">
        <v>44.6</v>
      </c>
      <c r="H7" s="428"/>
      <c r="I7" s="428"/>
      <c r="J7" s="428"/>
      <c r="K7" s="307">
        <f t="shared" si="0"/>
        <v>44.6</v>
      </c>
      <c r="L7" s="377">
        <f t="shared" si="2"/>
        <v>255</v>
      </c>
      <c r="M7" s="285">
        <f t="shared" si="1"/>
        <v>11373</v>
      </c>
    </row>
    <row r="8" spans="1:15" x14ac:dyDescent="0.25">
      <c r="A8" s="441"/>
      <c r="B8" s="442" t="s">
        <v>655</v>
      </c>
      <c r="C8" s="441" t="s">
        <v>656</v>
      </c>
      <c r="D8" s="427"/>
      <c r="E8" s="427" t="s">
        <v>420</v>
      </c>
      <c r="F8" s="428"/>
      <c r="G8" s="428">
        <v>21.4</v>
      </c>
      <c r="H8" s="428"/>
      <c r="I8" s="428"/>
      <c r="J8" s="428"/>
      <c r="K8" s="307">
        <f t="shared" si="0"/>
        <v>21.4</v>
      </c>
      <c r="L8" s="377">
        <f t="shared" si="2"/>
        <v>255</v>
      </c>
      <c r="M8" s="285">
        <f t="shared" si="1"/>
        <v>5457</v>
      </c>
    </row>
    <row r="9" spans="1:15" x14ac:dyDescent="0.25">
      <c r="A9" s="441"/>
      <c r="B9" s="442"/>
      <c r="C9" s="441" t="s">
        <v>310</v>
      </c>
      <c r="D9" s="427"/>
      <c r="E9" s="427" t="s">
        <v>311</v>
      </c>
      <c r="F9" s="428"/>
      <c r="G9" s="428">
        <v>22.6</v>
      </c>
      <c r="H9" s="428"/>
      <c r="I9" s="428"/>
      <c r="J9" s="428"/>
      <c r="K9" s="307">
        <f t="shared" si="0"/>
        <v>22.6</v>
      </c>
      <c r="L9" s="377">
        <f t="shared" si="2"/>
        <v>255</v>
      </c>
      <c r="M9" s="285">
        <f t="shared" si="1"/>
        <v>5763</v>
      </c>
    </row>
    <row r="10" spans="1:15" x14ac:dyDescent="0.25">
      <c r="A10" s="441"/>
      <c r="B10" s="442"/>
      <c r="C10" s="441" t="s">
        <v>315</v>
      </c>
      <c r="D10" s="427"/>
      <c r="E10" s="427" t="s">
        <v>311</v>
      </c>
      <c r="F10" s="428"/>
      <c r="G10" s="428">
        <v>95.8</v>
      </c>
      <c r="H10" s="428"/>
      <c r="I10" s="428"/>
      <c r="J10" s="428"/>
      <c r="K10" s="307">
        <f t="shared" si="0"/>
        <v>95.8</v>
      </c>
      <c r="L10" s="377">
        <f t="shared" si="2"/>
        <v>255</v>
      </c>
      <c r="M10" s="285">
        <f t="shared" si="1"/>
        <v>24429</v>
      </c>
    </row>
    <row r="11" spans="1:15" x14ac:dyDescent="0.25">
      <c r="A11" s="441"/>
      <c r="B11" s="442"/>
      <c r="C11" s="441" t="s">
        <v>657</v>
      </c>
      <c r="D11" s="427"/>
      <c r="E11" s="427" t="s">
        <v>314</v>
      </c>
      <c r="F11" s="428"/>
      <c r="G11" s="428"/>
      <c r="H11" s="428"/>
      <c r="I11" s="428"/>
      <c r="J11" s="428">
        <v>16.399999999999999</v>
      </c>
      <c r="K11" s="307">
        <f t="shared" si="0"/>
        <v>16.399999999999999</v>
      </c>
      <c r="L11" s="377">
        <f t="shared" si="2"/>
        <v>0</v>
      </c>
      <c r="M11" s="285">
        <f t="shared" si="1"/>
        <v>0</v>
      </c>
    </row>
    <row r="12" spans="1:15" x14ac:dyDescent="0.25">
      <c r="A12" s="441"/>
      <c r="B12" s="442"/>
      <c r="C12" s="441" t="s">
        <v>315</v>
      </c>
      <c r="D12" s="427"/>
      <c r="E12" s="427" t="s">
        <v>311</v>
      </c>
      <c r="F12" s="428"/>
      <c r="G12" s="428">
        <v>140.4</v>
      </c>
      <c r="H12" s="428"/>
      <c r="I12" s="428"/>
      <c r="J12" s="428"/>
      <c r="K12" s="307">
        <f t="shared" si="0"/>
        <v>140.4</v>
      </c>
      <c r="L12" s="377">
        <f t="shared" si="2"/>
        <v>255</v>
      </c>
      <c r="M12" s="285">
        <f t="shared" si="1"/>
        <v>35802</v>
      </c>
    </row>
    <row r="13" spans="1:15" x14ac:dyDescent="0.25">
      <c r="A13" s="441"/>
      <c r="B13" s="442"/>
      <c r="C13" s="441" t="s">
        <v>658</v>
      </c>
      <c r="D13" s="427"/>
      <c r="E13" s="427" t="s">
        <v>344</v>
      </c>
      <c r="F13" s="428"/>
      <c r="G13" s="428"/>
      <c r="H13" s="428"/>
      <c r="I13" s="428"/>
      <c r="J13" s="428">
        <v>19.100000000000001</v>
      </c>
      <c r="K13" s="307">
        <f t="shared" si="0"/>
        <v>19.100000000000001</v>
      </c>
      <c r="L13" s="377">
        <f t="shared" si="2"/>
        <v>255</v>
      </c>
      <c r="M13" s="285">
        <f t="shared" si="1"/>
        <v>4870.5</v>
      </c>
    </row>
    <row r="14" spans="1:15" x14ac:dyDescent="0.25">
      <c r="A14" s="441"/>
      <c r="B14" s="442"/>
      <c r="C14" s="441" t="s">
        <v>659</v>
      </c>
      <c r="D14" s="427"/>
      <c r="E14" s="427" t="s">
        <v>275</v>
      </c>
      <c r="F14" s="428"/>
      <c r="G14" s="428"/>
      <c r="H14" s="428"/>
      <c r="I14" s="428"/>
      <c r="J14" s="428">
        <v>10.5</v>
      </c>
      <c r="K14" s="307">
        <f t="shared" si="0"/>
        <v>10.5</v>
      </c>
      <c r="L14" s="377">
        <f t="shared" si="2"/>
        <v>255</v>
      </c>
      <c r="M14" s="285">
        <f t="shared" si="1"/>
        <v>2677.5</v>
      </c>
    </row>
    <row r="15" spans="1:15" x14ac:dyDescent="0.25">
      <c r="A15" s="441"/>
      <c r="B15" s="442"/>
      <c r="C15" s="441" t="s">
        <v>339</v>
      </c>
      <c r="D15" s="427"/>
      <c r="E15" s="427" t="s">
        <v>275</v>
      </c>
      <c r="F15" s="428"/>
      <c r="G15" s="428"/>
      <c r="H15" s="428"/>
      <c r="I15" s="428"/>
      <c r="J15" s="428">
        <v>1.4</v>
      </c>
      <c r="K15" s="307">
        <f t="shared" si="0"/>
        <v>1.4</v>
      </c>
      <c r="L15" s="377">
        <f t="shared" si="2"/>
        <v>255</v>
      </c>
      <c r="M15" s="285">
        <f t="shared" si="1"/>
        <v>357</v>
      </c>
    </row>
    <row r="16" spans="1:15" x14ac:dyDescent="0.25">
      <c r="A16" s="441"/>
      <c r="B16" s="442"/>
      <c r="C16" s="440" t="s">
        <v>321</v>
      </c>
      <c r="D16" s="427"/>
      <c r="E16" s="427" t="s">
        <v>344</v>
      </c>
      <c r="F16" s="428"/>
      <c r="G16" s="428">
        <v>5.9</v>
      </c>
      <c r="H16" s="428"/>
      <c r="I16" s="428"/>
      <c r="J16" s="428"/>
      <c r="K16" s="307">
        <f t="shared" si="0"/>
        <v>5.9</v>
      </c>
      <c r="L16" s="377">
        <f t="shared" si="2"/>
        <v>255</v>
      </c>
      <c r="M16" s="285">
        <f t="shared" si="1"/>
        <v>1504.5</v>
      </c>
    </row>
    <row r="17" spans="1:13" x14ac:dyDescent="0.25">
      <c r="A17" s="441"/>
      <c r="B17" s="442"/>
      <c r="C17" s="441" t="s">
        <v>339</v>
      </c>
      <c r="D17" s="427"/>
      <c r="E17" s="427" t="s">
        <v>275</v>
      </c>
      <c r="F17" s="428"/>
      <c r="G17" s="428"/>
      <c r="H17" s="428"/>
      <c r="I17" s="428"/>
      <c r="J17" s="428">
        <v>1.4</v>
      </c>
      <c r="K17" s="307">
        <f t="shared" si="0"/>
        <v>1.4</v>
      </c>
      <c r="L17" s="377">
        <f t="shared" si="2"/>
        <v>255</v>
      </c>
      <c r="M17" s="285">
        <f t="shared" si="1"/>
        <v>357</v>
      </c>
    </row>
    <row r="18" spans="1:13" x14ac:dyDescent="0.25">
      <c r="A18" s="441"/>
      <c r="B18" s="442"/>
      <c r="C18" s="441" t="s">
        <v>436</v>
      </c>
      <c r="D18" s="427"/>
      <c r="E18" s="427" t="s">
        <v>314</v>
      </c>
      <c r="F18" s="428"/>
      <c r="G18" s="428">
        <v>2.2000000000000002</v>
      </c>
      <c r="H18" s="428"/>
      <c r="I18" s="428"/>
      <c r="J18" s="428"/>
      <c r="K18" s="307">
        <f t="shared" si="0"/>
        <v>2.2000000000000002</v>
      </c>
      <c r="L18" s="377">
        <f t="shared" si="2"/>
        <v>0</v>
      </c>
      <c r="M18" s="285">
        <f t="shared" si="1"/>
        <v>0</v>
      </c>
    </row>
    <row r="19" spans="1:13" x14ac:dyDescent="0.25">
      <c r="A19" s="441"/>
      <c r="B19" s="442"/>
      <c r="C19" s="441" t="s">
        <v>660</v>
      </c>
      <c r="D19" s="427"/>
      <c r="E19" s="427" t="s">
        <v>344</v>
      </c>
      <c r="F19" s="428"/>
      <c r="G19" s="428"/>
      <c r="H19" s="443">
        <v>1422.6</v>
      </c>
      <c r="I19" s="428"/>
      <c r="J19" s="428"/>
      <c r="K19" s="307">
        <f t="shared" si="0"/>
        <v>1422.6</v>
      </c>
      <c r="L19" s="377">
        <f t="shared" si="2"/>
        <v>255</v>
      </c>
      <c r="M19" s="285">
        <f t="shared" si="1"/>
        <v>362763</v>
      </c>
    </row>
    <row r="20" spans="1:13" x14ac:dyDescent="0.25">
      <c r="A20" s="441"/>
      <c r="B20" s="442"/>
      <c r="C20" s="441" t="s">
        <v>550</v>
      </c>
      <c r="D20" s="427"/>
      <c r="E20" s="427" t="s">
        <v>344</v>
      </c>
      <c r="F20" s="428"/>
      <c r="G20" s="428"/>
      <c r="H20" s="444">
        <v>194.4</v>
      </c>
      <c r="I20" s="428"/>
      <c r="J20" s="428"/>
      <c r="K20" s="307">
        <f t="shared" si="0"/>
        <v>194.4</v>
      </c>
      <c r="L20" s="377">
        <f t="shared" si="2"/>
        <v>255</v>
      </c>
      <c r="M20" s="285">
        <f t="shared" si="1"/>
        <v>49572</v>
      </c>
    </row>
    <row r="21" spans="1:13" x14ac:dyDescent="0.25">
      <c r="A21" s="441"/>
      <c r="B21" s="442"/>
      <c r="C21" s="441" t="s">
        <v>661</v>
      </c>
      <c r="D21" s="427"/>
      <c r="E21" s="427" t="s">
        <v>314</v>
      </c>
      <c r="F21" s="428"/>
      <c r="G21" s="428">
        <v>24.3</v>
      </c>
      <c r="H21" s="428"/>
      <c r="I21" s="428"/>
      <c r="J21" s="428"/>
      <c r="K21" s="307">
        <f t="shared" si="0"/>
        <v>24.3</v>
      </c>
      <c r="L21" s="377">
        <f t="shared" si="2"/>
        <v>0</v>
      </c>
      <c r="M21" s="285">
        <f t="shared" si="1"/>
        <v>0</v>
      </c>
    </row>
    <row r="22" spans="1:13" x14ac:dyDescent="0.25">
      <c r="A22" s="441"/>
      <c r="B22" s="442"/>
      <c r="C22" s="441" t="s">
        <v>662</v>
      </c>
      <c r="D22" s="427"/>
      <c r="E22" s="427" t="s">
        <v>420</v>
      </c>
      <c r="F22" s="428"/>
      <c r="G22" s="428">
        <v>15.1</v>
      </c>
      <c r="H22" s="428"/>
      <c r="I22" s="428"/>
      <c r="J22" s="428"/>
      <c r="K22" s="307">
        <f t="shared" si="0"/>
        <v>15.1</v>
      </c>
      <c r="L22" s="377">
        <f t="shared" si="2"/>
        <v>255</v>
      </c>
      <c r="M22" s="285">
        <f t="shared" si="1"/>
        <v>3850.5</v>
      </c>
    </row>
    <row r="23" spans="1:13" x14ac:dyDescent="0.25">
      <c r="A23" s="441"/>
      <c r="B23" s="442"/>
      <c r="C23" s="441" t="s">
        <v>663</v>
      </c>
      <c r="D23" s="427"/>
      <c r="E23" s="427" t="s">
        <v>311</v>
      </c>
      <c r="F23" s="428"/>
      <c r="G23" s="428">
        <v>92.1</v>
      </c>
      <c r="H23" s="428"/>
      <c r="I23" s="428"/>
      <c r="J23" s="428"/>
      <c r="K23" s="307">
        <f t="shared" si="0"/>
        <v>92.1</v>
      </c>
      <c r="L23" s="377">
        <f t="shared" si="2"/>
        <v>255</v>
      </c>
      <c r="M23" s="285">
        <f t="shared" si="1"/>
        <v>23485.5</v>
      </c>
    </row>
    <row r="24" spans="1:13" x14ac:dyDescent="0.25">
      <c r="A24" s="441"/>
      <c r="B24" s="442"/>
      <c r="C24" s="441" t="s">
        <v>340</v>
      </c>
      <c r="D24" s="427"/>
      <c r="E24" s="427" t="s">
        <v>422</v>
      </c>
      <c r="F24" s="428"/>
      <c r="G24" s="428"/>
      <c r="H24" s="428"/>
      <c r="I24" s="428"/>
      <c r="J24" s="428">
        <v>10.6</v>
      </c>
      <c r="K24" s="307">
        <f t="shared" si="0"/>
        <v>10.6</v>
      </c>
      <c r="L24" s="377">
        <f t="shared" si="2"/>
        <v>255</v>
      </c>
      <c r="M24" s="285">
        <f t="shared" si="1"/>
        <v>2703</v>
      </c>
    </row>
    <row r="25" spans="1:13" x14ac:dyDescent="0.25">
      <c r="A25" s="441"/>
      <c r="B25" s="442"/>
      <c r="C25" s="441" t="s">
        <v>664</v>
      </c>
      <c r="D25" s="427"/>
      <c r="E25" s="427" t="s">
        <v>314</v>
      </c>
      <c r="F25" s="428"/>
      <c r="G25" s="428">
        <v>16.100000000000001</v>
      </c>
      <c r="H25" s="428"/>
      <c r="I25" s="428"/>
      <c r="J25" s="428"/>
      <c r="K25" s="307">
        <f t="shared" si="0"/>
        <v>16.100000000000001</v>
      </c>
      <c r="L25" s="377">
        <f t="shared" si="2"/>
        <v>0</v>
      </c>
      <c r="M25" s="285">
        <f t="shared" si="1"/>
        <v>0</v>
      </c>
    </row>
    <row r="26" spans="1:13" x14ac:dyDescent="0.25">
      <c r="A26" s="441"/>
      <c r="B26" s="442"/>
      <c r="C26" s="441" t="s">
        <v>665</v>
      </c>
      <c r="D26" s="427"/>
      <c r="E26" s="427" t="s">
        <v>420</v>
      </c>
      <c r="F26" s="428"/>
      <c r="G26" s="428">
        <v>15.3</v>
      </c>
      <c r="H26" s="428"/>
      <c r="I26" s="428"/>
      <c r="J26" s="428"/>
      <c r="K26" s="307">
        <f t="shared" si="0"/>
        <v>15.3</v>
      </c>
      <c r="L26" s="377">
        <f t="shared" si="2"/>
        <v>255</v>
      </c>
      <c r="M26" s="285">
        <f t="shared" si="1"/>
        <v>3901.5</v>
      </c>
    </row>
    <row r="27" spans="1:13" x14ac:dyDescent="0.25">
      <c r="A27" s="260"/>
      <c r="B27" s="442"/>
      <c r="C27" s="441" t="s">
        <v>452</v>
      </c>
      <c r="D27" s="427"/>
      <c r="E27" s="427" t="s">
        <v>275</v>
      </c>
      <c r="F27" s="428"/>
      <c r="G27" s="428"/>
      <c r="H27" s="428"/>
      <c r="I27" s="428"/>
      <c r="J27" s="428">
        <v>9.6</v>
      </c>
      <c r="K27" s="307">
        <f t="shared" si="0"/>
        <v>9.6</v>
      </c>
      <c r="L27" s="377">
        <f t="shared" si="2"/>
        <v>255</v>
      </c>
      <c r="M27" s="285">
        <f t="shared" si="1"/>
        <v>2448</v>
      </c>
    </row>
    <row r="28" spans="1:13" x14ac:dyDescent="0.25">
      <c r="A28" s="258"/>
      <c r="B28" s="442"/>
      <c r="C28" s="441" t="s">
        <v>350</v>
      </c>
      <c r="D28" s="427"/>
      <c r="E28" s="427" t="s">
        <v>275</v>
      </c>
      <c r="F28" s="428"/>
      <c r="G28" s="428"/>
      <c r="H28" s="428"/>
      <c r="I28" s="428"/>
      <c r="J28" s="428">
        <v>4.0999999999999996</v>
      </c>
      <c r="K28" s="307">
        <f t="shared" si="0"/>
        <v>4.0999999999999996</v>
      </c>
      <c r="L28" s="377">
        <f t="shared" si="2"/>
        <v>255</v>
      </c>
      <c r="M28" s="285">
        <f t="shared" si="1"/>
        <v>1045.5</v>
      </c>
    </row>
    <row r="29" spans="1:13" x14ac:dyDescent="0.25">
      <c r="A29" s="258"/>
      <c r="B29" s="442"/>
      <c r="C29" s="441" t="s">
        <v>452</v>
      </c>
      <c r="D29" s="427"/>
      <c r="E29" s="427" t="s">
        <v>275</v>
      </c>
      <c r="F29" s="428"/>
      <c r="G29" s="428"/>
      <c r="H29" s="428"/>
      <c r="I29" s="428"/>
      <c r="J29" s="428">
        <v>7.5</v>
      </c>
      <c r="K29" s="307">
        <f t="shared" si="0"/>
        <v>7.5</v>
      </c>
      <c r="L29" s="377">
        <f t="shared" si="2"/>
        <v>255</v>
      </c>
      <c r="M29" s="285">
        <f t="shared" si="1"/>
        <v>1912.5</v>
      </c>
    </row>
    <row r="30" spans="1:13" x14ac:dyDescent="0.25">
      <c r="A30" s="258"/>
      <c r="B30" s="442"/>
      <c r="C30" s="441" t="s">
        <v>666</v>
      </c>
      <c r="D30" s="427"/>
      <c r="E30" s="427" t="s">
        <v>314</v>
      </c>
      <c r="F30" s="428"/>
      <c r="G30" s="428">
        <v>0.8</v>
      </c>
      <c r="H30" s="428"/>
      <c r="I30" s="428"/>
      <c r="J30" s="428"/>
      <c r="K30" s="307">
        <f t="shared" si="0"/>
        <v>0.8</v>
      </c>
      <c r="L30" s="377">
        <f t="shared" si="2"/>
        <v>0</v>
      </c>
      <c r="M30" s="285">
        <f t="shared" si="1"/>
        <v>0</v>
      </c>
    </row>
    <row r="31" spans="1:13" x14ac:dyDescent="0.25">
      <c r="A31" s="258"/>
      <c r="B31" s="442"/>
      <c r="C31" s="441" t="s">
        <v>327</v>
      </c>
      <c r="D31" s="427"/>
      <c r="E31" s="427" t="s">
        <v>314</v>
      </c>
      <c r="F31" s="428"/>
      <c r="G31" s="428">
        <v>9.6</v>
      </c>
      <c r="H31" s="428"/>
      <c r="I31" s="428"/>
      <c r="J31" s="428"/>
      <c r="K31" s="307">
        <f t="shared" si="0"/>
        <v>9.6</v>
      </c>
      <c r="L31" s="377">
        <f t="shared" si="2"/>
        <v>0</v>
      </c>
      <c r="M31" s="285">
        <f t="shared" si="1"/>
        <v>0</v>
      </c>
    </row>
    <row r="32" spans="1:13" x14ac:dyDescent="0.25">
      <c r="A32" s="258"/>
      <c r="B32" s="442"/>
      <c r="C32" s="441" t="s">
        <v>658</v>
      </c>
      <c r="D32" s="427"/>
      <c r="E32" s="427" t="s">
        <v>344</v>
      </c>
      <c r="F32" s="428"/>
      <c r="G32" s="428"/>
      <c r="H32" s="428"/>
      <c r="I32" s="428"/>
      <c r="J32" s="428">
        <v>19.5</v>
      </c>
      <c r="K32" s="307">
        <f t="shared" si="0"/>
        <v>19.5</v>
      </c>
      <c r="L32" s="377">
        <f t="shared" si="2"/>
        <v>255</v>
      </c>
      <c r="M32" s="285">
        <f t="shared" si="1"/>
        <v>4972.5</v>
      </c>
    </row>
    <row r="33" spans="1:13" x14ac:dyDescent="0.25">
      <c r="A33" s="258"/>
      <c r="B33" s="442"/>
      <c r="C33" s="441" t="s">
        <v>659</v>
      </c>
      <c r="D33" s="427"/>
      <c r="E33" s="427" t="s">
        <v>275</v>
      </c>
      <c r="F33" s="428"/>
      <c r="G33" s="428"/>
      <c r="H33" s="428"/>
      <c r="I33" s="428"/>
      <c r="J33" s="428">
        <v>9.8000000000000007</v>
      </c>
      <c r="K33" s="307">
        <f t="shared" si="0"/>
        <v>9.8000000000000007</v>
      </c>
      <c r="L33" s="377">
        <f t="shared" si="2"/>
        <v>255</v>
      </c>
      <c r="M33" s="285">
        <f t="shared" si="1"/>
        <v>2499</v>
      </c>
    </row>
    <row r="34" spans="1:13" x14ac:dyDescent="0.25">
      <c r="A34" s="258"/>
      <c r="B34" s="442"/>
      <c r="C34" s="441" t="s">
        <v>339</v>
      </c>
      <c r="D34" s="427"/>
      <c r="E34" s="427" t="s">
        <v>275</v>
      </c>
      <c r="F34" s="428"/>
      <c r="G34" s="428"/>
      <c r="H34" s="428"/>
      <c r="I34" s="428"/>
      <c r="J34" s="428">
        <v>1.1000000000000001</v>
      </c>
      <c r="K34" s="307">
        <f t="shared" si="0"/>
        <v>1.1000000000000001</v>
      </c>
      <c r="L34" s="377">
        <f t="shared" si="2"/>
        <v>255</v>
      </c>
      <c r="M34" s="285">
        <f t="shared" si="1"/>
        <v>280.5</v>
      </c>
    </row>
    <row r="35" spans="1:13" x14ac:dyDescent="0.25">
      <c r="A35" s="258"/>
      <c r="B35" s="442"/>
      <c r="C35" s="441" t="s">
        <v>658</v>
      </c>
      <c r="D35" s="427"/>
      <c r="E35" s="427" t="s">
        <v>344</v>
      </c>
      <c r="F35" s="428"/>
      <c r="G35" s="428"/>
      <c r="H35" s="428"/>
      <c r="I35" s="428"/>
      <c r="J35" s="428">
        <v>17.100000000000001</v>
      </c>
      <c r="K35" s="307">
        <f t="shared" si="0"/>
        <v>17.100000000000001</v>
      </c>
      <c r="L35" s="377">
        <f t="shared" si="2"/>
        <v>255</v>
      </c>
      <c r="M35" s="285">
        <f t="shared" si="1"/>
        <v>4360.5</v>
      </c>
    </row>
    <row r="36" spans="1:13" x14ac:dyDescent="0.25">
      <c r="A36" s="258"/>
      <c r="B36" s="442"/>
      <c r="C36" s="441" t="s">
        <v>659</v>
      </c>
      <c r="D36" s="427"/>
      <c r="E36" s="427" t="s">
        <v>275</v>
      </c>
      <c r="F36" s="428"/>
      <c r="G36" s="428"/>
      <c r="H36" s="428"/>
      <c r="I36" s="428"/>
      <c r="J36" s="428">
        <v>10.4</v>
      </c>
      <c r="K36" s="307">
        <f t="shared" si="0"/>
        <v>10.4</v>
      </c>
      <c r="L36" s="377">
        <f t="shared" si="2"/>
        <v>255</v>
      </c>
      <c r="M36" s="285">
        <f t="shared" si="1"/>
        <v>2652</v>
      </c>
    </row>
    <row r="37" spans="1:13" x14ac:dyDescent="0.25">
      <c r="A37" s="258"/>
      <c r="B37" s="442"/>
      <c r="C37" s="441" t="s">
        <v>339</v>
      </c>
      <c r="D37" s="427"/>
      <c r="E37" s="427" t="s">
        <v>275</v>
      </c>
      <c r="F37" s="428"/>
      <c r="G37" s="428"/>
      <c r="H37" s="428"/>
      <c r="I37" s="428"/>
      <c r="J37" s="428">
        <v>1.4</v>
      </c>
      <c r="K37" s="307">
        <f t="shared" si="0"/>
        <v>1.4</v>
      </c>
      <c r="L37" s="377">
        <f t="shared" si="2"/>
        <v>255</v>
      </c>
      <c r="M37" s="285">
        <f t="shared" si="1"/>
        <v>357</v>
      </c>
    </row>
    <row r="38" spans="1:13" x14ac:dyDescent="0.25">
      <c r="A38" s="258"/>
      <c r="B38" s="442"/>
      <c r="C38" s="441" t="s">
        <v>667</v>
      </c>
      <c r="D38" s="427"/>
      <c r="E38" s="427" t="s">
        <v>420</v>
      </c>
      <c r="F38" s="428"/>
      <c r="G38" s="428"/>
      <c r="H38" s="428"/>
      <c r="I38" s="428"/>
      <c r="J38" s="428">
        <v>6</v>
      </c>
      <c r="K38" s="307">
        <f t="shared" si="0"/>
        <v>6</v>
      </c>
      <c r="L38" s="377">
        <f t="shared" si="2"/>
        <v>255</v>
      </c>
      <c r="M38" s="285">
        <f t="shared" si="1"/>
        <v>1530</v>
      </c>
    </row>
    <row r="39" spans="1:13" x14ac:dyDescent="0.25">
      <c r="A39" s="258"/>
      <c r="B39" s="442"/>
      <c r="C39" s="441" t="s">
        <v>339</v>
      </c>
      <c r="D39" s="427"/>
      <c r="E39" s="427" t="s">
        <v>275</v>
      </c>
      <c r="F39" s="428"/>
      <c r="G39" s="428"/>
      <c r="H39" s="428"/>
      <c r="I39" s="428" t="s">
        <v>668</v>
      </c>
      <c r="J39" s="428">
        <v>1.5</v>
      </c>
      <c r="K39" s="307">
        <f t="shared" si="0"/>
        <v>1.5</v>
      </c>
      <c r="L39" s="377">
        <f t="shared" si="2"/>
        <v>255</v>
      </c>
      <c r="M39" s="285">
        <f t="shared" si="1"/>
        <v>382.5</v>
      </c>
    </row>
    <row r="40" spans="1:13" x14ac:dyDescent="0.25">
      <c r="A40" s="258"/>
      <c r="B40" s="442"/>
      <c r="C40" s="441" t="s">
        <v>667</v>
      </c>
      <c r="D40" s="427"/>
      <c r="E40" s="427" t="s">
        <v>420</v>
      </c>
      <c r="F40" s="428"/>
      <c r="G40" s="428"/>
      <c r="H40" s="428"/>
      <c r="I40" s="428"/>
      <c r="J40" s="428">
        <v>6</v>
      </c>
      <c r="K40" s="307">
        <f t="shared" si="0"/>
        <v>6</v>
      </c>
      <c r="L40" s="377">
        <f t="shared" si="2"/>
        <v>255</v>
      </c>
      <c r="M40" s="285">
        <f t="shared" si="1"/>
        <v>1530</v>
      </c>
    </row>
    <row r="41" spans="1:13" x14ac:dyDescent="0.25">
      <c r="A41" s="258"/>
      <c r="B41" s="442"/>
      <c r="C41" s="441" t="s">
        <v>339</v>
      </c>
      <c r="D41" s="427"/>
      <c r="E41" s="427" t="s">
        <v>275</v>
      </c>
      <c r="F41" s="428"/>
      <c r="G41" s="428"/>
      <c r="H41" s="428"/>
      <c r="I41" s="428"/>
      <c r="J41" s="428">
        <v>1.6</v>
      </c>
      <c r="K41" s="307">
        <f t="shared" si="0"/>
        <v>1.6</v>
      </c>
      <c r="L41" s="377">
        <f t="shared" si="2"/>
        <v>255</v>
      </c>
      <c r="M41" s="285">
        <f t="shared" si="1"/>
        <v>408</v>
      </c>
    </row>
    <row r="42" spans="1:13" x14ac:dyDescent="0.25">
      <c r="A42" s="258"/>
      <c r="B42" s="442"/>
      <c r="C42" s="441" t="s">
        <v>658</v>
      </c>
      <c r="D42" s="427"/>
      <c r="E42" s="427" t="s">
        <v>344</v>
      </c>
      <c r="F42" s="428"/>
      <c r="G42" s="428"/>
      <c r="H42" s="428"/>
      <c r="I42" s="428"/>
      <c r="J42" s="428">
        <v>18.2</v>
      </c>
      <c r="K42" s="307">
        <f t="shared" si="0"/>
        <v>18.2</v>
      </c>
      <c r="L42" s="377">
        <f t="shared" si="2"/>
        <v>255</v>
      </c>
      <c r="M42" s="285">
        <f t="shared" si="1"/>
        <v>4641</v>
      </c>
    </row>
    <row r="43" spans="1:13" x14ac:dyDescent="0.25">
      <c r="A43" s="258"/>
      <c r="B43" s="442"/>
      <c r="C43" s="441" t="s">
        <v>339</v>
      </c>
      <c r="D43" s="427"/>
      <c r="E43" s="427" t="s">
        <v>275</v>
      </c>
      <c r="F43" s="428"/>
      <c r="G43" s="428"/>
      <c r="H43" s="428"/>
      <c r="I43" s="428"/>
      <c r="J43" s="428">
        <v>1.4</v>
      </c>
      <c r="K43" s="307">
        <f t="shared" si="0"/>
        <v>1.4</v>
      </c>
      <c r="L43" s="377">
        <f t="shared" si="2"/>
        <v>255</v>
      </c>
      <c r="M43" s="285">
        <f t="shared" si="1"/>
        <v>357</v>
      </c>
    </row>
    <row r="44" spans="1:13" x14ac:dyDescent="0.25">
      <c r="A44" s="258"/>
      <c r="B44" s="442"/>
      <c r="C44" s="441" t="s">
        <v>659</v>
      </c>
      <c r="D44" s="427"/>
      <c r="E44" s="427" t="s">
        <v>275</v>
      </c>
      <c r="F44" s="428"/>
      <c r="G44" s="428"/>
      <c r="H44" s="428"/>
      <c r="I44" s="428"/>
      <c r="J44" s="428">
        <v>10.5</v>
      </c>
      <c r="K44" s="307">
        <f t="shared" si="0"/>
        <v>10.5</v>
      </c>
      <c r="L44" s="377">
        <f t="shared" si="2"/>
        <v>255</v>
      </c>
      <c r="M44" s="285">
        <f t="shared" si="1"/>
        <v>2677.5</v>
      </c>
    </row>
    <row r="45" spans="1:13" x14ac:dyDescent="0.25">
      <c r="A45" s="258"/>
      <c r="B45" s="442"/>
      <c r="C45" s="441" t="s">
        <v>658</v>
      </c>
      <c r="D45" s="427"/>
      <c r="E45" s="427" t="s">
        <v>344</v>
      </c>
      <c r="F45" s="428"/>
      <c r="G45" s="428"/>
      <c r="H45" s="428"/>
      <c r="I45" s="428"/>
      <c r="J45" s="428">
        <v>19.5</v>
      </c>
      <c r="K45" s="307">
        <f t="shared" si="0"/>
        <v>19.5</v>
      </c>
      <c r="L45" s="377">
        <f t="shared" si="2"/>
        <v>255</v>
      </c>
      <c r="M45" s="285">
        <f t="shared" si="1"/>
        <v>4972.5</v>
      </c>
    </row>
    <row r="46" spans="1:13" x14ac:dyDescent="0.25">
      <c r="A46" s="258"/>
      <c r="B46" s="442"/>
      <c r="C46" s="441" t="s">
        <v>659</v>
      </c>
      <c r="D46" s="427"/>
      <c r="E46" s="427" t="s">
        <v>275</v>
      </c>
      <c r="F46" s="428"/>
      <c r="G46" s="428"/>
      <c r="H46" s="428"/>
      <c r="I46" s="428"/>
      <c r="J46" s="428">
        <v>7.9</v>
      </c>
      <c r="K46" s="307">
        <f t="shared" si="0"/>
        <v>7.9</v>
      </c>
      <c r="L46" s="377">
        <f t="shared" si="2"/>
        <v>255</v>
      </c>
      <c r="M46" s="285">
        <f t="shared" si="1"/>
        <v>2014.5</v>
      </c>
    </row>
    <row r="47" spans="1:13" x14ac:dyDescent="0.25">
      <c r="A47" s="258"/>
      <c r="B47" s="442"/>
      <c r="C47" s="441" t="s">
        <v>669</v>
      </c>
      <c r="D47" s="427"/>
      <c r="E47" s="427" t="s">
        <v>275</v>
      </c>
      <c r="F47" s="428"/>
      <c r="G47" s="428"/>
      <c r="H47" s="428"/>
      <c r="I47" s="428"/>
      <c r="J47" s="428">
        <v>3.9</v>
      </c>
      <c r="K47" s="307">
        <f t="shared" si="0"/>
        <v>3.9</v>
      </c>
      <c r="L47" s="377">
        <f t="shared" si="2"/>
        <v>255</v>
      </c>
      <c r="M47" s="285">
        <f t="shared" si="1"/>
        <v>994.5</v>
      </c>
    </row>
    <row r="48" spans="1:13" x14ac:dyDescent="0.25">
      <c r="A48" s="258"/>
      <c r="B48" s="442"/>
      <c r="C48" s="441" t="s">
        <v>658</v>
      </c>
      <c r="D48" s="427"/>
      <c r="E48" s="427" t="s">
        <v>344</v>
      </c>
      <c r="F48" s="428"/>
      <c r="G48" s="428"/>
      <c r="H48" s="428"/>
      <c r="I48" s="428"/>
      <c r="J48" s="428">
        <v>19.5</v>
      </c>
      <c r="K48" s="307">
        <f t="shared" si="0"/>
        <v>19.5</v>
      </c>
      <c r="L48" s="377">
        <f t="shared" si="2"/>
        <v>255</v>
      </c>
      <c r="M48" s="285">
        <f t="shared" si="1"/>
        <v>4972.5</v>
      </c>
    </row>
    <row r="49" spans="1:15" x14ac:dyDescent="0.25">
      <c r="A49" s="258"/>
      <c r="B49" s="442"/>
      <c r="C49" s="441" t="s">
        <v>659</v>
      </c>
      <c r="D49" s="427"/>
      <c r="E49" s="427" t="s">
        <v>275</v>
      </c>
      <c r="F49" s="428"/>
      <c r="G49" s="428"/>
      <c r="H49" s="428"/>
      <c r="I49" s="428"/>
      <c r="J49" s="428">
        <v>7.7</v>
      </c>
      <c r="K49" s="307">
        <f t="shared" si="0"/>
        <v>7.7</v>
      </c>
      <c r="L49" s="377">
        <f t="shared" si="2"/>
        <v>255</v>
      </c>
      <c r="M49" s="285">
        <f t="shared" si="1"/>
        <v>1963.5</v>
      </c>
    </row>
    <row r="50" spans="1:15" x14ac:dyDescent="0.25">
      <c r="A50" s="258"/>
      <c r="B50" s="442"/>
      <c r="C50" s="445" t="s">
        <v>669</v>
      </c>
      <c r="D50" s="430"/>
      <c r="E50" s="430" t="s">
        <v>275</v>
      </c>
      <c r="F50" s="428"/>
      <c r="G50" s="431"/>
      <c r="H50" s="431"/>
      <c r="I50" s="431"/>
      <c r="J50" s="431">
        <v>3.8</v>
      </c>
      <c r="K50" s="307">
        <f t="shared" si="0"/>
        <v>3.8</v>
      </c>
      <c r="L50" s="377">
        <f t="shared" si="2"/>
        <v>255</v>
      </c>
      <c r="M50" s="285">
        <f t="shared" si="1"/>
        <v>969</v>
      </c>
    </row>
    <row r="51" spans="1:15" ht="15.75" thickBot="1" x14ac:dyDescent="0.3">
      <c r="A51" s="258"/>
      <c r="B51" s="442"/>
      <c r="C51" s="446" t="s">
        <v>86</v>
      </c>
      <c r="D51" s="433"/>
      <c r="E51" s="433"/>
      <c r="F51" s="434">
        <f t="shared" ref="F51:J51" si="3">SUM(F6:F50)</f>
        <v>11.9</v>
      </c>
      <c r="G51" s="434">
        <f t="shared" si="3"/>
        <v>506.20000000000005</v>
      </c>
      <c r="H51" s="434">
        <f t="shared" si="3"/>
        <v>1617</v>
      </c>
      <c r="I51" s="434">
        <f t="shared" si="3"/>
        <v>0</v>
      </c>
      <c r="J51" s="434">
        <f t="shared" si="3"/>
        <v>247.4</v>
      </c>
      <c r="K51" s="307">
        <f t="shared" si="0"/>
        <v>2382.5</v>
      </c>
      <c r="L51" s="377">
        <f t="shared" si="2"/>
        <v>0</v>
      </c>
      <c r="M51" s="285">
        <f t="shared" si="1"/>
        <v>0</v>
      </c>
    </row>
    <row r="52" spans="1:15" ht="15.75" thickTop="1" x14ac:dyDescent="0.25">
      <c r="K52" s="307">
        <f t="shared" si="0"/>
        <v>0</v>
      </c>
      <c r="L52" s="377">
        <f t="shared" si="2"/>
        <v>0</v>
      </c>
      <c r="M52" s="285">
        <f t="shared" si="1"/>
        <v>0</v>
      </c>
    </row>
    <row r="53" spans="1:15" ht="60" x14ac:dyDescent="0.25">
      <c r="C53" s="447"/>
      <c r="K53" s="307">
        <f t="shared" si="0"/>
        <v>0</v>
      </c>
      <c r="L53" s="377">
        <f t="shared" si="2"/>
        <v>0</v>
      </c>
      <c r="M53" s="285">
        <f t="shared" si="1"/>
        <v>0</v>
      </c>
      <c r="O53" s="448" t="s">
        <v>670</v>
      </c>
    </row>
    <row r="54" spans="1:15" x14ac:dyDescent="0.25">
      <c r="K54" s="307">
        <f t="shared" si="0"/>
        <v>0</v>
      </c>
      <c r="L54" s="377">
        <f t="shared" si="2"/>
        <v>0</v>
      </c>
      <c r="M54" s="285">
        <f t="shared" si="1"/>
        <v>0</v>
      </c>
    </row>
    <row r="55" spans="1:15" x14ac:dyDescent="0.25">
      <c r="K55" s="307">
        <f t="shared" si="0"/>
        <v>0</v>
      </c>
      <c r="L55" s="377">
        <f t="shared" si="2"/>
        <v>0</v>
      </c>
      <c r="M55" s="285">
        <f t="shared" si="1"/>
        <v>0</v>
      </c>
    </row>
    <row r="56" spans="1:15" x14ac:dyDescent="0.25">
      <c r="K56" s="307">
        <f t="shared" si="0"/>
        <v>0</v>
      </c>
      <c r="L56" s="377">
        <f t="shared" si="2"/>
        <v>0</v>
      </c>
      <c r="M56" s="285">
        <f t="shared" si="1"/>
        <v>0</v>
      </c>
    </row>
    <row r="57" spans="1:15" x14ac:dyDescent="0.25">
      <c r="K57" s="307">
        <f t="shared" si="0"/>
        <v>0</v>
      </c>
      <c r="L57" s="377">
        <f t="shared" si="2"/>
        <v>0</v>
      </c>
      <c r="M57" s="285">
        <f t="shared" si="1"/>
        <v>0</v>
      </c>
    </row>
    <row r="58" spans="1:15" x14ac:dyDescent="0.25">
      <c r="K58" s="307">
        <f t="shared" si="0"/>
        <v>0</v>
      </c>
      <c r="L58" s="377">
        <f t="shared" si="2"/>
        <v>0</v>
      </c>
      <c r="M58" s="285">
        <f t="shared" si="1"/>
        <v>0</v>
      </c>
    </row>
    <row r="59" spans="1:15" x14ac:dyDescent="0.25">
      <c r="K59" s="307">
        <f t="shared" si="0"/>
        <v>0</v>
      </c>
      <c r="L59" s="377">
        <f t="shared" si="2"/>
        <v>0</v>
      </c>
      <c r="M59" s="285">
        <f t="shared" si="1"/>
        <v>0</v>
      </c>
    </row>
    <row r="60" spans="1:15" x14ac:dyDescent="0.25">
      <c r="K60" s="307">
        <f t="shared" si="0"/>
        <v>0</v>
      </c>
      <c r="L60" s="377">
        <f t="shared" si="2"/>
        <v>0</v>
      </c>
      <c r="M60" s="285">
        <f t="shared" si="1"/>
        <v>0</v>
      </c>
    </row>
    <row r="61" spans="1:15" hidden="1" x14ac:dyDescent="0.25">
      <c r="K61" s="307">
        <f t="shared" si="0"/>
        <v>0</v>
      </c>
      <c r="L61" s="377">
        <f t="shared" si="2"/>
        <v>0</v>
      </c>
      <c r="M61" s="285">
        <f t="shared" si="1"/>
        <v>0</v>
      </c>
    </row>
    <row r="62" spans="1:15" hidden="1" x14ac:dyDescent="0.25">
      <c r="K62" s="307">
        <f t="shared" si="0"/>
        <v>0</v>
      </c>
      <c r="L62" s="377">
        <f t="shared" si="2"/>
        <v>0</v>
      </c>
      <c r="M62" s="285">
        <f t="shared" si="1"/>
        <v>0</v>
      </c>
    </row>
    <row r="63" spans="1:15" hidden="1" x14ac:dyDescent="0.25">
      <c r="K63" s="307">
        <f t="shared" si="0"/>
        <v>0</v>
      </c>
      <c r="L63" s="377">
        <f t="shared" si="2"/>
        <v>0</v>
      </c>
      <c r="M63" s="285">
        <f t="shared" si="1"/>
        <v>0</v>
      </c>
    </row>
    <row r="64" spans="1:15" hidden="1" x14ac:dyDescent="0.25">
      <c r="K64" s="307">
        <f t="shared" si="0"/>
        <v>0</v>
      </c>
      <c r="L64" s="377">
        <f t="shared" si="2"/>
        <v>0</v>
      </c>
      <c r="M64" s="285">
        <f t="shared" si="1"/>
        <v>0</v>
      </c>
    </row>
    <row r="65" spans="11:13" hidden="1" x14ac:dyDescent="0.25">
      <c r="K65" s="307">
        <f t="shared" si="0"/>
        <v>0</v>
      </c>
      <c r="L65" s="377">
        <f t="shared" si="2"/>
        <v>0</v>
      </c>
      <c r="M65" s="285">
        <f t="shared" si="1"/>
        <v>0</v>
      </c>
    </row>
    <row r="66" spans="11:13" hidden="1" x14ac:dyDescent="0.25">
      <c r="K66" s="307">
        <f t="shared" si="0"/>
        <v>0</v>
      </c>
      <c r="L66" s="377">
        <f t="shared" si="2"/>
        <v>0</v>
      </c>
      <c r="M66" s="285">
        <f t="shared" si="1"/>
        <v>0</v>
      </c>
    </row>
    <row r="67" spans="11:13" hidden="1" x14ac:dyDescent="0.25">
      <c r="K67" s="307">
        <f t="shared" si="0"/>
        <v>0</v>
      </c>
      <c r="L67" s="377">
        <f t="shared" si="2"/>
        <v>0</v>
      </c>
      <c r="M67" s="285">
        <f t="shared" si="1"/>
        <v>0</v>
      </c>
    </row>
    <row r="68" spans="11:13" hidden="1" x14ac:dyDescent="0.25">
      <c r="K68" s="307">
        <f t="shared" si="0"/>
        <v>0</v>
      </c>
      <c r="L68" s="377">
        <f t="shared" si="2"/>
        <v>0</v>
      </c>
      <c r="M68" s="285">
        <f t="shared" si="1"/>
        <v>0</v>
      </c>
    </row>
    <row r="69" spans="11:13" hidden="1" x14ac:dyDescent="0.25">
      <c r="K69" s="307">
        <f t="shared" ref="K69:K132" si="4">SUM(F69:J69)</f>
        <v>0</v>
      </c>
      <c r="L69" s="377">
        <f t="shared" si="2"/>
        <v>0</v>
      </c>
      <c r="M69" s="285">
        <f t="shared" ref="M69:M132" si="5">SUM(K69*L69)</f>
        <v>0</v>
      </c>
    </row>
    <row r="70" spans="11:13" hidden="1" x14ac:dyDescent="0.25">
      <c r="K70" s="307">
        <f t="shared" si="4"/>
        <v>0</v>
      </c>
      <c r="L70" s="377">
        <f t="shared" ref="L70:L133" si="6">IF(D70="X",0,IF(E70="",0,IF(E70="H",0,VLOOKUP(E70,$F$539:$G$553,2))))</f>
        <v>0</v>
      </c>
      <c r="M70" s="285">
        <f t="shared" si="5"/>
        <v>0</v>
      </c>
    </row>
    <row r="71" spans="11:13" hidden="1" x14ac:dyDescent="0.25">
      <c r="K71" s="307">
        <f t="shared" si="4"/>
        <v>0</v>
      </c>
      <c r="L71" s="377">
        <f t="shared" si="6"/>
        <v>0</v>
      </c>
      <c r="M71" s="285">
        <f t="shared" si="5"/>
        <v>0</v>
      </c>
    </row>
    <row r="72" spans="11:13" hidden="1" x14ac:dyDescent="0.25">
      <c r="K72" s="307">
        <f t="shared" si="4"/>
        <v>0</v>
      </c>
      <c r="L72" s="377">
        <f t="shared" si="6"/>
        <v>0</v>
      </c>
      <c r="M72" s="285">
        <f t="shared" si="5"/>
        <v>0</v>
      </c>
    </row>
    <row r="73" spans="11:13" hidden="1" x14ac:dyDescent="0.25">
      <c r="K73" s="307">
        <f t="shared" si="4"/>
        <v>0</v>
      </c>
      <c r="L73" s="377">
        <f t="shared" si="6"/>
        <v>0</v>
      </c>
      <c r="M73" s="285">
        <f t="shared" si="5"/>
        <v>0</v>
      </c>
    </row>
    <row r="74" spans="11:13" hidden="1" x14ac:dyDescent="0.25">
      <c r="K74" s="307">
        <f t="shared" si="4"/>
        <v>0</v>
      </c>
      <c r="L74" s="377">
        <f t="shared" si="6"/>
        <v>0</v>
      </c>
      <c r="M74" s="285">
        <f t="shared" si="5"/>
        <v>0</v>
      </c>
    </row>
    <row r="75" spans="11:13" hidden="1" x14ac:dyDescent="0.25">
      <c r="K75" s="307">
        <f t="shared" si="4"/>
        <v>0</v>
      </c>
      <c r="L75" s="377">
        <f t="shared" si="6"/>
        <v>0</v>
      </c>
      <c r="M75" s="285">
        <f t="shared" si="5"/>
        <v>0</v>
      </c>
    </row>
    <row r="76" spans="11:13" hidden="1" x14ac:dyDescent="0.25">
      <c r="K76" s="307">
        <f t="shared" si="4"/>
        <v>0</v>
      </c>
      <c r="L76" s="377">
        <f t="shared" si="6"/>
        <v>0</v>
      </c>
      <c r="M76" s="285">
        <f t="shared" si="5"/>
        <v>0</v>
      </c>
    </row>
    <row r="77" spans="11:13" hidden="1" x14ac:dyDescent="0.25">
      <c r="K77" s="307">
        <f t="shared" si="4"/>
        <v>0</v>
      </c>
      <c r="L77" s="377">
        <f t="shared" si="6"/>
        <v>0</v>
      </c>
      <c r="M77" s="285">
        <f t="shared" si="5"/>
        <v>0</v>
      </c>
    </row>
    <row r="78" spans="11:13" hidden="1" x14ac:dyDescent="0.25">
      <c r="K78" s="307">
        <f t="shared" si="4"/>
        <v>0</v>
      </c>
      <c r="L78" s="377">
        <f t="shared" si="6"/>
        <v>0</v>
      </c>
      <c r="M78" s="285">
        <f t="shared" si="5"/>
        <v>0</v>
      </c>
    </row>
    <row r="79" spans="11:13" hidden="1" x14ac:dyDescent="0.25">
      <c r="K79" s="307">
        <f t="shared" si="4"/>
        <v>0</v>
      </c>
      <c r="L79" s="377">
        <f t="shared" si="6"/>
        <v>0</v>
      </c>
      <c r="M79" s="285">
        <f t="shared" si="5"/>
        <v>0</v>
      </c>
    </row>
    <row r="80" spans="11:13" hidden="1" x14ac:dyDescent="0.25">
      <c r="K80" s="307">
        <f t="shared" si="4"/>
        <v>0</v>
      </c>
      <c r="L80" s="377">
        <f t="shared" si="6"/>
        <v>0</v>
      </c>
      <c r="M80" s="285">
        <f t="shared" si="5"/>
        <v>0</v>
      </c>
    </row>
    <row r="81" spans="11:13" hidden="1" x14ac:dyDescent="0.25">
      <c r="K81" s="307">
        <f t="shared" si="4"/>
        <v>0</v>
      </c>
      <c r="L81" s="377">
        <f t="shared" si="6"/>
        <v>0</v>
      </c>
      <c r="M81" s="285">
        <f t="shared" si="5"/>
        <v>0</v>
      </c>
    </row>
    <row r="82" spans="11:13" hidden="1" x14ac:dyDescent="0.25">
      <c r="K82" s="307">
        <f t="shared" si="4"/>
        <v>0</v>
      </c>
      <c r="L82" s="377">
        <f t="shared" si="6"/>
        <v>0</v>
      </c>
      <c r="M82" s="285">
        <f t="shared" si="5"/>
        <v>0</v>
      </c>
    </row>
    <row r="83" spans="11:13" hidden="1" x14ac:dyDescent="0.25">
      <c r="K83" s="307">
        <f t="shared" si="4"/>
        <v>0</v>
      </c>
      <c r="L83" s="377">
        <f t="shared" si="6"/>
        <v>0</v>
      </c>
      <c r="M83" s="285">
        <f t="shared" si="5"/>
        <v>0</v>
      </c>
    </row>
    <row r="84" spans="11:13" hidden="1" x14ac:dyDescent="0.25">
      <c r="K84" s="307">
        <f t="shared" si="4"/>
        <v>0</v>
      </c>
      <c r="L84" s="377">
        <f t="shared" si="6"/>
        <v>0</v>
      </c>
      <c r="M84" s="285">
        <f t="shared" si="5"/>
        <v>0</v>
      </c>
    </row>
    <row r="85" spans="11:13" hidden="1" x14ac:dyDescent="0.25">
      <c r="K85" s="307">
        <f t="shared" si="4"/>
        <v>0</v>
      </c>
      <c r="L85" s="377">
        <f t="shared" si="6"/>
        <v>0</v>
      </c>
      <c r="M85" s="285">
        <f t="shared" si="5"/>
        <v>0</v>
      </c>
    </row>
    <row r="86" spans="11:13" hidden="1" x14ac:dyDescent="0.25">
      <c r="K86" s="307">
        <f t="shared" si="4"/>
        <v>0</v>
      </c>
      <c r="L86" s="377">
        <f t="shared" si="6"/>
        <v>0</v>
      </c>
      <c r="M86" s="285">
        <f t="shared" si="5"/>
        <v>0</v>
      </c>
    </row>
    <row r="87" spans="11:13" hidden="1" x14ac:dyDescent="0.25">
      <c r="K87" s="307">
        <f t="shared" si="4"/>
        <v>0</v>
      </c>
      <c r="L87" s="377">
        <f t="shared" si="6"/>
        <v>0</v>
      </c>
      <c r="M87" s="285">
        <f t="shared" si="5"/>
        <v>0</v>
      </c>
    </row>
    <row r="88" spans="11:13" hidden="1" x14ac:dyDescent="0.25">
      <c r="K88" s="307">
        <f t="shared" si="4"/>
        <v>0</v>
      </c>
      <c r="L88" s="377">
        <f t="shared" si="6"/>
        <v>0</v>
      </c>
      <c r="M88" s="285">
        <f t="shared" si="5"/>
        <v>0</v>
      </c>
    </row>
    <row r="89" spans="11:13" hidden="1" x14ac:dyDescent="0.25">
      <c r="K89" s="307">
        <f t="shared" si="4"/>
        <v>0</v>
      </c>
      <c r="L89" s="377">
        <f t="shared" si="6"/>
        <v>0</v>
      </c>
      <c r="M89" s="285">
        <f t="shared" si="5"/>
        <v>0</v>
      </c>
    </row>
    <row r="90" spans="11:13" hidden="1" x14ac:dyDescent="0.25">
      <c r="K90" s="307">
        <f t="shared" si="4"/>
        <v>0</v>
      </c>
      <c r="L90" s="377">
        <f t="shared" si="6"/>
        <v>0</v>
      </c>
      <c r="M90" s="285">
        <f t="shared" si="5"/>
        <v>0</v>
      </c>
    </row>
    <row r="91" spans="11:13" hidden="1" x14ac:dyDescent="0.25">
      <c r="K91" s="307">
        <f t="shared" si="4"/>
        <v>0</v>
      </c>
      <c r="L91" s="377">
        <f t="shared" si="6"/>
        <v>0</v>
      </c>
      <c r="M91" s="285">
        <f t="shared" si="5"/>
        <v>0</v>
      </c>
    </row>
    <row r="92" spans="11:13" hidden="1" x14ac:dyDescent="0.25">
      <c r="K92" s="307">
        <f t="shared" si="4"/>
        <v>0</v>
      </c>
      <c r="L92" s="377">
        <f t="shared" si="6"/>
        <v>0</v>
      </c>
      <c r="M92" s="285">
        <f t="shared" si="5"/>
        <v>0</v>
      </c>
    </row>
    <row r="93" spans="11:13" hidden="1" x14ac:dyDescent="0.25">
      <c r="K93" s="307">
        <f t="shared" si="4"/>
        <v>0</v>
      </c>
      <c r="L93" s="377">
        <f t="shared" si="6"/>
        <v>0</v>
      </c>
      <c r="M93" s="285">
        <f t="shared" si="5"/>
        <v>0</v>
      </c>
    </row>
    <row r="94" spans="11:13" hidden="1" x14ac:dyDescent="0.25">
      <c r="K94" s="307">
        <f t="shared" si="4"/>
        <v>0</v>
      </c>
      <c r="L94" s="377">
        <f t="shared" si="6"/>
        <v>0</v>
      </c>
      <c r="M94" s="285">
        <f t="shared" si="5"/>
        <v>0</v>
      </c>
    </row>
    <row r="95" spans="11:13" hidden="1" x14ac:dyDescent="0.25">
      <c r="K95" s="307">
        <f t="shared" si="4"/>
        <v>0</v>
      </c>
      <c r="L95" s="377">
        <f t="shared" si="6"/>
        <v>0</v>
      </c>
      <c r="M95" s="285">
        <f t="shared" si="5"/>
        <v>0</v>
      </c>
    </row>
    <row r="96" spans="11:13" hidden="1" x14ac:dyDescent="0.25">
      <c r="K96" s="307">
        <f t="shared" si="4"/>
        <v>0</v>
      </c>
      <c r="L96" s="377">
        <f t="shared" si="6"/>
        <v>0</v>
      </c>
      <c r="M96" s="285">
        <f t="shared" si="5"/>
        <v>0</v>
      </c>
    </row>
    <row r="97" spans="11:13" hidden="1" x14ac:dyDescent="0.25">
      <c r="K97" s="307">
        <f t="shared" si="4"/>
        <v>0</v>
      </c>
      <c r="L97" s="377">
        <f t="shared" si="6"/>
        <v>0</v>
      </c>
      <c r="M97" s="285">
        <f t="shared" si="5"/>
        <v>0</v>
      </c>
    </row>
    <row r="98" spans="11:13" hidden="1" x14ac:dyDescent="0.25">
      <c r="K98" s="307">
        <f t="shared" si="4"/>
        <v>0</v>
      </c>
      <c r="L98" s="377">
        <f t="shared" si="6"/>
        <v>0</v>
      </c>
      <c r="M98" s="285">
        <f t="shared" si="5"/>
        <v>0</v>
      </c>
    </row>
    <row r="99" spans="11:13" hidden="1" x14ac:dyDescent="0.25">
      <c r="K99" s="307">
        <f t="shared" si="4"/>
        <v>0</v>
      </c>
      <c r="L99" s="377">
        <f t="shared" si="6"/>
        <v>0</v>
      </c>
      <c r="M99" s="285">
        <f t="shared" si="5"/>
        <v>0</v>
      </c>
    </row>
    <row r="100" spans="11:13" hidden="1" x14ac:dyDescent="0.25">
      <c r="K100" s="307">
        <f t="shared" si="4"/>
        <v>0</v>
      </c>
      <c r="L100" s="377">
        <f t="shared" si="6"/>
        <v>0</v>
      </c>
      <c r="M100" s="285">
        <f t="shared" si="5"/>
        <v>0</v>
      </c>
    </row>
    <row r="101" spans="11:13" hidden="1" x14ac:dyDescent="0.25">
      <c r="K101" s="307">
        <f t="shared" si="4"/>
        <v>0</v>
      </c>
      <c r="L101" s="377">
        <f t="shared" si="6"/>
        <v>0</v>
      </c>
      <c r="M101" s="285">
        <f t="shared" si="5"/>
        <v>0</v>
      </c>
    </row>
    <row r="102" spans="11:13" hidden="1" x14ac:dyDescent="0.25">
      <c r="K102" s="307">
        <f t="shared" si="4"/>
        <v>0</v>
      </c>
      <c r="L102" s="377">
        <f t="shared" si="6"/>
        <v>0</v>
      </c>
      <c r="M102" s="285">
        <f t="shared" si="5"/>
        <v>0</v>
      </c>
    </row>
    <row r="103" spans="11:13" hidden="1" x14ac:dyDescent="0.25">
      <c r="K103" s="307">
        <f t="shared" si="4"/>
        <v>0</v>
      </c>
      <c r="L103" s="377">
        <f t="shared" si="6"/>
        <v>0</v>
      </c>
      <c r="M103" s="285">
        <f t="shared" si="5"/>
        <v>0</v>
      </c>
    </row>
    <row r="104" spans="11:13" hidden="1" x14ac:dyDescent="0.25">
      <c r="K104" s="307">
        <f t="shared" si="4"/>
        <v>0</v>
      </c>
      <c r="L104" s="377">
        <f t="shared" si="6"/>
        <v>0</v>
      </c>
      <c r="M104" s="285">
        <f t="shared" si="5"/>
        <v>0</v>
      </c>
    </row>
    <row r="105" spans="11:13" hidden="1" x14ac:dyDescent="0.25">
      <c r="K105" s="307">
        <f t="shared" si="4"/>
        <v>0</v>
      </c>
      <c r="L105" s="377">
        <f t="shared" si="6"/>
        <v>0</v>
      </c>
      <c r="M105" s="285">
        <f t="shared" si="5"/>
        <v>0</v>
      </c>
    </row>
    <row r="106" spans="11:13" hidden="1" x14ac:dyDescent="0.25">
      <c r="K106" s="307">
        <f t="shared" si="4"/>
        <v>0</v>
      </c>
      <c r="L106" s="377">
        <f t="shared" si="6"/>
        <v>0</v>
      </c>
      <c r="M106" s="285">
        <f t="shared" si="5"/>
        <v>0</v>
      </c>
    </row>
    <row r="107" spans="11:13" hidden="1" x14ac:dyDescent="0.25">
      <c r="K107" s="307">
        <f t="shared" si="4"/>
        <v>0</v>
      </c>
      <c r="L107" s="377">
        <f t="shared" si="6"/>
        <v>0</v>
      </c>
      <c r="M107" s="285">
        <f t="shared" si="5"/>
        <v>0</v>
      </c>
    </row>
    <row r="108" spans="11:13" hidden="1" x14ac:dyDescent="0.25">
      <c r="K108" s="307">
        <f t="shared" si="4"/>
        <v>0</v>
      </c>
      <c r="L108" s="377">
        <f t="shared" si="6"/>
        <v>0</v>
      </c>
      <c r="M108" s="285">
        <f t="shared" si="5"/>
        <v>0</v>
      </c>
    </row>
    <row r="109" spans="11:13" hidden="1" x14ac:dyDescent="0.25">
      <c r="K109" s="307">
        <f t="shared" si="4"/>
        <v>0</v>
      </c>
      <c r="L109" s="377">
        <f t="shared" si="6"/>
        <v>0</v>
      </c>
      <c r="M109" s="285">
        <f t="shared" si="5"/>
        <v>0</v>
      </c>
    </row>
    <row r="110" spans="11:13" hidden="1" x14ac:dyDescent="0.25">
      <c r="K110" s="307">
        <f t="shared" si="4"/>
        <v>0</v>
      </c>
      <c r="L110" s="377">
        <f t="shared" si="6"/>
        <v>0</v>
      </c>
      <c r="M110" s="285">
        <f t="shared" si="5"/>
        <v>0</v>
      </c>
    </row>
    <row r="111" spans="11:13" hidden="1" x14ac:dyDescent="0.25">
      <c r="K111" s="307">
        <f t="shared" si="4"/>
        <v>0</v>
      </c>
      <c r="L111" s="377">
        <f t="shared" si="6"/>
        <v>0</v>
      </c>
      <c r="M111" s="285">
        <f t="shared" si="5"/>
        <v>0</v>
      </c>
    </row>
    <row r="112" spans="11:13" hidden="1" x14ac:dyDescent="0.25">
      <c r="K112" s="307">
        <f t="shared" si="4"/>
        <v>0</v>
      </c>
      <c r="L112" s="377">
        <f t="shared" si="6"/>
        <v>0</v>
      </c>
      <c r="M112" s="285">
        <f t="shared" si="5"/>
        <v>0</v>
      </c>
    </row>
    <row r="113" spans="11:13" hidden="1" x14ac:dyDescent="0.25">
      <c r="K113" s="307">
        <f t="shared" si="4"/>
        <v>0</v>
      </c>
      <c r="L113" s="377">
        <f t="shared" si="6"/>
        <v>0</v>
      </c>
      <c r="M113" s="285">
        <f t="shared" si="5"/>
        <v>0</v>
      </c>
    </row>
    <row r="114" spans="11:13" hidden="1" x14ac:dyDescent="0.25">
      <c r="K114" s="307">
        <f t="shared" si="4"/>
        <v>0</v>
      </c>
      <c r="L114" s="377">
        <f t="shared" si="6"/>
        <v>0</v>
      </c>
      <c r="M114" s="285">
        <f t="shared" si="5"/>
        <v>0</v>
      </c>
    </row>
    <row r="115" spans="11:13" hidden="1" x14ac:dyDescent="0.25">
      <c r="K115" s="307">
        <f t="shared" si="4"/>
        <v>0</v>
      </c>
      <c r="L115" s="377">
        <f t="shared" si="6"/>
        <v>0</v>
      </c>
      <c r="M115" s="285">
        <f t="shared" si="5"/>
        <v>0</v>
      </c>
    </row>
    <row r="116" spans="11:13" hidden="1" x14ac:dyDescent="0.25">
      <c r="K116" s="307">
        <f t="shared" si="4"/>
        <v>0</v>
      </c>
      <c r="L116" s="377">
        <f t="shared" si="6"/>
        <v>0</v>
      </c>
      <c r="M116" s="285">
        <f t="shared" si="5"/>
        <v>0</v>
      </c>
    </row>
    <row r="117" spans="11:13" hidden="1" x14ac:dyDescent="0.25">
      <c r="K117" s="307">
        <f t="shared" si="4"/>
        <v>0</v>
      </c>
      <c r="L117" s="377">
        <f t="shared" si="6"/>
        <v>0</v>
      </c>
      <c r="M117" s="285">
        <f t="shared" si="5"/>
        <v>0</v>
      </c>
    </row>
    <row r="118" spans="11:13" hidden="1" x14ac:dyDescent="0.25">
      <c r="K118" s="307">
        <f t="shared" si="4"/>
        <v>0</v>
      </c>
      <c r="L118" s="377">
        <f t="shared" si="6"/>
        <v>0</v>
      </c>
      <c r="M118" s="285">
        <f t="shared" si="5"/>
        <v>0</v>
      </c>
    </row>
    <row r="119" spans="11:13" hidden="1" x14ac:dyDescent="0.25">
      <c r="K119" s="307">
        <f t="shared" si="4"/>
        <v>0</v>
      </c>
      <c r="L119" s="377">
        <f t="shared" si="6"/>
        <v>0</v>
      </c>
      <c r="M119" s="285">
        <f t="shared" si="5"/>
        <v>0</v>
      </c>
    </row>
    <row r="120" spans="11:13" hidden="1" x14ac:dyDescent="0.25">
      <c r="K120" s="307">
        <f t="shared" si="4"/>
        <v>0</v>
      </c>
      <c r="L120" s="377">
        <f t="shared" si="6"/>
        <v>0</v>
      </c>
      <c r="M120" s="285">
        <f t="shared" si="5"/>
        <v>0</v>
      </c>
    </row>
    <row r="121" spans="11:13" hidden="1" x14ac:dyDescent="0.25">
      <c r="K121" s="307">
        <f t="shared" si="4"/>
        <v>0</v>
      </c>
      <c r="L121" s="377">
        <f t="shared" si="6"/>
        <v>0</v>
      </c>
      <c r="M121" s="285">
        <f t="shared" si="5"/>
        <v>0</v>
      </c>
    </row>
    <row r="122" spans="11:13" hidden="1" x14ac:dyDescent="0.25">
      <c r="K122" s="307">
        <f t="shared" si="4"/>
        <v>0</v>
      </c>
      <c r="L122" s="377">
        <f t="shared" si="6"/>
        <v>0</v>
      </c>
      <c r="M122" s="285">
        <f t="shared" si="5"/>
        <v>0</v>
      </c>
    </row>
    <row r="123" spans="11:13" hidden="1" x14ac:dyDescent="0.25">
      <c r="K123" s="307">
        <f t="shared" si="4"/>
        <v>0</v>
      </c>
      <c r="L123" s="377">
        <f t="shared" si="6"/>
        <v>0</v>
      </c>
      <c r="M123" s="285">
        <f t="shared" si="5"/>
        <v>0</v>
      </c>
    </row>
    <row r="124" spans="11:13" hidden="1" x14ac:dyDescent="0.25">
      <c r="K124" s="307">
        <f t="shared" si="4"/>
        <v>0</v>
      </c>
      <c r="L124" s="377">
        <f t="shared" si="6"/>
        <v>0</v>
      </c>
      <c r="M124" s="285">
        <f t="shared" si="5"/>
        <v>0</v>
      </c>
    </row>
    <row r="125" spans="11:13" hidden="1" x14ac:dyDescent="0.25">
      <c r="K125" s="307">
        <f t="shared" si="4"/>
        <v>0</v>
      </c>
      <c r="L125" s="377">
        <f t="shared" si="6"/>
        <v>0</v>
      </c>
      <c r="M125" s="285">
        <f t="shared" si="5"/>
        <v>0</v>
      </c>
    </row>
    <row r="126" spans="11:13" hidden="1" x14ac:dyDescent="0.25">
      <c r="K126" s="307">
        <f t="shared" si="4"/>
        <v>0</v>
      </c>
      <c r="L126" s="377">
        <f t="shared" si="6"/>
        <v>0</v>
      </c>
      <c r="M126" s="285">
        <f t="shared" si="5"/>
        <v>0</v>
      </c>
    </row>
    <row r="127" spans="11:13" hidden="1" x14ac:dyDescent="0.25">
      <c r="K127" s="307">
        <f t="shared" si="4"/>
        <v>0</v>
      </c>
      <c r="L127" s="377">
        <f t="shared" si="6"/>
        <v>0</v>
      </c>
      <c r="M127" s="285">
        <f t="shared" si="5"/>
        <v>0</v>
      </c>
    </row>
    <row r="128" spans="11:13" hidden="1" x14ac:dyDescent="0.25">
      <c r="K128" s="307">
        <f t="shared" si="4"/>
        <v>0</v>
      </c>
      <c r="L128" s="377">
        <f t="shared" si="6"/>
        <v>0</v>
      </c>
      <c r="M128" s="285">
        <f t="shared" si="5"/>
        <v>0</v>
      </c>
    </row>
    <row r="129" spans="11:13" hidden="1" x14ac:dyDescent="0.25">
      <c r="K129" s="307">
        <f t="shared" si="4"/>
        <v>0</v>
      </c>
      <c r="L129" s="377">
        <f t="shared" si="6"/>
        <v>0</v>
      </c>
      <c r="M129" s="285">
        <f t="shared" si="5"/>
        <v>0</v>
      </c>
    </row>
    <row r="130" spans="11:13" hidden="1" x14ac:dyDescent="0.25">
      <c r="K130" s="307">
        <f t="shared" si="4"/>
        <v>0</v>
      </c>
      <c r="L130" s="377">
        <f t="shared" si="6"/>
        <v>0</v>
      </c>
      <c r="M130" s="285">
        <f t="shared" si="5"/>
        <v>0</v>
      </c>
    </row>
    <row r="131" spans="11:13" hidden="1" x14ac:dyDescent="0.25">
      <c r="K131" s="307">
        <f t="shared" si="4"/>
        <v>0</v>
      </c>
      <c r="L131" s="377">
        <f t="shared" si="6"/>
        <v>0</v>
      </c>
      <c r="M131" s="285">
        <f t="shared" si="5"/>
        <v>0</v>
      </c>
    </row>
    <row r="132" spans="11:13" hidden="1" x14ac:dyDescent="0.25">
      <c r="K132" s="307">
        <f t="shared" si="4"/>
        <v>0</v>
      </c>
      <c r="L132" s="377">
        <f t="shared" si="6"/>
        <v>0</v>
      </c>
      <c r="M132" s="285">
        <f t="shared" si="5"/>
        <v>0</v>
      </c>
    </row>
    <row r="133" spans="11:13" hidden="1" x14ac:dyDescent="0.25">
      <c r="K133" s="307">
        <f t="shared" ref="K133:K196" si="7">SUM(F133:J133)</f>
        <v>0</v>
      </c>
      <c r="L133" s="377">
        <f t="shared" si="6"/>
        <v>0</v>
      </c>
      <c r="M133" s="285">
        <f t="shared" ref="M133:M196" si="8">SUM(K133*L133)</f>
        <v>0</v>
      </c>
    </row>
    <row r="134" spans="11:13" hidden="1" x14ac:dyDescent="0.25">
      <c r="K134" s="307">
        <f t="shared" si="7"/>
        <v>0</v>
      </c>
      <c r="L134" s="377">
        <f t="shared" ref="L134:L197" si="9">IF(D134="X",0,IF(E134="",0,IF(E134="H",0,VLOOKUP(E134,$F$539:$G$553,2))))</f>
        <v>0</v>
      </c>
      <c r="M134" s="285">
        <f t="shared" si="8"/>
        <v>0</v>
      </c>
    </row>
    <row r="135" spans="11:13" hidden="1" x14ac:dyDescent="0.25">
      <c r="K135" s="307">
        <f t="shared" si="7"/>
        <v>0</v>
      </c>
      <c r="L135" s="377">
        <f t="shared" si="9"/>
        <v>0</v>
      </c>
      <c r="M135" s="285">
        <f t="shared" si="8"/>
        <v>0</v>
      </c>
    </row>
    <row r="136" spans="11:13" hidden="1" x14ac:dyDescent="0.25">
      <c r="K136" s="307">
        <f t="shared" si="7"/>
        <v>0</v>
      </c>
      <c r="L136" s="377">
        <f t="shared" si="9"/>
        <v>0</v>
      </c>
      <c r="M136" s="285">
        <f t="shared" si="8"/>
        <v>0</v>
      </c>
    </row>
    <row r="137" spans="11:13" hidden="1" x14ac:dyDescent="0.25">
      <c r="K137" s="307">
        <f t="shared" si="7"/>
        <v>0</v>
      </c>
      <c r="L137" s="377">
        <f t="shared" si="9"/>
        <v>0</v>
      </c>
      <c r="M137" s="285">
        <f t="shared" si="8"/>
        <v>0</v>
      </c>
    </row>
    <row r="138" spans="11:13" hidden="1" x14ac:dyDescent="0.25">
      <c r="K138" s="307">
        <f t="shared" si="7"/>
        <v>0</v>
      </c>
      <c r="L138" s="377">
        <f t="shared" si="9"/>
        <v>0</v>
      </c>
      <c r="M138" s="285">
        <f t="shared" si="8"/>
        <v>0</v>
      </c>
    </row>
    <row r="139" spans="11:13" hidden="1" x14ac:dyDescent="0.25">
      <c r="K139" s="307">
        <f t="shared" si="7"/>
        <v>0</v>
      </c>
      <c r="L139" s="377">
        <f t="shared" si="9"/>
        <v>0</v>
      </c>
      <c r="M139" s="285">
        <f t="shared" si="8"/>
        <v>0</v>
      </c>
    </row>
    <row r="140" spans="11:13" hidden="1" x14ac:dyDescent="0.25">
      <c r="K140" s="307">
        <f t="shared" si="7"/>
        <v>0</v>
      </c>
      <c r="L140" s="377">
        <f t="shared" si="9"/>
        <v>0</v>
      </c>
      <c r="M140" s="285">
        <f t="shared" si="8"/>
        <v>0</v>
      </c>
    </row>
    <row r="141" spans="11:13" hidden="1" x14ac:dyDescent="0.25">
      <c r="K141" s="307">
        <f t="shared" si="7"/>
        <v>0</v>
      </c>
      <c r="L141" s="377">
        <f t="shared" si="9"/>
        <v>0</v>
      </c>
      <c r="M141" s="285">
        <f t="shared" si="8"/>
        <v>0</v>
      </c>
    </row>
    <row r="142" spans="11:13" hidden="1" x14ac:dyDescent="0.25">
      <c r="K142" s="307">
        <f t="shared" si="7"/>
        <v>0</v>
      </c>
      <c r="L142" s="377">
        <f t="shared" si="9"/>
        <v>0</v>
      </c>
      <c r="M142" s="285">
        <f t="shared" si="8"/>
        <v>0</v>
      </c>
    </row>
    <row r="143" spans="11:13" hidden="1" x14ac:dyDescent="0.25">
      <c r="K143" s="307">
        <f t="shared" si="7"/>
        <v>0</v>
      </c>
      <c r="L143" s="377">
        <f t="shared" si="9"/>
        <v>0</v>
      </c>
      <c r="M143" s="285">
        <f t="shared" si="8"/>
        <v>0</v>
      </c>
    </row>
    <row r="144" spans="11:13" hidden="1" x14ac:dyDescent="0.25">
      <c r="K144" s="307">
        <f t="shared" si="7"/>
        <v>0</v>
      </c>
      <c r="L144" s="377">
        <f t="shared" si="9"/>
        <v>0</v>
      </c>
      <c r="M144" s="285">
        <f t="shared" si="8"/>
        <v>0</v>
      </c>
    </row>
    <row r="145" spans="11:13" hidden="1" x14ac:dyDescent="0.25">
      <c r="K145" s="307">
        <f t="shared" si="7"/>
        <v>0</v>
      </c>
      <c r="L145" s="377">
        <f t="shared" si="9"/>
        <v>0</v>
      </c>
      <c r="M145" s="285">
        <f t="shared" si="8"/>
        <v>0</v>
      </c>
    </row>
    <row r="146" spans="11:13" hidden="1" x14ac:dyDescent="0.25">
      <c r="K146" s="307">
        <f t="shared" si="7"/>
        <v>0</v>
      </c>
      <c r="L146" s="377">
        <f t="shared" si="9"/>
        <v>0</v>
      </c>
      <c r="M146" s="285">
        <f t="shared" si="8"/>
        <v>0</v>
      </c>
    </row>
    <row r="147" spans="11:13" hidden="1" x14ac:dyDescent="0.25">
      <c r="K147" s="307">
        <f t="shared" si="7"/>
        <v>0</v>
      </c>
      <c r="L147" s="377">
        <f t="shared" si="9"/>
        <v>0</v>
      </c>
      <c r="M147" s="285">
        <f t="shared" si="8"/>
        <v>0</v>
      </c>
    </row>
    <row r="148" spans="11:13" hidden="1" x14ac:dyDescent="0.25">
      <c r="K148" s="307">
        <f t="shared" si="7"/>
        <v>0</v>
      </c>
      <c r="L148" s="377">
        <f t="shared" si="9"/>
        <v>0</v>
      </c>
      <c r="M148" s="285">
        <f t="shared" si="8"/>
        <v>0</v>
      </c>
    </row>
    <row r="149" spans="11:13" hidden="1" x14ac:dyDescent="0.25">
      <c r="K149" s="307">
        <f t="shared" si="7"/>
        <v>0</v>
      </c>
      <c r="L149" s="377">
        <f t="shared" si="9"/>
        <v>0</v>
      </c>
      <c r="M149" s="285">
        <f t="shared" si="8"/>
        <v>0</v>
      </c>
    </row>
    <row r="150" spans="11:13" hidden="1" x14ac:dyDescent="0.25">
      <c r="K150" s="307">
        <f t="shared" si="7"/>
        <v>0</v>
      </c>
      <c r="L150" s="377">
        <f t="shared" si="9"/>
        <v>0</v>
      </c>
      <c r="M150" s="285">
        <f t="shared" si="8"/>
        <v>0</v>
      </c>
    </row>
    <row r="151" spans="11:13" hidden="1" x14ac:dyDescent="0.25">
      <c r="K151" s="307">
        <f t="shared" si="7"/>
        <v>0</v>
      </c>
      <c r="L151" s="377">
        <f t="shared" si="9"/>
        <v>0</v>
      </c>
      <c r="M151" s="285">
        <f t="shared" si="8"/>
        <v>0</v>
      </c>
    </row>
    <row r="152" spans="11:13" hidden="1" x14ac:dyDescent="0.25">
      <c r="K152" s="307">
        <f t="shared" si="7"/>
        <v>0</v>
      </c>
      <c r="L152" s="377">
        <f t="shared" si="9"/>
        <v>0</v>
      </c>
      <c r="M152" s="285">
        <f t="shared" si="8"/>
        <v>0</v>
      </c>
    </row>
    <row r="153" spans="11:13" hidden="1" x14ac:dyDescent="0.25">
      <c r="K153" s="307">
        <f t="shared" si="7"/>
        <v>0</v>
      </c>
      <c r="L153" s="377">
        <f t="shared" si="9"/>
        <v>0</v>
      </c>
      <c r="M153" s="285">
        <f t="shared" si="8"/>
        <v>0</v>
      </c>
    </row>
    <row r="154" spans="11:13" hidden="1" x14ac:dyDescent="0.25">
      <c r="K154" s="307">
        <f t="shared" si="7"/>
        <v>0</v>
      </c>
      <c r="L154" s="377">
        <f t="shared" si="9"/>
        <v>0</v>
      </c>
      <c r="M154" s="285">
        <f t="shared" si="8"/>
        <v>0</v>
      </c>
    </row>
    <row r="155" spans="11:13" hidden="1" x14ac:dyDescent="0.25">
      <c r="K155" s="307">
        <f t="shared" si="7"/>
        <v>0</v>
      </c>
      <c r="L155" s="377">
        <f t="shared" si="9"/>
        <v>0</v>
      </c>
      <c r="M155" s="285">
        <f t="shared" si="8"/>
        <v>0</v>
      </c>
    </row>
    <row r="156" spans="11:13" hidden="1" x14ac:dyDescent="0.25">
      <c r="K156" s="307">
        <f t="shared" si="7"/>
        <v>0</v>
      </c>
      <c r="L156" s="377">
        <f t="shared" si="9"/>
        <v>0</v>
      </c>
      <c r="M156" s="285">
        <f t="shared" si="8"/>
        <v>0</v>
      </c>
    </row>
    <row r="157" spans="11:13" hidden="1" x14ac:dyDescent="0.25">
      <c r="K157" s="307">
        <f t="shared" si="7"/>
        <v>0</v>
      </c>
      <c r="L157" s="377">
        <f t="shared" si="9"/>
        <v>0</v>
      </c>
      <c r="M157" s="285">
        <f t="shared" si="8"/>
        <v>0</v>
      </c>
    </row>
    <row r="158" spans="11:13" hidden="1" x14ac:dyDescent="0.25">
      <c r="K158" s="307">
        <f t="shared" si="7"/>
        <v>0</v>
      </c>
      <c r="L158" s="377">
        <f t="shared" si="9"/>
        <v>0</v>
      </c>
      <c r="M158" s="285">
        <f t="shared" si="8"/>
        <v>0</v>
      </c>
    </row>
    <row r="159" spans="11:13" hidden="1" x14ac:dyDescent="0.25">
      <c r="K159" s="307">
        <f t="shared" si="7"/>
        <v>0</v>
      </c>
      <c r="L159" s="377">
        <f t="shared" si="9"/>
        <v>0</v>
      </c>
      <c r="M159" s="285">
        <f t="shared" si="8"/>
        <v>0</v>
      </c>
    </row>
    <row r="160" spans="11:13" hidden="1" x14ac:dyDescent="0.25">
      <c r="K160" s="307">
        <f t="shared" si="7"/>
        <v>0</v>
      </c>
      <c r="L160" s="377">
        <f t="shared" si="9"/>
        <v>0</v>
      </c>
      <c r="M160" s="285">
        <f t="shared" si="8"/>
        <v>0</v>
      </c>
    </row>
    <row r="161" spans="11:13" hidden="1" x14ac:dyDescent="0.25">
      <c r="K161" s="307">
        <f t="shared" si="7"/>
        <v>0</v>
      </c>
      <c r="L161" s="377">
        <f t="shared" si="9"/>
        <v>0</v>
      </c>
      <c r="M161" s="285">
        <f t="shared" si="8"/>
        <v>0</v>
      </c>
    </row>
    <row r="162" spans="11:13" hidden="1" x14ac:dyDescent="0.25">
      <c r="K162" s="307">
        <f t="shared" si="7"/>
        <v>0</v>
      </c>
      <c r="L162" s="377">
        <f t="shared" si="9"/>
        <v>0</v>
      </c>
      <c r="M162" s="285">
        <f t="shared" si="8"/>
        <v>0</v>
      </c>
    </row>
    <row r="163" spans="11:13" hidden="1" x14ac:dyDescent="0.25">
      <c r="K163" s="307">
        <f t="shared" si="7"/>
        <v>0</v>
      </c>
      <c r="L163" s="377">
        <f t="shared" si="9"/>
        <v>0</v>
      </c>
      <c r="M163" s="285">
        <f t="shared" si="8"/>
        <v>0</v>
      </c>
    </row>
    <row r="164" spans="11:13" hidden="1" x14ac:dyDescent="0.25">
      <c r="K164" s="307">
        <f t="shared" si="7"/>
        <v>0</v>
      </c>
      <c r="L164" s="377">
        <f t="shared" si="9"/>
        <v>0</v>
      </c>
      <c r="M164" s="285">
        <f t="shared" si="8"/>
        <v>0</v>
      </c>
    </row>
    <row r="165" spans="11:13" hidden="1" x14ac:dyDescent="0.25">
      <c r="K165" s="307">
        <f t="shared" si="7"/>
        <v>0</v>
      </c>
      <c r="L165" s="377">
        <f t="shared" si="9"/>
        <v>0</v>
      </c>
      <c r="M165" s="285">
        <f t="shared" si="8"/>
        <v>0</v>
      </c>
    </row>
    <row r="166" spans="11:13" hidden="1" x14ac:dyDescent="0.25">
      <c r="K166" s="307">
        <f t="shared" si="7"/>
        <v>0</v>
      </c>
      <c r="L166" s="377">
        <f t="shared" si="9"/>
        <v>0</v>
      </c>
      <c r="M166" s="285">
        <f t="shared" si="8"/>
        <v>0</v>
      </c>
    </row>
    <row r="167" spans="11:13" hidden="1" x14ac:dyDescent="0.25">
      <c r="K167" s="307">
        <f t="shared" si="7"/>
        <v>0</v>
      </c>
      <c r="L167" s="377">
        <f t="shared" si="9"/>
        <v>0</v>
      </c>
      <c r="M167" s="285">
        <f t="shared" si="8"/>
        <v>0</v>
      </c>
    </row>
    <row r="168" spans="11:13" hidden="1" x14ac:dyDescent="0.25">
      <c r="K168" s="307">
        <f t="shared" si="7"/>
        <v>0</v>
      </c>
      <c r="L168" s="377">
        <f t="shared" si="9"/>
        <v>0</v>
      </c>
      <c r="M168" s="285">
        <f t="shared" si="8"/>
        <v>0</v>
      </c>
    </row>
    <row r="169" spans="11:13" hidden="1" x14ac:dyDescent="0.25">
      <c r="K169" s="307">
        <f t="shared" si="7"/>
        <v>0</v>
      </c>
      <c r="L169" s="377">
        <f t="shared" si="9"/>
        <v>0</v>
      </c>
      <c r="M169" s="285">
        <f t="shared" si="8"/>
        <v>0</v>
      </c>
    </row>
    <row r="170" spans="11:13" hidden="1" x14ac:dyDescent="0.25">
      <c r="K170" s="307">
        <f t="shared" si="7"/>
        <v>0</v>
      </c>
      <c r="L170" s="377">
        <f t="shared" si="9"/>
        <v>0</v>
      </c>
      <c r="M170" s="285">
        <f t="shared" si="8"/>
        <v>0</v>
      </c>
    </row>
    <row r="171" spans="11:13" hidden="1" x14ac:dyDescent="0.25">
      <c r="K171" s="307">
        <f t="shared" si="7"/>
        <v>0</v>
      </c>
      <c r="L171" s="377">
        <f t="shared" si="9"/>
        <v>0</v>
      </c>
      <c r="M171" s="285">
        <f t="shared" si="8"/>
        <v>0</v>
      </c>
    </row>
    <row r="172" spans="11:13" hidden="1" x14ac:dyDescent="0.25">
      <c r="K172" s="307">
        <f t="shared" si="7"/>
        <v>0</v>
      </c>
      <c r="L172" s="377">
        <f t="shared" si="9"/>
        <v>0</v>
      </c>
      <c r="M172" s="285">
        <f t="shared" si="8"/>
        <v>0</v>
      </c>
    </row>
    <row r="173" spans="11:13" hidden="1" x14ac:dyDescent="0.25">
      <c r="K173" s="307">
        <f t="shared" si="7"/>
        <v>0</v>
      </c>
      <c r="L173" s="377">
        <f t="shared" si="9"/>
        <v>0</v>
      </c>
      <c r="M173" s="285">
        <f t="shared" si="8"/>
        <v>0</v>
      </c>
    </row>
    <row r="174" spans="11:13" hidden="1" x14ac:dyDescent="0.25">
      <c r="K174" s="307">
        <f t="shared" si="7"/>
        <v>0</v>
      </c>
      <c r="L174" s="377">
        <f t="shared" si="9"/>
        <v>0</v>
      </c>
      <c r="M174" s="285">
        <f t="shared" si="8"/>
        <v>0</v>
      </c>
    </row>
    <row r="175" spans="11:13" hidden="1" x14ac:dyDescent="0.25">
      <c r="K175" s="307">
        <f t="shared" si="7"/>
        <v>0</v>
      </c>
      <c r="L175" s="377">
        <f t="shared" si="9"/>
        <v>0</v>
      </c>
      <c r="M175" s="285">
        <f t="shared" si="8"/>
        <v>0</v>
      </c>
    </row>
    <row r="176" spans="11:13" hidden="1" x14ac:dyDescent="0.25">
      <c r="K176" s="307">
        <f t="shared" si="7"/>
        <v>0</v>
      </c>
      <c r="L176" s="377">
        <f t="shared" si="9"/>
        <v>0</v>
      </c>
      <c r="M176" s="285">
        <f t="shared" si="8"/>
        <v>0</v>
      </c>
    </row>
    <row r="177" spans="11:13" hidden="1" x14ac:dyDescent="0.25">
      <c r="K177" s="307">
        <f t="shared" si="7"/>
        <v>0</v>
      </c>
      <c r="L177" s="377">
        <f t="shared" si="9"/>
        <v>0</v>
      </c>
      <c r="M177" s="285">
        <f t="shared" si="8"/>
        <v>0</v>
      </c>
    </row>
    <row r="178" spans="11:13" hidden="1" x14ac:dyDescent="0.25">
      <c r="K178" s="307">
        <f t="shared" si="7"/>
        <v>0</v>
      </c>
      <c r="L178" s="377">
        <f t="shared" si="9"/>
        <v>0</v>
      </c>
      <c r="M178" s="285">
        <f t="shared" si="8"/>
        <v>0</v>
      </c>
    </row>
    <row r="179" spans="11:13" hidden="1" x14ac:dyDescent="0.25">
      <c r="K179" s="307">
        <f t="shared" si="7"/>
        <v>0</v>
      </c>
      <c r="L179" s="377">
        <f t="shared" si="9"/>
        <v>0</v>
      </c>
      <c r="M179" s="285">
        <f t="shared" si="8"/>
        <v>0</v>
      </c>
    </row>
    <row r="180" spans="11:13" hidden="1" x14ac:dyDescent="0.25">
      <c r="K180" s="307">
        <f t="shared" si="7"/>
        <v>0</v>
      </c>
      <c r="L180" s="377">
        <f t="shared" si="9"/>
        <v>0</v>
      </c>
      <c r="M180" s="285">
        <f t="shared" si="8"/>
        <v>0</v>
      </c>
    </row>
    <row r="181" spans="11:13" hidden="1" x14ac:dyDescent="0.25">
      <c r="K181" s="307">
        <f t="shared" si="7"/>
        <v>0</v>
      </c>
      <c r="L181" s="377">
        <f t="shared" si="9"/>
        <v>0</v>
      </c>
      <c r="M181" s="285">
        <f t="shared" si="8"/>
        <v>0</v>
      </c>
    </row>
    <row r="182" spans="11:13" hidden="1" x14ac:dyDescent="0.25">
      <c r="K182" s="307">
        <f t="shared" si="7"/>
        <v>0</v>
      </c>
      <c r="L182" s="377">
        <f t="shared" si="9"/>
        <v>0</v>
      </c>
      <c r="M182" s="285">
        <f t="shared" si="8"/>
        <v>0</v>
      </c>
    </row>
    <row r="183" spans="11:13" hidden="1" x14ac:dyDescent="0.25">
      <c r="K183" s="307">
        <f t="shared" si="7"/>
        <v>0</v>
      </c>
      <c r="L183" s="377">
        <f t="shared" si="9"/>
        <v>0</v>
      </c>
      <c r="M183" s="285">
        <f t="shared" si="8"/>
        <v>0</v>
      </c>
    </row>
    <row r="184" spans="11:13" hidden="1" x14ac:dyDescent="0.25">
      <c r="K184" s="307">
        <f t="shared" si="7"/>
        <v>0</v>
      </c>
      <c r="L184" s="377">
        <f t="shared" si="9"/>
        <v>0</v>
      </c>
      <c r="M184" s="285">
        <f t="shared" si="8"/>
        <v>0</v>
      </c>
    </row>
    <row r="185" spans="11:13" hidden="1" x14ac:dyDescent="0.25">
      <c r="K185" s="307">
        <f t="shared" si="7"/>
        <v>0</v>
      </c>
      <c r="L185" s="377">
        <f t="shared" si="9"/>
        <v>0</v>
      </c>
      <c r="M185" s="285">
        <f t="shared" si="8"/>
        <v>0</v>
      </c>
    </row>
    <row r="186" spans="11:13" hidden="1" x14ac:dyDescent="0.25">
      <c r="K186" s="307">
        <f t="shared" si="7"/>
        <v>0</v>
      </c>
      <c r="L186" s="377">
        <f t="shared" si="9"/>
        <v>0</v>
      </c>
      <c r="M186" s="285">
        <f t="shared" si="8"/>
        <v>0</v>
      </c>
    </row>
    <row r="187" spans="11:13" hidden="1" x14ac:dyDescent="0.25">
      <c r="K187" s="307">
        <f t="shared" si="7"/>
        <v>0</v>
      </c>
      <c r="L187" s="377">
        <f t="shared" si="9"/>
        <v>0</v>
      </c>
      <c r="M187" s="285">
        <f t="shared" si="8"/>
        <v>0</v>
      </c>
    </row>
    <row r="188" spans="11:13" hidden="1" x14ac:dyDescent="0.25">
      <c r="K188" s="307">
        <f t="shared" si="7"/>
        <v>0</v>
      </c>
      <c r="L188" s="377">
        <f t="shared" si="9"/>
        <v>0</v>
      </c>
      <c r="M188" s="285">
        <f t="shared" si="8"/>
        <v>0</v>
      </c>
    </row>
    <row r="189" spans="11:13" hidden="1" x14ac:dyDescent="0.25">
      <c r="K189" s="307">
        <f t="shared" si="7"/>
        <v>0</v>
      </c>
      <c r="L189" s="377">
        <f t="shared" si="9"/>
        <v>0</v>
      </c>
      <c r="M189" s="285">
        <f t="shared" si="8"/>
        <v>0</v>
      </c>
    </row>
    <row r="190" spans="11:13" hidden="1" x14ac:dyDescent="0.25">
      <c r="K190" s="307">
        <f t="shared" si="7"/>
        <v>0</v>
      </c>
      <c r="L190" s="377">
        <f t="shared" si="9"/>
        <v>0</v>
      </c>
      <c r="M190" s="285">
        <f t="shared" si="8"/>
        <v>0</v>
      </c>
    </row>
    <row r="191" spans="11:13" hidden="1" x14ac:dyDescent="0.25">
      <c r="K191" s="307">
        <f t="shared" si="7"/>
        <v>0</v>
      </c>
      <c r="L191" s="377">
        <f t="shared" si="9"/>
        <v>0</v>
      </c>
      <c r="M191" s="285">
        <f t="shared" si="8"/>
        <v>0</v>
      </c>
    </row>
    <row r="192" spans="11:13" hidden="1" x14ac:dyDescent="0.25">
      <c r="K192" s="307">
        <f t="shared" si="7"/>
        <v>0</v>
      </c>
      <c r="L192" s="377">
        <f t="shared" si="9"/>
        <v>0</v>
      </c>
      <c r="M192" s="285">
        <f t="shared" si="8"/>
        <v>0</v>
      </c>
    </row>
    <row r="193" spans="11:13" hidden="1" x14ac:dyDescent="0.25">
      <c r="K193" s="307">
        <f t="shared" si="7"/>
        <v>0</v>
      </c>
      <c r="L193" s="377">
        <f t="shared" si="9"/>
        <v>0</v>
      </c>
      <c r="M193" s="285">
        <f t="shared" si="8"/>
        <v>0</v>
      </c>
    </row>
    <row r="194" spans="11:13" hidden="1" x14ac:dyDescent="0.25">
      <c r="K194" s="307">
        <f t="shared" si="7"/>
        <v>0</v>
      </c>
      <c r="L194" s="377">
        <f t="shared" si="9"/>
        <v>0</v>
      </c>
      <c r="M194" s="285">
        <f t="shared" si="8"/>
        <v>0</v>
      </c>
    </row>
    <row r="195" spans="11:13" hidden="1" x14ac:dyDescent="0.25">
      <c r="K195" s="307">
        <f t="shared" si="7"/>
        <v>0</v>
      </c>
      <c r="L195" s="377">
        <f t="shared" si="9"/>
        <v>0</v>
      </c>
      <c r="M195" s="285">
        <f t="shared" si="8"/>
        <v>0</v>
      </c>
    </row>
    <row r="196" spans="11:13" hidden="1" x14ac:dyDescent="0.25">
      <c r="K196" s="307">
        <f t="shared" si="7"/>
        <v>0</v>
      </c>
      <c r="L196" s="377">
        <f t="shared" si="9"/>
        <v>0</v>
      </c>
      <c r="M196" s="285">
        <f t="shared" si="8"/>
        <v>0</v>
      </c>
    </row>
    <row r="197" spans="11:13" hidden="1" x14ac:dyDescent="0.25">
      <c r="K197" s="307">
        <f t="shared" ref="K197:K260" si="10">SUM(F197:J197)</f>
        <v>0</v>
      </c>
      <c r="L197" s="377">
        <f t="shared" si="9"/>
        <v>0</v>
      </c>
      <c r="M197" s="285">
        <f t="shared" ref="M197:M260" si="11">SUM(K197*L197)</f>
        <v>0</v>
      </c>
    </row>
    <row r="198" spans="11:13" hidden="1" x14ac:dyDescent="0.25">
      <c r="K198" s="307">
        <f t="shared" si="10"/>
        <v>0</v>
      </c>
      <c r="L198" s="377">
        <f t="shared" ref="L198:L261" si="12">IF(D198="X",0,IF(E198="",0,IF(E198="H",0,VLOOKUP(E198,$F$539:$G$553,2))))</f>
        <v>0</v>
      </c>
      <c r="M198" s="285">
        <f t="shared" si="11"/>
        <v>0</v>
      </c>
    </row>
    <row r="199" spans="11:13" hidden="1" x14ac:dyDescent="0.25">
      <c r="K199" s="307">
        <f t="shared" si="10"/>
        <v>0</v>
      </c>
      <c r="L199" s="377">
        <f t="shared" si="12"/>
        <v>0</v>
      </c>
      <c r="M199" s="285">
        <f t="shared" si="11"/>
        <v>0</v>
      </c>
    </row>
    <row r="200" spans="11:13" hidden="1" x14ac:dyDescent="0.25">
      <c r="K200" s="307">
        <f t="shared" si="10"/>
        <v>0</v>
      </c>
      <c r="L200" s="377">
        <f t="shared" si="12"/>
        <v>0</v>
      </c>
      <c r="M200" s="285">
        <f t="shared" si="11"/>
        <v>0</v>
      </c>
    </row>
    <row r="201" spans="11:13" hidden="1" x14ac:dyDescent="0.25">
      <c r="K201" s="307">
        <f t="shared" si="10"/>
        <v>0</v>
      </c>
      <c r="L201" s="377">
        <f t="shared" si="12"/>
        <v>0</v>
      </c>
      <c r="M201" s="285">
        <f t="shared" si="11"/>
        <v>0</v>
      </c>
    </row>
    <row r="202" spans="11:13" hidden="1" x14ac:dyDescent="0.25">
      <c r="K202" s="307">
        <f t="shared" si="10"/>
        <v>0</v>
      </c>
      <c r="L202" s="377">
        <f t="shared" si="12"/>
        <v>0</v>
      </c>
      <c r="M202" s="285">
        <f t="shared" si="11"/>
        <v>0</v>
      </c>
    </row>
    <row r="203" spans="11:13" hidden="1" x14ac:dyDescent="0.25">
      <c r="K203" s="307">
        <f t="shared" si="10"/>
        <v>0</v>
      </c>
      <c r="L203" s="377">
        <f t="shared" si="12"/>
        <v>0</v>
      </c>
      <c r="M203" s="285">
        <f t="shared" si="11"/>
        <v>0</v>
      </c>
    </row>
    <row r="204" spans="11:13" hidden="1" x14ac:dyDescent="0.25">
      <c r="K204" s="307">
        <f t="shared" si="10"/>
        <v>0</v>
      </c>
      <c r="L204" s="377">
        <f t="shared" si="12"/>
        <v>0</v>
      </c>
      <c r="M204" s="285">
        <f t="shared" si="11"/>
        <v>0</v>
      </c>
    </row>
    <row r="205" spans="11:13" hidden="1" x14ac:dyDescent="0.25">
      <c r="K205" s="307">
        <f t="shared" si="10"/>
        <v>0</v>
      </c>
      <c r="L205" s="377">
        <f t="shared" si="12"/>
        <v>0</v>
      </c>
      <c r="M205" s="285">
        <f t="shared" si="11"/>
        <v>0</v>
      </c>
    </row>
    <row r="206" spans="11:13" hidden="1" x14ac:dyDescent="0.25">
      <c r="K206" s="307">
        <f t="shared" si="10"/>
        <v>0</v>
      </c>
      <c r="L206" s="377">
        <f t="shared" si="12"/>
        <v>0</v>
      </c>
      <c r="M206" s="285">
        <f t="shared" si="11"/>
        <v>0</v>
      </c>
    </row>
    <row r="207" spans="11:13" hidden="1" x14ac:dyDescent="0.25">
      <c r="K207" s="307">
        <f t="shared" si="10"/>
        <v>0</v>
      </c>
      <c r="L207" s="377">
        <f t="shared" si="12"/>
        <v>0</v>
      </c>
      <c r="M207" s="285">
        <f t="shared" si="11"/>
        <v>0</v>
      </c>
    </row>
    <row r="208" spans="11:13" hidden="1" x14ac:dyDescent="0.25">
      <c r="K208" s="307">
        <f t="shared" si="10"/>
        <v>0</v>
      </c>
      <c r="L208" s="377">
        <f t="shared" si="12"/>
        <v>0</v>
      </c>
      <c r="M208" s="285">
        <f t="shared" si="11"/>
        <v>0</v>
      </c>
    </row>
    <row r="209" spans="11:13" hidden="1" x14ac:dyDescent="0.25">
      <c r="K209" s="307">
        <f t="shared" si="10"/>
        <v>0</v>
      </c>
      <c r="L209" s="377">
        <f t="shared" si="12"/>
        <v>0</v>
      </c>
      <c r="M209" s="285">
        <f t="shared" si="11"/>
        <v>0</v>
      </c>
    </row>
    <row r="210" spans="11:13" hidden="1" x14ac:dyDescent="0.25">
      <c r="K210" s="307">
        <f t="shared" si="10"/>
        <v>0</v>
      </c>
      <c r="L210" s="377">
        <f t="shared" si="12"/>
        <v>0</v>
      </c>
      <c r="M210" s="285">
        <f t="shared" si="11"/>
        <v>0</v>
      </c>
    </row>
    <row r="211" spans="11:13" hidden="1" x14ac:dyDescent="0.25">
      <c r="K211" s="307">
        <f t="shared" si="10"/>
        <v>0</v>
      </c>
      <c r="L211" s="377">
        <f t="shared" si="12"/>
        <v>0</v>
      </c>
      <c r="M211" s="285">
        <f t="shared" si="11"/>
        <v>0</v>
      </c>
    </row>
    <row r="212" spans="11:13" hidden="1" x14ac:dyDescent="0.25">
      <c r="K212" s="307">
        <f t="shared" si="10"/>
        <v>0</v>
      </c>
      <c r="L212" s="377">
        <f t="shared" si="12"/>
        <v>0</v>
      </c>
      <c r="M212" s="285">
        <f t="shared" si="11"/>
        <v>0</v>
      </c>
    </row>
    <row r="213" spans="11:13" hidden="1" x14ac:dyDescent="0.25">
      <c r="K213" s="307">
        <f t="shared" si="10"/>
        <v>0</v>
      </c>
      <c r="L213" s="377">
        <f t="shared" si="12"/>
        <v>0</v>
      </c>
      <c r="M213" s="285">
        <f t="shared" si="11"/>
        <v>0</v>
      </c>
    </row>
    <row r="214" spans="11:13" hidden="1" x14ac:dyDescent="0.25">
      <c r="K214" s="307">
        <f t="shared" si="10"/>
        <v>0</v>
      </c>
      <c r="L214" s="377">
        <f t="shared" si="12"/>
        <v>0</v>
      </c>
      <c r="M214" s="285">
        <f t="shared" si="11"/>
        <v>0</v>
      </c>
    </row>
    <row r="215" spans="11:13" hidden="1" x14ac:dyDescent="0.25">
      <c r="K215" s="307">
        <f t="shared" si="10"/>
        <v>0</v>
      </c>
      <c r="L215" s="377">
        <f t="shared" si="12"/>
        <v>0</v>
      </c>
      <c r="M215" s="285">
        <f t="shared" si="11"/>
        <v>0</v>
      </c>
    </row>
    <row r="216" spans="11:13" hidden="1" x14ac:dyDescent="0.25">
      <c r="K216" s="307">
        <f t="shared" si="10"/>
        <v>0</v>
      </c>
      <c r="L216" s="377">
        <f t="shared" si="12"/>
        <v>0</v>
      </c>
      <c r="M216" s="285">
        <f t="shared" si="11"/>
        <v>0</v>
      </c>
    </row>
    <row r="217" spans="11:13" hidden="1" x14ac:dyDescent="0.25">
      <c r="K217" s="307">
        <f t="shared" si="10"/>
        <v>0</v>
      </c>
      <c r="L217" s="377">
        <f t="shared" si="12"/>
        <v>0</v>
      </c>
      <c r="M217" s="285">
        <f t="shared" si="11"/>
        <v>0</v>
      </c>
    </row>
    <row r="218" spans="11:13" hidden="1" x14ac:dyDescent="0.25">
      <c r="K218" s="307">
        <f t="shared" si="10"/>
        <v>0</v>
      </c>
      <c r="L218" s="377">
        <f t="shared" si="12"/>
        <v>0</v>
      </c>
      <c r="M218" s="285">
        <f t="shared" si="11"/>
        <v>0</v>
      </c>
    </row>
    <row r="219" spans="11:13" hidden="1" x14ac:dyDescent="0.25">
      <c r="K219" s="307">
        <f t="shared" si="10"/>
        <v>0</v>
      </c>
      <c r="L219" s="377">
        <f t="shared" si="12"/>
        <v>0</v>
      </c>
      <c r="M219" s="285">
        <f t="shared" si="11"/>
        <v>0</v>
      </c>
    </row>
    <row r="220" spans="11:13" hidden="1" x14ac:dyDescent="0.25">
      <c r="K220" s="307">
        <f t="shared" si="10"/>
        <v>0</v>
      </c>
      <c r="L220" s="377">
        <f t="shared" si="12"/>
        <v>0</v>
      </c>
      <c r="M220" s="285">
        <f t="shared" si="11"/>
        <v>0</v>
      </c>
    </row>
    <row r="221" spans="11:13" hidden="1" x14ac:dyDescent="0.25">
      <c r="K221" s="307">
        <f t="shared" si="10"/>
        <v>0</v>
      </c>
      <c r="L221" s="377">
        <f t="shared" si="12"/>
        <v>0</v>
      </c>
      <c r="M221" s="285">
        <f t="shared" si="11"/>
        <v>0</v>
      </c>
    </row>
    <row r="222" spans="11:13" hidden="1" x14ac:dyDescent="0.25">
      <c r="K222" s="307">
        <f t="shared" si="10"/>
        <v>0</v>
      </c>
      <c r="L222" s="377">
        <f t="shared" si="12"/>
        <v>0</v>
      </c>
      <c r="M222" s="285">
        <f t="shared" si="11"/>
        <v>0</v>
      </c>
    </row>
    <row r="223" spans="11:13" hidden="1" x14ac:dyDescent="0.25">
      <c r="K223" s="307">
        <f t="shared" si="10"/>
        <v>0</v>
      </c>
      <c r="L223" s="377">
        <f t="shared" si="12"/>
        <v>0</v>
      </c>
      <c r="M223" s="285">
        <f t="shared" si="11"/>
        <v>0</v>
      </c>
    </row>
    <row r="224" spans="11:13" hidden="1" x14ac:dyDescent="0.25">
      <c r="K224" s="307">
        <f t="shared" si="10"/>
        <v>0</v>
      </c>
      <c r="L224" s="377">
        <f t="shared" si="12"/>
        <v>0</v>
      </c>
      <c r="M224" s="285">
        <f t="shared" si="11"/>
        <v>0</v>
      </c>
    </row>
    <row r="225" spans="11:13" hidden="1" x14ac:dyDescent="0.25">
      <c r="K225" s="307">
        <f t="shared" si="10"/>
        <v>0</v>
      </c>
      <c r="L225" s="377">
        <f t="shared" si="12"/>
        <v>0</v>
      </c>
      <c r="M225" s="285">
        <f t="shared" si="11"/>
        <v>0</v>
      </c>
    </row>
    <row r="226" spans="11:13" hidden="1" x14ac:dyDescent="0.25">
      <c r="K226" s="307">
        <f t="shared" si="10"/>
        <v>0</v>
      </c>
      <c r="L226" s="377">
        <f t="shared" si="12"/>
        <v>0</v>
      </c>
      <c r="M226" s="285">
        <f t="shared" si="11"/>
        <v>0</v>
      </c>
    </row>
    <row r="227" spans="11:13" hidden="1" x14ac:dyDescent="0.25">
      <c r="K227" s="307">
        <f t="shared" si="10"/>
        <v>0</v>
      </c>
      <c r="L227" s="377">
        <f t="shared" si="12"/>
        <v>0</v>
      </c>
      <c r="M227" s="285">
        <f t="shared" si="11"/>
        <v>0</v>
      </c>
    </row>
    <row r="228" spans="11:13" hidden="1" x14ac:dyDescent="0.25">
      <c r="K228" s="307">
        <f t="shared" si="10"/>
        <v>0</v>
      </c>
      <c r="L228" s="377">
        <f t="shared" si="12"/>
        <v>0</v>
      </c>
      <c r="M228" s="285">
        <f t="shared" si="11"/>
        <v>0</v>
      </c>
    </row>
    <row r="229" spans="11:13" hidden="1" x14ac:dyDescent="0.25">
      <c r="K229" s="307">
        <f t="shared" si="10"/>
        <v>0</v>
      </c>
      <c r="L229" s="377">
        <f t="shared" si="12"/>
        <v>0</v>
      </c>
      <c r="M229" s="285">
        <f t="shared" si="11"/>
        <v>0</v>
      </c>
    </row>
    <row r="230" spans="11:13" hidden="1" x14ac:dyDescent="0.25">
      <c r="K230" s="307">
        <f t="shared" si="10"/>
        <v>0</v>
      </c>
      <c r="L230" s="377">
        <f t="shared" si="12"/>
        <v>0</v>
      </c>
      <c r="M230" s="285">
        <f t="shared" si="11"/>
        <v>0</v>
      </c>
    </row>
    <row r="231" spans="11:13" hidden="1" x14ac:dyDescent="0.25">
      <c r="K231" s="307">
        <f t="shared" si="10"/>
        <v>0</v>
      </c>
      <c r="L231" s="377">
        <f t="shared" si="12"/>
        <v>0</v>
      </c>
      <c r="M231" s="285">
        <f t="shared" si="11"/>
        <v>0</v>
      </c>
    </row>
    <row r="232" spans="11:13" hidden="1" x14ac:dyDescent="0.25">
      <c r="K232" s="307">
        <f t="shared" si="10"/>
        <v>0</v>
      </c>
      <c r="L232" s="377">
        <f t="shared" si="12"/>
        <v>0</v>
      </c>
      <c r="M232" s="285">
        <f t="shared" si="11"/>
        <v>0</v>
      </c>
    </row>
    <row r="233" spans="11:13" hidden="1" x14ac:dyDescent="0.25">
      <c r="K233" s="307">
        <f t="shared" si="10"/>
        <v>0</v>
      </c>
      <c r="L233" s="377">
        <f t="shared" si="12"/>
        <v>0</v>
      </c>
      <c r="M233" s="285">
        <f t="shared" si="11"/>
        <v>0</v>
      </c>
    </row>
    <row r="234" spans="11:13" hidden="1" x14ac:dyDescent="0.25">
      <c r="K234" s="307">
        <f t="shared" si="10"/>
        <v>0</v>
      </c>
      <c r="L234" s="377">
        <f t="shared" si="12"/>
        <v>0</v>
      </c>
      <c r="M234" s="285">
        <f t="shared" si="11"/>
        <v>0</v>
      </c>
    </row>
    <row r="235" spans="11:13" hidden="1" x14ac:dyDescent="0.25">
      <c r="K235" s="307">
        <f t="shared" si="10"/>
        <v>0</v>
      </c>
      <c r="L235" s="377">
        <f t="shared" si="12"/>
        <v>0</v>
      </c>
      <c r="M235" s="285">
        <f t="shared" si="11"/>
        <v>0</v>
      </c>
    </row>
    <row r="236" spans="11:13" hidden="1" x14ac:dyDescent="0.25">
      <c r="K236" s="307">
        <f t="shared" si="10"/>
        <v>0</v>
      </c>
      <c r="L236" s="377">
        <f t="shared" si="12"/>
        <v>0</v>
      </c>
      <c r="M236" s="285">
        <f t="shared" si="11"/>
        <v>0</v>
      </c>
    </row>
    <row r="237" spans="11:13" hidden="1" x14ac:dyDescent="0.25">
      <c r="K237" s="307">
        <f t="shared" si="10"/>
        <v>0</v>
      </c>
      <c r="L237" s="377">
        <f t="shared" si="12"/>
        <v>0</v>
      </c>
      <c r="M237" s="285">
        <f t="shared" si="11"/>
        <v>0</v>
      </c>
    </row>
    <row r="238" spans="11:13" hidden="1" x14ac:dyDescent="0.25">
      <c r="K238" s="307">
        <f t="shared" si="10"/>
        <v>0</v>
      </c>
      <c r="L238" s="377">
        <f t="shared" si="12"/>
        <v>0</v>
      </c>
      <c r="M238" s="285">
        <f t="shared" si="11"/>
        <v>0</v>
      </c>
    </row>
    <row r="239" spans="11:13" hidden="1" x14ac:dyDescent="0.25">
      <c r="K239" s="307">
        <f t="shared" si="10"/>
        <v>0</v>
      </c>
      <c r="L239" s="377">
        <f t="shared" si="12"/>
        <v>0</v>
      </c>
      <c r="M239" s="285">
        <f t="shared" si="11"/>
        <v>0</v>
      </c>
    </row>
    <row r="240" spans="11:13" hidden="1" x14ac:dyDescent="0.25">
      <c r="K240" s="307">
        <f t="shared" si="10"/>
        <v>0</v>
      </c>
      <c r="L240" s="377">
        <f t="shared" si="12"/>
        <v>0</v>
      </c>
      <c r="M240" s="285">
        <f t="shared" si="11"/>
        <v>0</v>
      </c>
    </row>
    <row r="241" spans="11:13" hidden="1" x14ac:dyDescent="0.25">
      <c r="K241" s="307">
        <f t="shared" si="10"/>
        <v>0</v>
      </c>
      <c r="L241" s="377">
        <f t="shared" si="12"/>
        <v>0</v>
      </c>
      <c r="M241" s="285">
        <f t="shared" si="11"/>
        <v>0</v>
      </c>
    </row>
    <row r="242" spans="11:13" hidden="1" x14ac:dyDescent="0.25">
      <c r="K242" s="307">
        <f t="shared" si="10"/>
        <v>0</v>
      </c>
      <c r="L242" s="377">
        <f t="shared" si="12"/>
        <v>0</v>
      </c>
      <c r="M242" s="285">
        <f t="shared" si="11"/>
        <v>0</v>
      </c>
    </row>
    <row r="243" spans="11:13" hidden="1" x14ac:dyDescent="0.25">
      <c r="K243" s="307">
        <f t="shared" si="10"/>
        <v>0</v>
      </c>
      <c r="L243" s="377">
        <f t="shared" si="12"/>
        <v>0</v>
      </c>
      <c r="M243" s="285">
        <f t="shared" si="11"/>
        <v>0</v>
      </c>
    </row>
    <row r="244" spans="11:13" hidden="1" x14ac:dyDescent="0.25">
      <c r="K244" s="307">
        <f t="shared" si="10"/>
        <v>0</v>
      </c>
      <c r="L244" s="377">
        <f t="shared" si="12"/>
        <v>0</v>
      </c>
      <c r="M244" s="285">
        <f t="shared" si="11"/>
        <v>0</v>
      </c>
    </row>
    <row r="245" spans="11:13" hidden="1" x14ac:dyDescent="0.25">
      <c r="K245" s="307">
        <f t="shared" si="10"/>
        <v>0</v>
      </c>
      <c r="L245" s="377">
        <f t="shared" si="12"/>
        <v>0</v>
      </c>
      <c r="M245" s="285">
        <f t="shared" si="11"/>
        <v>0</v>
      </c>
    </row>
    <row r="246" spans="11:13" hidden="1" x14ac:dyDescent="0.25">
      <c r="K246" s="307">
        <f t="shared" si="10"/>
        <v>0</v>
      </c>
      <c r="L246" s="377">
        <f t="shared" si="12"/>
        <v>0</v>
      </c>
      <c r="M246" s="285">
        <f t="shared" si="11"/>
        <v>0</v>
      </c>
    </row>
    <row r="247" spans="11:13" hidden="1" x14ac:dyDescent="0.25">
      <c r="K247" s="307">
        <f t="shared" si="10"/>
        <v>0</v>
      </c>
      <c r="L247" s="377">
        <f t="shared" si="12"/>
        <v>0</v>
      </c>
      <c r="M247" s="285">
        <f t="shared" si="11"/>
        <v>0</v>
      </c>
    </row>
    <row r="248" spans="11:13" hidden="1" x14ac:dyDescent="0.25">
      <c r="K248" s="307">
        <f t="shared" si="10"/>
        <v>0</v>
      </c>
      <c r="L248" s="377">
        <f t="shared" si="12"/>
        <v>0</v>
      </c>
      <c r="M248" s="285">
        <f t="shared" si="11"/>
        <v>0</v>
      </c>
    </row>
    <row r="249" spans="11:13" hidden="1" x14ac:dyDescent="0.25">
      <c r="K249" s="307">
        <f t="shared" si="10"/>
        <v>0</v>
      </c>
      <c r="L249" s="377">
        <f t="shared" si="12"/>
        <v>0</v>
      </c>
      <c r="M249" s="285">
        <f t="shared" si="11"/>
        <v>0</v>
      </c>
    </row>
    <row r="250" spans="11:13" hidden="1" x14ac:dyDescent="0.25">
      <c r="K250" s="307">
        <f t="shared" si="10"/>
        <v>0</v>
      </c>
      <c r="L250" s="377">
        <f t="shared" si="12"/>
        <v>0</v>
      </c>
      <c r="M250" s="285">
        <f t="shared" si="11"/>
        <v>0</v>
      </c>
    </row>
    <row r="251" spans="11:13" hidden="1" x14ac:dyDescent="0.25">
      <c r="K251" s="307">
        <f t="shared" si="10"/>
        <v>0</v>
      </c>
      <c r="L251" s="377">
        <f t="shared" si="12"/>
        <v>0</v>
      </c>
      <c r="M251" s="285">
        <f t="shared" si="11"/>
        <v>0</v>
      </c>
    </row>
    <row r="252" spans="11:13" hidden="1" x14ac:dyDescent="0.25">
      <c r="K252" s="307">
        <f t="shared" si="10"/>
        <v>0</v>
      </c>
      <c r="L252" s="377">
        <f t="shared" si="12"/>
        <v>0</v>
      </c>
      <c r="M252" s="285">
        <f t="shared" si="11"/>
        <v>0</v>
      </c>
    </row>
    <row r="253" spans="11:13" hidden="1" x14ac:dyDescent="0.25">
      <c r="K253" s="307">
        <f t="shared" si="10"/>
        <v>0</v>
      </c>
      <c r="L253" s="377">
        <f t="shared" si="12"/>
        <v>0</v>
      </c>
      <c r="M253" s="285">
        <f t="shared" si="11"/>
        <v>0</v>
      </c>
    </row>
    <row r="254" spans="11:13" hidden="1" x14ac:dyDescent="0.25">
      <c r="K254" s="307">
        <f t="shared" si="10"/>
        <v>0</v>
      </c>
      <c r="L254" s="377">
        <f t="shared" si="12"/>
        <v>0</v>
      </c>
      <c r="M254" s="285">
        <f t="shared" si="11"/>
        <v>0</v>
      </c>
    </row>
    <row r="255" spans="11:13" hidden="1" x14ac:dyDescent="0.25">
      <c r="K255" s="307">
        <f t="shared" si="10"/>
        <v>0</v>
      </c>
      <c r="L255" s="377">
        <f t="shared" si="12"/>
        <v>0</v>
      </c>
      <c r="M255" s="285">
        <f t="shared" si="11"/>
        <v>0</v>
      </c>
    </row>
    <row r="256" spans="11:13" hidden="1" x14ac:dyDescent="0.25">
      <c r="K256" s="307">
        <f t="shared" si="10"/>
        <v>0</v>
      </c>
      <c r="L256" s="377">
        <f t="shared" si="12"/>
        <v>0</v>
      </c>
      <c r="M256" s="285">
        <f t="shared" si="11"/>
        <v>0</v>
      </c>
    </row>
    <row r="257" spans="11:13" hidden="1" x14ac:dyDescent="0.25">
      <c r="K257" s="307">
        <f t="shared" si="10"/>
        <v>0</v>
      </c>
      <c r="L257" s="377">
        <f t="shared" si="12"/>
        <v>0</v>
      </c>
      <c r="M257" s="285">
        <f t="shared" si="11"/>
        <v>0</v>
      </c>
    </row>
    <row r="258" spans="11:13" hidden="1" x14ac:dyDescent="0.25">
      <c r="K258" s="307">
        <f t="shared" si="10"/>
        <v>0</v>
      </c>
      <c r="L258" s="377">
        <f t="shared" si="12"/>
        <v>0</v>
      </c>
      <c r="M258" s="285">
        <f t="shared" si="11"/>
        <v>0</v>
      </c>
    </row>
    <row r="259" spans="11:13" hidden="1" x14ac:dyDescent="0.25">
      <c r="K259" s="307">
        <f t="shared" si="10"/>
        <v>0</v>
      </c>
      <c r="L259" s="377">
        <f t="shared" si="12"/>
        <v>0</v>
      </c>
      <c r="M259" s="285">
        <f t="shared" si="11"/>
        <v>0</v>
      </c>
    </row>
    <row r="260" spans="11:13" hidden="1" x14ac:dyDescent="0.25">
      <c r="K260" s="307">
        <f t="shared" si="10"/>
        <v>0</v>
      </c>
      <c r="L260" s="377">
        <f t="shared" si="12"/>
        <v>0</v>
      </c>
      <c r="M260" s="285">
        <f t="shared" si="11"/>
        <v>0</v>
      </c>
    </row>
    <row r="261" spans="11:13" hidden="1" x14ac:dyDescent="0.25">
      <c r="K261" s="307">
        <f t="shared" ref="K261:K324" si="13">SUM(F261:J261)</f>
        <v>0</v>
      </c>
      <c r="L261" s="377">
        <f t="shared" si="12"/>
        <v>0</v>
      </c>
      <c r="M261" s="285">
        <f t="shared" ref="M261:M324" si="14">SUM(K261*L261)</f>
        <v>0</v>
      </c>
    </row>
    <row r="262" spans="11:13" hidden="1" x14ac:dyDescent="0.25">
      <c r="K262" s="307">
        <f t="shared" si="13"/>
        <v>0</v>
      </c>
      <c r="L262" s="377">
        <f t="shared" ref="L262:L325" si="15">IF(D262="X",0,IF(E262="",0,IF(E262="H",0,VLOOKUP(E262,$F$539:$G$553,2))))</f>
        <v>0</v>
      </c>
      <c r="M262" s="285">
        <f t="shared" si="14"/>
        <v>0</v>
      </c>
    </row>
    <row r="263" spans="11:13" hidden="1" x14ac:dyDescent="0.25">
      <c r="K263" s="307">
        <f t="shared" si="13"/>
        <v>0</v>
      </c>
      <c r="L263" s="377">
        <f t="shared" si="15"/>
        <v>0</v>
      </c>
      <c r="M263" s="285">
        <f t="shared" si="14"/>
        <v>0</v>
      </c>
    </row>
    <row r="264" spans="11:13" hidden="1" x14ac:dyDescent="0.25">
      <c r="K264" s="307">
        <f t="shared" si="13"/>
        <v>0</v>
      </c>
      <c r="L264" s="377">
        <f t="shared" si="15"/>
        <v>0</v>
      </c>
      <c r="M264" s="285">
        <f t="shared" si="14"/>
        <v>0</v>
      </c>
    </row>
    <row r="265" spans="11:13" hidden="1" x14ac:dyDescent="0.25">
      <c r="K265" s="307">
        <f t="shared" si="13"/>
        <v>0</v>
      </c>
      <c r="L265" s="377">
        <f t="shared" si="15"/>
        <v>0</v>
      </c>
      <c r="M265" s="285">
        <f t="shared" si="14"/>
        <v>0</v>
      </c>
    </row>
    <row r="266" spans="11:13" hidden="1" x14ac:dyDescent="0.25">
      <c r="K266" s="307">
        <f t="shared" si="13"/>
        <v>0</v>
      </c>
      <c r="L266" s="377">
        <f t="shared" si="15"/>
        <v>0</v>
      </c>
      <c r="M266" s="285">
        <f t="shared" si="14"/>
        <v>0</v>
      </c>
    </row>
    <row r="267" spans="11:13" hidden="1" x14ac:dyDescent="0.25">
      <c r="K267" s="307">
        <f t="shared" si="13"/>
        <v>0</v>
      </c>
      <c r="L267" s="377">
        <f t="shared" si="15"/>
        <v>0</v>
      </c>
      <c r="M267" s="285">
        <f t="shared" si="14"/>
        <v>0</v>
      </c>
    </row>
    <row r="268" spans="11:13" hidden="1" x14ac:dyDescent="0.25">
      <c r="K268" s="307">
        <f t="shared" si="13"/>
        <v>0</v>
      </c>
      <c r="L268" s="377">
        <f t="shared" si="15"/>
        <v>0</v>
      </c>
      <c r="M268" s="285">
        <f t="shared" si="14"/>
        <v>0</v>
      </c>
    </row>
    <row r="269" spans="11:13" hidden="1" x14ac:dyDescent="0.25">
      <c r="K269" s="307">
        <f t="shared" si="13"/>
        <v>0</v>
      </c>
      <c r="L269" s="377">
        <f t="shared" si="15"/>
        <v>0</v>
      </c>
      <c r="M269" s="285">
        <f t="shared" si="14"/>
        <v>0</v>
      </c>
    </row>
    <row r="270" spans="11:13" hidden="1" x14ac:dyDescent="0.25">
      <c r="K270" s="307">
        <f t="shared" si="13"/>
        <v>0</v>
      </c>
      <c r="L270" s="377">
        <f t="shared" si="15"/>
        <v>0</v>
      </c>
      <c r="M270" s="285">
        <f t="shared" si="14"/>
        <v>0</v>
      </c>
    </row>
    <row r="271" spans="11:13" hidden="1" x14ac:dyDescent="0.25">
      <c r="K271" s="307">
        <f t="shared" si="13"/>
        <v>0</v>
      </c>
      <c r="L271" s="377">
        <f t="shared" si="15"/>
        <v>0</v>
      </c>
      <c r="M271" s="285">
        <f t="shared" si="14"/>
        <v>0</v>
      </c>
    </row>
    <row r="272" spans="11:13" hidden="1" x14ac:dyDescent="0.25">
      <c r="K272" s="307">
        <f t="shared" si="13"/>
        <v>0</v>
      </c>
      <c r="L272" s="377">
        <f t="shared" si="15"/>
        <v>0</v>
      </c>
      <c r="M272" s="285">
        <f t="shared" si="14"/>
        <v>0</v>
      </c>
    </row>
    <row r="273" spans="11:13" hidden="1" x14ac:dyDescent="0.25">
      <c r="K273" s="307">
        <f t="shared" si="13"/>
        <v>0</v>
      </c>
      <c r="L273" s="377">
        <f t="shared" si="15"/>
        <v>0</v>
      </c>
      <c r="M273" s="285">
        <f t="shared" si="14"/>
        <v>0</v>
      </c>
    </row>
    <row r="274" spans="11:13" hidden="1" x14ac:dyDescent="0.25">
      <c r="K274" s="307">
        <f t="shared" si="13"/>
        <v>0</v>
      </c>
      <c r="L274" s="377">
        <f t="shared" si="15"/>
        <v>0</v>
      </c>
      <c r="M274" s="285">
        <f t="shared" si="14"/>
        <v>0</v>
      </c>
    </row>
    <row r="275" spans="11:13" hidden="1" x14ac:dyDescent="0.25">
      <c r="K275" s="307">
        <f t="shared" si="13"/>
        <v>0</v>
      </c>
      <c r="L275" s="377">
        <f t="shared" si="15"/>
        <v>0</v>
      </c>
      <c r="M275" s="285">
        <f t="shared" si="14"/>
        <v>0</v>
      </c>
    </row>
    <row r="276" spans="11:13" hidden="1" x14ac:dyDescent="0.25">
      <c r="K276" s="307">
        <f t="shared" si="13"/>
        <v>0</v>
      </c>
      <c r="L276" s="377">
        <f t="shared" si="15"/>
        <v>0</v>
      </c>
      <c r="M276" s="285">
        <f t="shared" si="14"/>
        <v>0</v>
      </c>
    </row>
    <row r="277" spans="11:13" hidden="1" x14ac:dyDescent="0.25">
      <c r="K277" s="307">
        <f t="shared" si="13"/>
        <v>0</v>
      </c>
      <c r="L277" s="377">
        <f t="shared" si="15"/>
        <v>0</v>
      </c>
      <c r="M277" s="285">
        <f t="shared" si="14"/>
        <v>0</v>
      </c>
    </row>
    <row r="278" spans="11:13" hidden="1" x14ac:dyDescent="0.25">
      <c r="K278" s="307">
        <f t="shared" si="13"/>
        <v>0</v>
      </c>
      <c r="L278" s="377">
        <f t="shared" si="15"/>
        <v>0</v>
      </c>
      <c r="M278" s="285">
        <f t="shared" si="14"/>
        <v>0</v>
      </c>
    </row>
    <row r="279" spans="11:13" hidden="1" x14ac:dyDescent="0.25">
      <c r="K279" s="307">
        <f t="shared" si="13"/>
        <v>0</v>
      </c>
      <c r="L279" s="377">
        <f t="shared" si="15"/>
        <v>0</v>
      </c>
      <c r="M279" s="285">
        <f t="shared" si="14"/>
        <v>0</v>
      </c>
    </row>
    <row r="280" spans="11:13" hidden="1" x14ac:dyDescent="0.25">
      <c r="K280" s="307">
        <f t="shared" si="13"/>
        <v>0</v>
      </c>
      <c r="L280" s="377">
        <f t="shared" si="15"/>
        <v>0</v>
      </c>
      <c r="M280" s="285">
        <f t="shared" si="14"/>
        <v>0</v>
      </c>
    </row>
    <row r="281" spans="11:13" hidden="1" x14ac:dyDescent="0.25">
      <c r="K281" s="307">
        <f t="shared" si="13"/>
        <v>0</v>
      </c>
      <c r="L281" s="377">
        <f t="shared" si="15"/>
        <v>0</v>
      </c>
      <c r="M281" s="285">
        <f t="shared" si="14"/>
        <v>0</v>
      </c>
    </row>
    <row r="282" spans="11:13" hidden="1" x14ac:dyDescent="0.25">
      <c r="K282" s="307">
        <f t="shared" si="13"/>
        <v>0</v>
      </c>
      <c r="L282" s="377">
        <f t="shared" si="15"/>
        <v>0</v>
      </c>
      <c r="M282" s="285">
        <f t="shared" si="14"/>
        <v>0</v>
      </c>
    </row>
    <row r="283" spans="11:13" hidden="1" x14ac:dyDescent="0.25">
      <c r="K283" s="307">
        <f t="shared" si="13"/>
        <v>0</v>
      </c>
      <c r="L283" s="377">
        <f t="shared" si="15"/>
        <v>0</v>
      </c>
      <c r="M283" s="285">
        <f t="shared" si="14"/>
        <v>0</v>
      </c>
    </row>
    <row r="284" spans="11:13" hidden="1" x14ac:dyDescent="0.25">
      <c r="K284" s="307">
        <f t="shared" si="13"/>
        <v>0</v>
      </c>
      <c r="L284" s="377">
        <f t="shared" si="15"/>
        <v>0</v>
      </c>
      <c r="M284" s="285">
        <f t="shared" si="14"/>
        <v>0</v>
      </c>
    </row>
    <row r="285" spans="11:13" hidden="1" x14ac:dyDescent="0.25">
      <c r="K285" s="307">
        <f t="shared" si="13"/>
        <v>0</v>
      </c>
      <c r="L285" s="377">
        <f t="shared" si="15"/>
        <v>0</v>
      </c>
      <c r="M285" s="285">
        <f t="shared" si="14"/>
        <v>0</v>
      </c>
    </row>
    <row r="286" spans="11:13" hidden="1" x14ac:dyDescent="0.25">
      <c r="K286" s="307">
        <f t="shared" si="13"/>
        <v>0</v>
      </c>
      <c r="L286" s="377">
        <f t="shared" si="15"/>
        <v>0</v>
      </c>
      <c r="M286" s="285">
        <f t="shared" si="14"/>
        <v>0</v>
      </c>
    </row>
    <row r="287" spans="11:13" hidden="1" x14ac:dyDescent="0.25">
      <c r="K287" s="307">
        <f t="shared" si="13"/>
        <v>0</v>
      </c>
      <c r="L287" s="377">
        <f t="shared" si="15"/>
        <v>0</v>
      </c>
      <c r="M287" s="285">
        <f t="shared" si="14"/>
        <v>0</v>
      </c>
    </row>
    <row r="288" spans="11:13" hidden="1" x14ac:dyDescent="0.25">
      <c r="K288" s="307">
        <f t="shared" si="13"/>
        <v>0</v>
      </c>
      <c r="L288" s="377">
        <f t="shared" si="15"/>
        <v>0</v>
      </c>
      <c r="M288" s="285">
        <f t="shared" si="14"/>
        <v>0</v>
      </c>
    </row>
    <row r="289" spans="11:13" hidden="1" x14ac:dyDescent="0.25">
      <c r="K289" s="307">
        <f t="shared" si="13"/>
        <v>0</v>
      </c>
      <c r="L289" s="377">
        <f t="shared" si="15"/>
        <v>0</v>
      </c>
      <c r="M289" s="285">
        <f t="shared" si="14"/>
        <v>0</v>
      </c>
    </row>
    <row r="290" spans="11:13" hidden="1" x14ac:dyDescent="0.25">
      <c r="K290" s="307">
        <f t="shared" si="13"/>
        <v>0</v>
      </c>
      <c r="L290" s="377">
        <f t="shared" si="15"/>
        <v>0</v>
      </c>
      <c r="M290" s="285">
        <f t="shared" si="14"/>
        <v>0</v>
      </c>
    </row>
    <row r="291" spans="11:13" hidden="1" x14ac:dyDescent="0.25">
      <c r="K291" s="307">
        <f t="shared" si="13"/>
        <v>0</v>
      </c>
      <c r="L291" s="377">
        <f t="shared" si="15"/>
        <v>0</v>
      </c>
      <c r="M291" s="285">
        <f t="shared" si="14"/>
        <v>0</v>
      </c>
    </row>
    <row r="292" spans="11:13" hidden="1" x14ac:dyDescent="0.25">
      <c r="K292" s="307">
        <f t="shared" si="13"/>
        <v>0</v>
      </c>
      <c r="L292" s="377">
        <f t="shared" si="15"/>
        <v>0</v>
      </c>
      <c r="M292" s="285">
        <f t="shared" si="14"/>
        <v>0</v>
      </c>
    </row>
    <row r="293" spans="11:13" hidden="1" x14ac:dyDescent="0.25">
      <c r="K293" s="307">
        <f t="shared" si="13"/>
        <v>0</v>
      </c>
      <c r="L293" s="377">
        <f t="shared" si="15"/>
        <v>0</v>
      </c>
      <c r="M293" s="285">
        <f t="shared" si="14"/>
        <v>0</v>
      </c>
    </row>
    <row r="294" spans="11:13" hidden="1" x14ac:dyDescent="0.25">
      <c r="K294" s="307">
        <f t="shared" si="13"/>
        <v>0</v>
      </c>
      <c r="L294" s="377">
        <f t="shared" si="15"/>
        <v>0</v>
      </c>
      <c r="M294" s="285">
        <f t="shared" si="14"/>
        <v>0</v>
      </c>
    </row>
    <row r="295" spans="11:13" hidden="1" x14ac:dyDescent="0.25">
      <c r="K295" s="307">
        <f t="shared" si="13"/>
        <v>0</v>
      </c>
      <c r="L295" s="377">
        <f t="shared" si="15"/>
        <v>0</v>
      </c>
      <c r="M295" s="285">
        <f t="shared" si="14"/>
        <v>0</v>
      </c>
    </row>
    <row r="296" spans="11:13" hidden="1" x14ac:dyDescent="0.25">
      <c r="K296" s="307">
        <f t="shared" si="13"/>
        <v>0</v>
      </c>
      <c r="L296" s="377">
        <f t="shared" si="15"/>
        <v>0</v>
      </c>
      <c r="M296" s="285">
        <f t="shared" si="14"/>
        <v>0</v>
      </c>
    </row>
    <row r="297" spans="11:13" hidden="1" x14ac:dyDescent="0.25">
      <c r="K297" s="307">
        <f t="shared" si="13"/>
        <v>0</v>
      </c>
      <c r="L297" s="377">
        <f t="shared" si="15"/>
        <v>0</v>
      </c>
      <c r="M297" s="285">
        <f t="shared" si="14"/>
        <v>0</v>
      </c>
    </row>
    <row r="298" spans="11:13" hidden="1" x14ac:dyDescent="0.25">
      <c r="K298" s="307">
        <f t="shared" si="13"/>
        <v>0</v>
      </c>
      <c r="L298" s="377">
        <f t="shared" si="15"/>
        <v>0</v>
      </c>
      <c r="M298" s="285">
        <f t="shared" si="14"/>
        <v>0</v>
      </c>
    </row>
    <row r="299" spans="11:13" hidden="1" x14ac:dyDescent="0.25">
      <c r="K299" s="307">
        <f t="shared" si="13"/>
        <v>0</v>
      </c>
      <c r="L299" s="377">
        <f t="shared" si="15"/>
        <v>0</v>
      </c>
      <c r="M299" s="285">
        <f t="shared" si="14"/>
        <v>0</v>
      </c>
    </row>
    <row r="300" spans="11:13" hidden="1" x14ac:dyDescent="0.25">
      <c r="K300" s="307">
        <f t="shared" si="13"/>
        <v>0</v>
      </c>
      <c r="L300" s="377">
        <f t="shared" si="15"/>
        <v>0</v>
      </c>
      <c r="M300" s="285">
        <f t="shared" si="14"/>
        <v>0</v>
      </c>
    </row>
    <row r="301" spans="11:13" hidden="1" x14ac:dyDescent="0.25">
      <c r="K301" s="307">
        <f t="shared" si="13"/>
        <v>0</v>
      </c>
      <c r="L301" s="377">
        <f t="shared" si="15"/>
        <v>0</v>
      </c>
      <c r="M301" s="285">
        <f t="shared" si="14"/>
        <v>0</v>
      </c>
    </row>
    <row r="302" spans="11:13" hidden="1" x14ac:dyDescent="0.25">
      <c r="K302" s="307">
        <f t="shared" si="13"/>
        <v>0</v>
      </c>
      <c r="L302" s="377">
        <f t="shared" si="15"/>
        <v>0</v>
      </c>
      <c r="M302" s="285">
        <f t="shared" si="14"/>
        <v>0</v>
      </c>
    </row>
    <row r="303" spans="11:13" hidden="1" x14ac:dyDescent="0.25">
      <c r="K303" s="307">
        <f t="shared" si="13"/>
        <v>0</v>
      </c>
      <c r="L303" s="377">
        <f t="shared" si="15"/>
        <v>0</v>
      </c>
      <c r="M303" s="285">
        <f t="shared" si="14"/>
        <v>0</v>
      </c>
    </row>
    <row r="304" spans="11:13" hidden="1" x14ac:dyDescent="0.25">
      <c r="K304" s="307">
        <f t="shared" si="13"/>
        <v>0</v>
      </c>
      <c r="L304" s="377">
        <f t="shared" si="15"/>
        <v>0</v>
      </c>
      <c r="M304" s="285">
        <f t="shared" si="14"/>
        <v>0</v>
      </c>
    </row>
    <row r="305" spans="11:13" hidden="1" x14ac:dyDescent="0.25">
      <c r="K305" s="307">
        <f t="shared" si="13"/>
        <v>0</v>
      </c>
      <c r="L305" s="377">
        <f t="shared" si="15"/>
        <v>0</v>
      </c>
      <c r="M305" s="285">
        <f t="shared" si="14"/>
        <v>0</v>
      </c>
    </row>
    <row r="306" spans="11:13" hidden="1" x14ac:dyDescent="0.25">
      <c r="K306" s="307">
        <f t="shared" si="13"/>
        <v>0</v>
      </c>
      <c r="L306" s="377">
        <f t="shared" si="15"/>
        <v>0</v>
      </c>
      <c r="M306" s="285">
        <f t="shared" si="14"/>
        <v>0</v>
      </c>
    </row>
    <row r="307" spans="11:13" hidden="1" x14ac:dyDescent="0.25">
      <c r="K307" s="307">
        <f t="shared" si="13"/>
        <v>0</v>
      </c>
      <c r="L307" s="377">
        <f t="shared" si="15"/>
        <v>0</v>
      </c>
      <c r="M307" s="285">
        <f t="shared" si="14"/>
        <v>0</v>
      </c>
    </row>
    <row r="308" spans="11:13" hidden="1" x14ac:dyDescent="0.25">
      <c r="K308" s="307">
        <f t="shared" si="13"/>
        <v>0</v>
      </c>
      <c r="L308" s="377">
        <f t="shared" si="15"/>
        <v>0</v>
      </c>
      <c r="M308" s="285">
        <f t="shared" si="14"/>
        <v>0</v>
      </c>
    </row>
    <row r="309" spans="11:13" hidden="1" x14ac:dyDescent="0.25">
      <c r="K309" s="307">
        <f t="shared" si="13"/>
        <v>0</v>
      </c>
      <c r="L309" s="377">
        <f t="shared" si="15"/>
        <v>0</v>
      </c>
      <c r="M309" s="285">
        <f t="shared" si="14"/>
        <v>0</v>
      </c>
    </row>
    <row r="310" spans="11:13" hidden="1" x14ac:dyDescent="0.25">
      <c r="K310" s="307">
        <f t="shared" si="13"/>
        <v>0</v>
      </c>
      <c r="L310" s="377">
        <f t="shared" si="15"/>
        <v>0</v>
      </c>
      <c r="M310" s="285">
        <f t="shared" si="14"/>
        <v>0</v>
      </c>
    </row>
    <row r="311" spans="11:13" hidden="1" x14ac:dyDescent="0.25">
      <c r="K311" s="307">
        <f t="shared" si="13"/>
        <v>0</v>
      </c>
      <c r="L311" s="377">
        <f t="shared" si="15"/>
        <v>0</v>
      </c>
      <c r="M311" s="285">
        <f t="shared" si="14"/>
        <v>0</v>
      </c>
    </row>
    <row r="312" spans="11:13" hidden="1" x14ac:dyDescent="0.25">
      <c r="K312" s="307">
        <f t="shared" si="13"/>
        <v>0</v>
      </c>
      <c r="L312" s="377">
        <f t="shared" si="15"/>
        <v>0</v>
      </c>
      <c r="M312" s="285">
        <f t="shared" si="14"/>
        <v>0</v>
      </c>
    </row>
    <row r="313" spans="11:13" hidden="1" x14ac:dyDescent="0.25">
      <c r="K313" s="307">
        <f t="shared" si="13"/>
        <v>0</v>
      </c>
      <c r="L313" s="377">
        <f t="shared" si="15"/>
        <v>0</v>
      </c>
      <c r="M313" s="285">
        <f t="shared" si="14"/>
        <v>0</v>
      </c>
    </row>
    <row r="314" spans="11:13" hidden="1" x14ac:dyDescent="0.25">
      <c r="K314" s="307">
        <f t="shared" si="13"/>
        <v>0</v>
      </c>
      <c r="L314" s="377">
        <f t="shared" si="15"/>
        <v>0</v>
      </c>
      <c r="M314" s="285">
        <f t="shared" si="14"/>
        <v>0</v>
      </c>
    </row>
    <row r="315" spans="11:13" hidden="1" x14ac:dyDescent="0.25">
      <c r="K315" s="307">
        <f t="shared" si="13"/>
        <v>0</v>
      </c>
      <c r="L315" s="377">
        <f t="shared" si="15"/>
        <v>0</v>
      </c>
      <c r="M315" s="285">
        <f t="shared" si="14"/>
        <v>0</v>
      </c>
    </row>
    <row r="316" spans="11:13" hidden="1" x14ac:dyDescent="0.25">
      <c r="K316" s="307">
        <f t="shared" si="13"/>
        <v>0</v>
      </c>
      <c r="L316" s="377">
        <f t="shared" si="15"/>
        <v>0</v>
      </c>
      <c r="M316" s="285">
        <f t="shared" si="14"/>
        <v>0</v>
      </c>
    </row>
    <row r="317" spans="11:13" hidden="1" x14ac:dyDescent="0.25">
      <c r="K317" s="307">
        <f t="shared" si="13"/>
        <v>0</v>
      </c>
      <c r="L317" s="377">
        <f t="shared" si="15"/>
        <v>0</v>
      </c>
      <c r="M317" s="285">
        <f t="shared" si="14"/>
        <v>0</v>
      </c>
    </row>
    <row r="318" spans="11:13" hidden="1" x14ac:dyDescent="0.25">
      <c r="K318" s="307">
        <f t="shared" si="13"/>
        <v>0</v>
      </c>
      <c r="L318" s="377">
        <f t="shared" si="15"/>
        <v>0</v>
      </c>
      <c r="M318" s="285">
        <f t="shared" si="14"/>
        <v>0</v>
      </c>
    </row>
    <row r="319" spans="11:13" hidden="1" x14ac:dyDescent="0.25">
      <c r="K319" s="307">
        <f t="shared" si="13"/>
        <v>0</v>
      </c>
      <c r="L319" s="377">
        <f t="shared" si="15"/>
        <v>0</v>
      </c>
      <c r="M319" s="285">
        <f t="shared" si="14"/>
        <v>0</v>
      </c>
    </row>
    <row r="320" spans="11:13" hidden="1" x14ac:dyDescent="0.25">
      <c r="K320" s="307">
        <f t="shared" si="13"/>
        <v>0</v>
      </c>
      <c r="L320" s="377">
        <f t="shared" si="15"/>
        <v>0</v>
      </c>
      <c r="M320" s="285">
        <f t="shared" si="14"/>
        <v>0</v>
      </c>
    </row>
    <row r="321" spans="11:13" hidden="1" x14ac:dyDescent="0.25">
      <c r="K321" s="307">
        <f t="shared" si="13"/>
        <v>0</v>
      </c>
      <c r="L321" s="377">
        <f t="shared" si="15"/>
        <v>0</v>
      </c>
      <c r="M321" s="285">
        <f t="shared" si="14"/>
        <v>0</v>
      </c>
    </row>
    <row r="322" spans="11:13" hidden="1" x14ac:dyDescent="0.25">
      <c r="K322" s="307">
        <f t="shared" si="13"/>
        <v>0</v>
      </c>
      <c r="L322" s="377">
        <f t="shared" si="15"/>
        <v>0</v>
      </c>
      <c r="M322" s="285">
        <f t="shared" si="14"/>
        <v>0</v>
      </c>
    </row>
    <row r="323" spans="11:13" hidden="1" x14ac:dyDescent="0.25">
      <c r="K323" s="307">
        <f t="shared" si="13"/>
        <v>0</v>
      </c>
      <c r="L323" s="377">
        <f t="shared" si="15"/>
        <v>0</v>
      </c>
      <c r="M323" s="285">
        <f t="shared" si="14"/>
        <v>0</v>
      </c>
    </row>
    <row r="324" spans="11:13" hidden="1" x14ac:dyDescent="0.25">
      <c r="K324" s="307">
        <f t="shared" si="13"/>
        <v>0</v>
      </c>
      <c r="L324" s="377">
        <f t="shared" si="15"/>
        <v>0</v>
      </c>
      <c r="M324" s="285">
        <f t="shared" si="14"/>
        <v>0</v>
      </c>
    </row>
    <row r="325" spans="11:13" hidden="1" x14ac:dyDescent="0.25">
      <c r="K325" s="307">
        <f t="shared" ref="K325:K388" si="16">SUM(F325:J325)</f>
        <v>0</v>
      </c>
      <c r="L325" s="377">
        <f t="shared" si="15"/>
        <v>0</v>
      </c>
      <c r="M325" s="285">
        <f t="shared" ref="M325:M388" si="17">SUM(K325*L325)</f>
        <v>0</v>
      </c>
    </row>
    <row r="326" spans="11:13" hidden="1" x14ac:dyDescent="0.25">
      <c r="K326" s="307">
        <f t="shared" si="16"/>
        <v>0</v>
      </c>
      <c r="L326" s="377">
        <f t="shared" ref="L326:L389" si="18">IF(D326="X",0,IF(E326="",0,IF(E326="H",0,VLOOKUP(E326,$F$539:$G$553,2))))</f>
        <v>0</v>
      </c>
      <c r="M326" s="285">
        <f t="shared" si="17"/>
        <v>0</v>
      </c>
    </row>
    <row r="327" spans="11:13" hidden="1" x14ac:dyDescent="0.25">
      <c r="K327" s="307">
        <f t="shared" si="16"/>
        <v>0</v>
      </c>
      <c r="L327" s="377">
        <f t="shared" si="18"/>
        <v>0</v>
      </c>
      <c r="M327" s="285">
        <f t="shared" si="17"/>
        <v>0</v>
      </c>
    </row>
    <row r="328" spans="11:13" hidden="1" x14ac:dyDescent="0.25">
      <c r="K328" s="307">
        <f t="shared" si="16"/>
        <v>0</v>
      </c>
      <c r="L328" s="377">
        <f t="shared" si="18"/>
        <v>0</v>
      </c>
      <c r="M328" s="285">
        <f t="shared" si="17"/>
        <v>0</v>
      </c>
    </row>
    <row r="329" spans="11:13" hidden="1" x14ac:dyDescent="0.25">
      <c r="K329" s="307">
        <f t="shared" si="16"/>
        <v>0</v>
      </c>
      <c r="L329" s="377">
        <f t="shared" si="18"/>
        <v>0</v>
      </c>
      <c r="M329" s="285">
        <f t="shared" si="17"/>
        <v>0</v>
      </c>
    </row>
    <row r="330" spans="11:13" hidden="1" x14ac:dyDescent="0.25">
      <c r="K330" s="307">
        <f t="shared" si="16"/>
        <v>0</v>
      </c>
      <c r="L330" s="377">
        <f t="shared" si="18"/>
        <v>0</v>
      </c>
      <c r="M330" s="285">
        <f t="shared" si="17"/>
        <v>0</v>
      </c>
    </row>
    <row r="331" spans="11:13" hidden="1" x14ac:dyDescent="0.25">
      <c r="K331" s="307">
        <f t="shared" si="16"/>
        <v>0</v>
      </c>
      <c r="L331" s="377">
        <f t="shared" si="18"/>
        <v>0</v>
      </c>
      <c r="M331" s="285">
        <f t="shared" si="17"/>
        <v>0</v>
      </c>
    </row>
    <row r="332" spans="11:13" hidden="1" x14ac:dyDescent="0.25">
      <c r="K332" s="307">
        <f t="shared" si="16"/>
        <v>0</v>
      </c>
      <c r="L332" s="377">
        <f t="shared" si="18"/>
        <v>0</v>
      </c>
      <c r="M332" s="285">
        <f t="shared" si="17"/>
        <v>0</v>
      </c>
    </row>
    <row r="333" spans="11:13" hidden="1" x14ac:dyDescent="0.25">
      <c r="K333" s="307">
        <f t="shared" si="16"/>
        <v>0</v>
      </c>
      <c r="L333" s="377">
        <f t="shared" si="18"/>
        <v>0</v>
      </c>
      <c r="M333" s="285">
        <f t="shared" si="17"/>
        <v>0</v>
      </c>
    </row>
    <row r="334" spans="11:13" hidden="1" x14ac:dyDescent="0.25">
      <c r="K334" s="307">
        <f t="shared" si="16"/>
        <v>0</v>
      </c>
      <c r="L334" s="377">
        <f t="shared" si="18"/>
        <v>0</v>
      </c>
      <c r="M334" s="285">
        <f t="shared" si="17"/>
        <v>0</v>
      </c>
    </row>
    <row r="335" spans="11:13" hidden="1" x14ac:dyDescent="0.25">
      <c r="K335" s="307">
        <f t="shared" si="16"/>
        <v>0</v>
      </c>
      <c r="L335" s="377">
        <f t="shared" si="18"/>
        <v>0</v>
      </c>
      <c r="M335" s="285">
        <f t="shared" si="17"/>
        <v>0</v>
      </c>
    </row>
    <row r="336" spans="11:13" hidden="1" x14ac:dyDescent="0.25">
      <c r="K336" s="307">
        <f t="shared" si="16"/>
        <v>0</v>
      </c>
      <c r="L336" s="377">
        <f t="shared" si="18"/>
        <v>0</v>
      </c>
      <c r="M336" s="285">
        <f t="shared" si="17"/>
        <v>0</v>
      </c>
    </row>
    <row r="337" spans="11:13" hidden="1" x14ac:dyDescent="0.25">
      <c r="K337" s="307">
        <f t="shared" si="16"/>
        <v>0</v>
      </c>
      <c r="L337" s="377">
        <f t="shared" si="18"/>
        <v>0</v>
      </c>
      <c r="M337" s="285">
        <f t="shared" si="17"/>
        <v>0</v>
      </c>
    </row>
    <row r="338" spans="11:13" hidden="1" x14ac:dyDescent="0.25">
      <c r="K338" s="307">
        <f t="shared" si="16"/>
        <v>0</v>
      </c>
      <c r="L338" s="377">
        <f t="shared" si="18"/>
        <v>0</v>
      </c>
      <c r="M338" s="285">
        <f t="shared" si="17"/>
        <v>0</v>
      </c>
    </row>
    <row r="339" spans="11:13" hidden="1" x14ac:dyDescent="0.25">
      <c r="K339" s="307">
        <f t="shared" si="16"/>
        <v>0</v>
      </c>
      <c r="L339" s="377">
        <f t="shared" si="18"/>
        <v>0</v>
      </c>
      <c r="M339" s="285">
        <f t="shared" si="17"/>
        <v>0</v>
      </c>
    </row>
    <row r="340" spans="11:13" hidden="1" x14ac:dyDescent="0.25">
      <c r="K340" s="307">
        <f t="shared" si="16"/>
        <v>0</v>
      </c>
      <c r="L340" s="377">
        <f t="shared" si="18"/>
        <v>0</v>
      </c>
      <c r="M340" s="285">
        <f t="shared" si="17"/>
        <v>0</v>
      </c>
    </row>
    <row r="341" spans="11:13" hidden="1" x14ac:dyDescent="0.25">
      <c r="K341" s="307">
        <f t="shared" si="16"/>
        <v>0</v>
      </c>
      <c r="L341" s="377">
        <f t="shared" si="18"/>
        <v>0</v>
      </c>
      <c r="M341" s="285">
        <f t="shared" si="17"/>
        <v>0</v>
      </c>
    </row>
    <row r="342" spans="11:13" hidden="1" x14ac:dyDescent="0.25">
      <c r="K342" s="307">
        <f t="shared" si="16"/>
        <v>0</v>
      </c>
      <c r="L342" s="377">
        <f t="shared" si="18"/>
        <v>0</v>
      </c>
      <c r="M342" s="285">
        <f t="shared" si="17"/>
        <v>0</v>
      </c>
    </row>
    <row r="343" spans="11:13" hidden="1" x14ac:dyDescent="0.25">
      <c r="K343" s="307">
        <f t="shared" si="16"/>
        <v>0</v>
      </c>
      <c r="L343" s="377">
        <f t="shared" si="18"/>
        <v>0</v>
      </c>
      <c r="M343" s="285">
        <f t="shared" si="17"/>
        <v>0</v>
      </c>
    </row>
    <row r="344" spans="11:13" hidden="1" x14ac:dyDescent="0.25">
      <c r="K344" s="307">
        <f t="shared" si="16"/>
        <v>0</v>
      </c>
      <c r="L344" s="377">
        <f t="shared" si="18"/>
        <v>0</v>
      </c>
      <c r="M344" s="285">
        <f t="shared" si="17"/>
        <v>0</v>
      </c>
    </row>
    <row r="345" spans="11:13" hidden="1" x14ac:dyDescent="0.25">
      <c r="K345" s="307">
        <f t="shared" si="16"/>
        <v>0</v>
      </c>
      <c r="L345" s="377">
        <f t="shared" si="18"/>
        <v>0</v>
      </c>
      <c r="M345" s="285">
        <f t="shared" si="17"/>
        <v>0</v>
      </c>
    </row>
    <row r="346" spans="11:13" hidden="1" x14ac:dyDescent="0.25">
      <c r="K346" s="307">
        <f t="shared" si="16"/>
        <v>0</v>
      </c>
      <c r="L346" s="377">
        <f t="shared" si="18"/>
        <v>0</v>
      </c>
      <c r="M346" s="285">
        <f t="shared" si="17"/>
        <v>0</v>
      </c>
    </row>
    <row r="347" spans="11:13" hidden="1" x14ac:dyDescent="0.25">
      <c r="K347" s="307">
        <f t="shared" si="16"/>
        <v>0</v>
      </c>
      <c r="L347" s="377">
        <f t="shared" si="18"/>
        <v>0</v>
      </c>
      <c r="M347" s="285">
        <f t="shared" si="17"/>
        <v>0</v>
      </c>
    </row>
    <row r="348" spans="11:13" hidden="1" x14ac:dyDescent="0.25">
      <c r="K348" s="307">
        <f t="shared" si="16"/>
        <v>0</v>
      </c>
      <c r="L348" s="377">
        <f t="shared" si="18"/>
        <v>0</v>
      </c>
      <c r="M348" s="285">
        <f t="shared" si="17"/>
        <v>0</v>
      </c>
    </row>
    <row r="349" spans="11:13" hidden="1" x14ac:dyDescent="0.25">
      <c r="K349" s="307">
        <f t="shared" si="16"/>
        <v>0</v>
      </c>
      <c r="L349" s="377">
        <f t="shared" si="18"/>
        <v>0</v>
      </c>
      <c r="M349" s="285">
        <f t="shared" si="17"/>
        <v>0</v>
      </c>
    </row>
    <row r="350" spans="11:13" hidden="1" x14ac:dyDescent="0.25">
      <c r="K350" s="307">
        <f t="shared" si="16"/>
        <v>0</v>
      </c>
      <c r="L350" s="377">
        <f t="shared" si="18"/>
        <v>0</v>
      </c>
      <c r="M350" s="285">
        <f t="shared" si="17"/>
        <v>0</v>
      </c>
    </row>
    <row r="351" spans="11:13" hidden="1" x14ac:dyDescent="0.25">
      <c r="K351" s="307">
        <f t="shared" si="16"/>
        <v>0</v>
      </c>
      <c r="L351" s="377">
        <f t="shared" si="18"/>
        <v>0</v>
      </c>
      <c r="M351" s="285">
        <f t="shared" si="17"/>
        <v>0</v>
      </c>
    </row>
    <row r="352" spans="11:13" hidden="1" x14ac:dyDescent="0.25">
      <c r="K352" s="307">
        <f t="shared" si="16"/>
        <v>0</v>
      </c>
      <c r="L352" s="377">
        <f t="shared" si="18"/>
        <v>0</v>
      </c>
      <c r="M352" s="285">
        <f t="shared" si="17"/>
        <v>0</v>
      </c>
    </row>
    <row r="353" spans="11:13" hidden="1" x14ac:dyDescent="0.25">
      <c r="K353" s="307">
        <f t="shared" si="16"/>
        <v>0</v>
      </c>
      <c r="L353" s="377">
        <f t="shared" si="18"/>
        <v>0</v>
      </c>
      <c r="M353" s="285">
        <f t="shared" si="17"/>
        <v>0</v>
      </c>
    </row>
    <row r="354" spans="11:13" hidden="1" x14ac:dyDescent="0.25">
      <c r="K354" s="307">
        <f t="shared" si="16"/>
        <v>0</v>
      </c>
      <c r="L354" s="377">
        <f t="shared" si="18"/>
        <v>0</v>
      </c>
      <c r="M354" s="285">
        <f t="shared" si="17"/>
        <v>0</v>
      </c>
    </row>
    <row r="355" spans="11:13" hidden="1" x14ac:dyDescent="0.25">
      <c r="K355" s="307">
        <f t="shared" si="16"/>
        <v>0</v>
      </c>
      <c r="L355" s="377">
        <f t="shared" si="18"/>
        <v>0</v>
      </c>
      <c r="M355" s="285">
        <f t="shared" si="17"/>
        <v>0</v>
      </c>
    </row>
    <row r="356" spans="11:13" hidden="1" x14ac:dyDescent="0.25">
      <c r="K356" s="307">
        <f t="shared" si="16"/>
        <v>0</v>
      </c>
      <c r="L356" s="377">
        <f t="shared" si="18"/>
        <v>0</v>
      </c>
      <c r="M356" s="285">
        <f t="shared" si="17"/>
        <v>0</v>
      </c>
    </row>
    <row r="357" spans="11:13" hidden="1" x14ac:dyDescent="0.25">
      <c r="K357" s="307">
        <f t="shared" si="16"/>
        <v>0</v>
      </c>
      <c r="L357" s="377">
        <f t="shared" si="18"/>
        <v>0</v>
      </c>
      <c r="M357" s="285">
        <f t="shared" si="17"/>
        <v>0</v>
      </c>
    </row>
    <row r="358" spans="11:13" hidden="1" x14ac:dyDescent="0.25">
      <c r="K358" s="307">
        <f t="shared" si="16"/>
        <v>0</v>
      </c>
      <c r="L358" s="377">
        <f t="shared" si="18"/>
        <v>0</v>
      </c>
      <c r="M358" s="285">
        <f t="shared" si="17"/>
        <v>0</v>
      </c>
    </row>
    <row r="359" spans="11:13" hidden="1" x14ac:dyDescent="0.25">
      <c r="K359" s="307">
        <f t="shared" si="16"/>
        <v>0</v>
      </c>
      <c r="L359" s="377">
        <f t="shared" si="18"/>
        <v>0</v>
      </c>
      <c r="M359" s="285">
        <f t="shared" si="17"/>
        <v>0</v>
      </c>
    </row>
    <row r="360" spans="11:13" hidden="1" x14ac:dyDescent="0.25">
      <c r="K360" s="307">
        <f t="shared" si="16"/>
        <v>0</v>
      </c>
      <c r="L360" s="377">
        <f t="shared" si="18"/>
        <v>0</v>
      </c>
      <c r="M360" s="285">
        <f t="shared" si="17"/>
        <v>0</v>
      </c>
    </row>
    <row r="361" spans="11:13" hidden="1" x14ac:dyDescent="0.25">
      <c r="K361" s="307">
        <f t="shared" si="16"/>
        <v>0</v>
      </c>
      <c r="L361" s="377">
        <f t="shared" si="18"/>
        <v>0</v>
      </c>
      <c r="M361" s="285">
        <f t="shared" si="17"/>
        <v>0</v>
      </c>
    </row>
    <row r="362" spans="11:13" hidden="1" x14ac:dyDescent="0.25">
      <c r="K362" s="307">
        <f t="shared" si="16"/>
        <v>0</v>
      </c>
      <c r="L362" s="377">
        <f t="shared" si="18"/>
        <v>0</v>
      </c>
      <c r="M362" s="285">
        <f t="shared" si="17"/>
        <v>0</v>
      </c>
    </row>
    <row r="363" spans="11:13" hidden="1" x14ac:dyDescent="0.25">
      <c r="K363" s="307">
        <f t="shared" si="16"/>
        <v>0</v>
      </c>
      <c r="L363" s="377">
        <f t="shared" si="18"/>
        <v>0</v>
      </c>
      <c r="M363" s="285">
        <f t="shared" si="17"/>
        <v>0</v>
      </c>
    </row>
    <row r="364" spans="11:13" hidden="1" x14ac:dyDescent="0.25">
      <c r="K364" s="307">
        <f t="shared" si="16"/>
        <v>0</v>
      </c>
      <c r="L364" s="377">
        <f t="shared" si="18"/>
        <v>0</v>
      </c>
      <c r="M364" s="285">
        <f t="shared" si="17"/>
        <v>0</v>
      </c>
    </row>
    <row r="365" spans="11:13" hidden="1" x14ac:dyDescent="0.25">
      <c r="K365" s="307">
        <f t="shared" si="16"/>
        <v>0</v>
      </c>
      <c r="L365" s="377">
        <f t="shared" si="18"/>
        <v>0</v>
      </c>
      <c r="M365" s="285">
        <f t="shared" si="17"/>
        <v>0</v>
      </c>
    </row>
    <row r="366" spans="11:13" hidden="1" x14ac:dyDescent="0.25">
      <c r="K366" s="307">
        <f t="shared" si="16"/>
        <v>0</v>
      </c>
      <c r="L366" s="377">
        <f t="shared" si="18"/>
        <v>0</v>
      </c>
      <c r="M366" s="285">
        <f t="shared" si="17"/>
        <v>0</v>
      </c>
    </row>
    <row r="367" spans="11:13" hidden="1" x14ac:dyDescent="0.25">
      <c r="K367" s="307">
        <f t="shared" si="16"/>
        <v>0</v>
      </c>
      <c r="L367" s="377">
        <f t="shared" si="18"/>
        <v>0</v>
      </c>
      <c r="M367" s="285">
        <f t="shared" si="17"/>
        <v>0</v>
      </c>
    </row>
    <row r="368" spans="11:13" hidden="1" x14ac:dyDescent="0.25">
      <c r="K368" s="307">
        <f t="shared" si="16"/>
        <v>0</v>
      </c>
      <c r="L368" s="377">
        <f t="shared" si="18"/>
        <v>0</v>
      </c>
      <c r="M368" s="285">
        <f t="shared" si="17"/>
        <v>0</v>
      </c>
    </row>
    <row r="369" spans="11:13" hidden="1" x14ac:dyDescent="0.25">
      <c r="K369" s="307">
        <f t="shared" si="16"/>
        <v>0</v>
      </c>
      <c r="L369" s="377">
        <f t="shared" si="18"/>
        <v>0</v>
      </c>
      <c r="M369" s="285">
        <f t="shared" si="17"/>
        <v>0</v>
      </c>
    </row>
    <row r="370" spans="11:13" hidden="1" x14ac:dyDescent="0.25">
      <c r="K370" s="307">
        <f t="shared" si="16"/>
        <v>0</v>
      </c>
      <c r="L370" s="377">
        <f t="shared" si="18"/>
        <v>0</v>
      </c>
      <c r="M370" s="285">
        <f t="shared" si="17"/>
        <v>0</v>
      </c>
    </row>
    <row r="371" spans="11:13" hidden="1" x14ac:dyDescent="0.25">
      <c r="K371" s="307">
        <f t="shared" si="16"/>
        <v>0</v>
      </c>
      <c r="L371" s="377">
        <f t="shared" si="18"/>
        <v>0</v>
      </c>
      <c r="M371" s="285">
        <f t="shared" si="17"/>
        <v>0</v>
      </c>
    </row>
    <row r="372" spans="11:13" hidden="1" x14ac:dyDescent="0.25">
      <c r="K372" s="307">
        <f t="shared" si="16"/>
        <v>0</v>
      </c>
      <c r="L372" s="377">
        <f t="shared" si="18"/>
        <v>0</v>
      </c>
      <c r="M372" s="285">
        <f t="shared" si="17"/>
        <v>0</v>
      </c>
    </row>
    <row r="373" spans="11:13" hidden="1" x14ac:dyDescent="0.25">
      <c r="K373" s="307">
        <f t="shared" si="16"/>
        <v>0</v>
      </c>
      <c r="L373" s="377">
        <f t="shared" si="18"/>
        <v>0</v>
      </c>
      <c r="M373" s="285">
        <f t="shared" si="17"/>
        <v>0</v>
      </c>
    </row>
    <row r="374" spans="11:13" hidden="1" x14ac:dyDescent="0.25">
      <c r="K374" s="307">
        <f t="shared" si="16"/>
        <v>0</v>
      </c>
      <c r="L374" s="377">
        <f t="shared" si="18"/>
        <v>0</v>
      </c>
      <c r="M374" s="285">
        <f t="shared" si="17"/>
        <v>0</v>
      </c>
    </row>
    <row r="375" spans="11:13" hidden="1" x14ac:dyDescent="0.25">
      <c r="K375" s="307">
        <f t="shared" si="16"/>
        <v>0</v>
      </c>
      <c r="L375" s="377">
        <f t="shared" si="18"/>
        <v>0</v>
      </c>
      <c r="M375" s="285">
        <f t="shared" si="17"/>
        <v>0</v>
      </c>
    </row>
    <row r="376" spans="11:13" hidden="1" x14ac:dyDescent="0.25">
      <c r="K376" s="307">
        <f t="shared" si="16"/>
        <v>0</v>
      </c>
      <c r="L376" s="377">
        <f t="shared" si="18"/>
        <v>0</v>
      </c>
      <c r="M376" s="285">
        <f t="shared" si="17"/>
        <v>0</v>
      </c>
    </row>
    <row r="377" spans="11:13" hidden="1" x14ac:dyDescent="0.25">
      <c r="K377" s="307">
        <f t="shared" si="16"/>
        <v>0</v>
      </c>
      <c r="L377" s="377">
        <f t="shared" si="18"/>
        <v>0</v>
      </c>
      <c r="M377" s="285">
        <f t="shared" si="17"/>
        <v>0</v>
      </c>
    </row>
    <row r="378" spans="11:13" hidden="1" x14ac:dyDescent="0.25">
      <c r="K378" s="307">
        <f t="shared" si="16"/>
        <v>0</v>
      </c>
      <c r="L378" s="377">
        <f t="shared" si="18"/>
        <v>0</v>
      </c>
      <c r="M378" s="285">
        <f t="shared" si="17"/>
        <v>0</v>
      </c>
    </row>
    <row r="379" spans="11:13" hidden="1" x14ac:dyDescent="0.25">
      <c r="K379" s="307">
        <f t="shared" si="16"/>
        <v>0</v>
      </c>
      <c r="L379" s="377">
        <f t="shared" si="18"/>
        <v>0</v>
      </c>
      <c r="M379" s="285">
        <f t="shared" si="17"/>
        <v>0</v>
      </c>
    </row>
    <row r="380" spans="11:13" hidden="1" x14ac:dyDescent="0.25">
      <c r="K380" s="307">
        <f t="shared" si="16"/>
        <v>0</v>
      </c>
      <c r="L380" s="377">
        <f t="shared" si="18"/>
        <v>0</v>
      </c>
      <c r="M380" s="285">
        <f t="shared" si="17"/>
        <v>0</v>
      </c>
    </row>
    <row r="381" spans="11:13" hidden="1" x14ac:dyDescent="0.25">
      <c r="K381" s="307">
        <f t="shared" si="16"/>
        <v>0</v>
      </c>
      <c r="L381" s="377">
        <f t="shared" si="18"/>
        <v>0</v>
      </c>
      <c r="M381" s="285">
        <f t="shared" si="17"/>
        <v>0</v>
      </c>
    </row>
    <row r="382" spans="11:13" hidden="1" x14ac:dyDescent="0.25">
      <c r="K382" s="307">
        <f t="shared" si="16"/>
        <v>0</v>
      </c>
      <c r="L382" s="377">
        <f t="shared" si="18"/>
        <v>0</v>
      </c>
      <c r="M382" s="285">
        <f t="shared" si="17"/>
        <v>0</v>
      </c>
    </row>
    <row r="383" spans="11:13" hidden="1" x14ac:dyDescent="0.25">
      <c r="K383" s="307">
        <f t="shared" si="16"/>
        <v>0</v>
      </c>
      <c r="L383" s="377">
        <f t="shared" si="18"/>
        <v>0</v>
      </c>
      <c r="M383" s="285">
        <f t="shared" si="17"/>
        <v>0</v>
      </c>
    </row>
    <row r="384" spans="11:13" hidden="1" x14ac:dyDescent="0.25">
      <c r="K384" s="307">
        <f t="shared" si="16"/>
        <v>0</v>
      </c>
      <c r="L384" s="377">
        <f t="shared" si="18"/>
        <v>0</v>
      </c>
      <c r="M384" s="285">
        <f t="shared" si="17"/>
        <v>0</v>
      </c>
    </row>
    <row r="385" spans="11:13" hidden="1" x14ac:dyDescent="0.25">
      <c r="K385" s="307">
        <f t="shared" si="16"/>
        <v>0</v>
      </c>
      <c r="L385" s="377">
        <f t="shared" si="18"/>
        <v>0</v>
      </c>
      <c r="M385" s="285">
        <f t="shared" si="17"/>
        <v>0</v>
      </c>
    </row>
    <row r="386" spans="11:13" hidden="1" x14ac:dyDescent="0.25">
      <c r="K386" s="307">
        <f t="shared" si="16"/>
        <v>0</v>
      </c>
      <c r="L386" s="377">
        <f t="shared" si="18"/>
        <v>0</v>
      </c>
      <c r="M386" s="285">
        <f t="shared" si="17"/>
        <v>0</v>
      </c>
    </row>
    <row r="387" spans="11:13" hidden="1" x14ac:dyDescent="0.25">
      <c r="K387" s="307">
        <f t="shared" si="16"/>
        <v>0</v>
      </c>
      <c r="L387" s="377">
        <f t="shared" si="18"/>
        <v>0</v>
      </c>
      <c r="M387" s="285">
        <f t="shared" si="17"/>
        <v>0</v>
      </c>
    </row>
    <row r="388" spans="11:13" hidden="1" x14ac:dyDescent="0.25">
      <c r="K388" s="307">
        <f t="shared" si="16"/>
        <v>0</v>
      </c>
      <c r="L388" s="377">
        <f t="shared" si="18"/>
        <v>0</v>
      </c>
      <c r="M388" s="285">
        <f t="shared" si="17"/>
        <v>0</v>
      </c>
    </row>
    <row r="389" spans="11:13" hidden="1" x14ac:dyDescent="0.25">
      <c r="K389" s="307">
        <f t="shared" ref="K389:K452" si="19">SUM(F389:J389)</f>
        <v>0</v>
      </c>
      <c r="L389" s="377">
        <f t="shared" si="18"/>
        <v>0</v>
      </c>
      <c r="M389" s="285">
        <f t="shared" ref="M389:M452" si="20">SUM(K389*L389)</f>
        <v>0</v>
      </c>
    </row>
    <row r="390" spans="11:13" hidden="1" x14ac:dyDescent="0.25">
      <c r="K390" s="307">
        <f t="shared" si="19"/>
        <v>0</v>
      </c>
      <c r="L390" s="377">
        <f t="shared" ref="L390:L453" si="21">IF(D390="X",0,IF(E390="",0,IF(E390="H",0,VLOOKUP(E390,$F$539:$G$553,2))))</f>
        <v>0</v>
      </c>
      <c r="M390" s="285">
        <f t="shared" si="20"/>
        <v>0</v>
      </c>
    </row>
    <row r="391" spans="11:13" hidden="1" x14ac:dyDescent="0.25">
      <c r="K391" s="307">
        <f t="shared" si="19"/>
        <v>0</v>
      </c>
      <c r="L391" s="377">
        <f t="shared" si="21"/>
        <v>0</v>
      </c>
      <c r="M391" s="285">
        <f t="shared" si="20"/>
        <v>0</v>
      </c>
    </row>
    <row r="392" spans="11:13" hidden="1" x14ac:dyDescent="0.25">
      <c r="K392" s="307">
        <f t="shared" si="19"/>
        <v>0</v>
      </c>
      <c r="L392" s="377">
        <f t="shared" si="21"/>
        <v>0</v>
      </c>
      <c r="M392" s="285">
        <f t="shared" si="20"/>
        <v>0</v>
      </c>
    </row>
    <row r="393" spans="11:13" hidden="1" x14ac:dyDescent="0.25">
      <c r="K393" s="307">
        <f t="shared" si="19"/>
        <v>0</v>
      </c>
      <c r="L393" s="377">
        <f t="shared" si="21"/>
        <v>0</v>
      </c>
      <c r="M393" s="285">
        <f t="shared" si="20"/>
        <v>0</v>
      </c>
    </row>
    <row r="394" spans="11:13" hidden="1" x14ac:dyDescent="0.25">
      <c r="K394" s="307">
        <f t="shared" si="19"/>
        <v>0</v>
      </c>
      <c r="L394" s="377">
        <f t="shared" si="21"/>
        <v>0</v>
      </c>
      <c r="M394" s="285">
        <f t="shared" si="20"/>
        <v>0</v>
      </c>
    </row>
    <row r="395" spans="11:13" hidden="1" x14ac:dyDescent="0.25">
      <c r="K395" s="307">
        <f t="shared" si="19"/>
        <v>0</v>
      </c>
      <c r="L395" s="377">
        <f t="shared" si="21"/>
        <v>0</v>
      </c>
      <c r="M395" s="285">
        <f t="shared" si="20"/>
        <v>0</v>
      </c>
    </row>
    <row r="396" spans="11:13" hidden="1" x14ac:dyDescent="0.25">
      <c r="K396" s="307">
        <f t="shared" si="19"/>
        <v>0</v>
      </c>
      <c r="L396" s="377">
        <f t="shared" si="21"/>
        <v>0</v>
      </c>
      <c r="M396" s="285">
        <f t="shared" si="20"/>
        <v>0</v>
      </c>
    </row>
    <row r="397" spans="11:13" hidden="1" x14ac:dyDescent="0.25">
      <c r="K397" s="307">
        <f t="shared" si="19"/>
        <v>0</v>
      </c>
      <c r="L397" s="377">
        <f t="shared" si="21"/>
        <v>0</v>
      </c>
      <c r="M397" s="285">
        <f t="shared" si="20"/>
        <v>0</v>
      </c>
    </row>
    <row r="398" spans="11:13" hidden="1" x14ac:dyDescent="0.25">
      <c r="K398" s="307">
        <f t="shared" si="19"/>
        <v>0</v>
      </c>
      <c r="L398" s="377">
        <f t="shared" si="21"/>
        <v>0</v>
      </c>
      <c r="M398" s="285">
        <f t="shared" si="20"/>
        <v>0</v>
      </c>
    </row>
    <row r="399" spans="11:13" hidden="1" x14ac:dyDescent="0.25">
      <c r="K399" s="307">
        <f t="shared" si="19"/>
        <v>0</v>
      </c>
      <c r="L399" s="377">
        <f t="shared" si="21"/>
        <v>0</v>
      </c>
      <c r="M399" s="285">
        <f t="shared" si="20"/>
        <v>0</v>
      </c>
    </row>
    <row r="400" spans="11:13" hidden="1" x14ac:dyDescent="0.25">
      <c r="K400" s="307">
        <f t="shared" si="19"/>
        <v>0</v>
      </c>
      <c r="L400" s="377">
        <f t="shared" si="21"/>
        <v>0</v>
      </c>
      <c r="M400" s="285">
        <f t="shared" si="20"/>
        <v>0</v>
      </c>
    </row>
    <row r="401" spans="11:13" hidden="1" x14ac:dyDescent="0.25">
      <c r="K401" s="307">
        <f t="shared" si="19"/>
        <v>0</v>
      </c>
      <c r="L401" s="377">
        <f t="shared" si="21"/>
        <v>0</v>
      </c>
      <c r="M401" s="285">
        <f t="shared" si="20"/>
        <v>0</v>
      </c>
    </row>
    <row r="402" spans="11:13" hidden="1" x14ac:dyDescent="0.25">
      <c r="K402" s="307">
        <f t="shared" si="19"/>
        <v>0</v>
      </c>
      <c r="L402" s="377">
        <f t="shared" si="21"/>
        <v>0</v>
      </c>
      <c r="M402" s="285">
        <f t="shared" si="20"/>
        <v>0</v>
      </c>
    </row>
    <row r="403" spans="11:13" hidden="1" x14ac:dyDescent="0.25">
      <c r="K403" s="307">
        <f t="shared" si="19"/>
        <v>0</v>
      </c>
      <c r="L403" s="377">
        <f t="shared" si="21"/>
        <v>0</v>
      </c>
      <c r="M403" s="285">
        <f t="shared" si="20"/>
        <v>0</v>
      </c>
    </row>
    <row r="404" spans="11:13" hidden="1" x14ac:dyDescent="0.25">
      <c r="K404" s="307">
        <f t="shared" si="19"/>
        <v>0</v>
      </c>
      <c r="L404" s="377">
        <f t="shared" si="21"/>
        <v>0</v>
      </c>
      <c r="M404" s="285">
        <f t="shared" si="20"/>
        <v>0</v>
      </c>
    </row>
    <row r="405" spans="11:13" hidden="1" x14ac:dyDescent="0.25">
      <c r="K405" s="307">
        <f t="shared" si="19"/>
        <v>0</v>
      </c>
      <c r="L405" s="377">
        <f t="shared" si="21"/>
        <v>0</v>
      </c>
      <c r="M405" s="285">
        <f t="shared" si="20"/>
        <v>0</v>
      </c>
    </row>
    <row r="406" spans="11:13" hidden="1" x14ac:dyDescent="0.25">
      <c r="K406" s="307">
        <f t="shared" si="19"/>
        <v>0</v>
      </c>
      <c r="L406" s="377">
        <f t="shared" si="21"/>
        <v>0</v>
      </c>
      <c r="M406" s="285">
        <f t="shared" si="20"/>
        <v>0</v>
      </c>
    </row>
    <row r="407" spans="11:13" hidden="1" x14ac:dyDescent="0.25">
      <c r="K407" s="307">
        <f t="shared" si="19"/>
        <v>0</v>
      </c>
      <c r="L407" s="377">
        <f t="shared" si="21"/>
        <v>0</v>
      </c>
      <c r="M407" s="285">
        <f t="shared" si="20"/>
        <v>0</v>
      </c>
    </row>
    <row r="408" spans="11:13" hidden="1" x14ac:dyDescent="0.25">
      <c r="K408" s="307">
        <f t="shared" si="19"/>
        <v>0</v>
      </c>
      <c r="L408" s="377">
        <f t="shared" si="21"/>
        <v>0</v>
      </c>
      <c r="M408" s="285">
        <f t="shared" si="20"/>
        <v>0</v>
      </c>
    </row>
    <row r="409" spans="11:13" hidden="1" x14ac:dyDescent="0.25">
      <c r="K409" s="307">
        <f t="shared" si="19"/>
        <v>0</v>
      </c>
      <c r="L409" s="377">
        <f t="shared" si="21"/>
        <v>0</v>
      </c>
      <c r="M409" s="285">
        <f t="shared" si="20"/>
        <v>0</v>
      </c>
    </row>
    <row r="410" spans="11:13" hidden="1" x14ac:dyDescent="0.25">
      <c r="K410" s="307">
        <f t="shared" si="19"/>
        <v>0</v>
      </c>
      <c r="L410" s="377">
        <f t="shared" si="21"/>
        <v>0</v>
      </c>
      <c r="M410" s="285">
        <f t="shared" si="20"/>
        <v>0</v>
      </c>
    </row>
    <row r="411" spans="11:13" hidden="1" x14ac:dyDescent="0.25">
      <c r="K411" s="307">
        <f t="shared" si="19"/>
        <v>0</v>
      </c>
      <c r="L411" s="377">
        <f t="shared" si="21"/>
        <v>0</v>
      </c>
      <c r="M411" s="285">
        <f t="shared" si="20"/>
        <v>0</v>
      </c>
    </row>
    <row r="412" spans="11:13" hidden="1" x14ac:dyDescent="0.25">
      <c r="K412" s="307">
        <f t="shared" si="19"/>
        <v>0</v>
      </c>
      <c r="L412" s="377">
        <f t="shared" si="21"/>
        <v>0</v>
      </c>
      <c r="M412" s="285">
        <f t="shared" si="20"/>
        <v>0</v>
      </c>
    </row>
    <row r="413" spans="11:13" hidden="1" x14ac:dyDescent="0.25">
      <c r="K413" s="307">
        <f t="shared" si="19"/>
        <v>0</v>
      </c>
      <c r="L413" s="377">
        <f t="shared" si="21"/>
        <v>0</v>
      </c>
      <c r="M413" s="285">
        <f t="shared" si="20"/>
        <v>0</v>
      </c>
    </row>
    <row r="414" spans="11:13" hidden="1" x14ac:dyDescent="0.25">
      <c r="K414" s="307">
        <f t="shared" si="19"/>
        <v>0</v>
      </c>
      <c r="L414" s="377">
        <f t="shared" si="21"/>
        <v>0</v>
      </c>
      <c r="M414" s="285">
        <f t="shared" si="20"/>
        <v>0</v>
      </c>
    </row>
    <row r="415" spans="11:13" hidden="1" x14ac:dyDescent="0.25">
      <c r="K415" s="307">
        <f t="shared" si="19"/>
        <v>0</v>
      </c>
      <c r="L415" s="377">
        <f t="shared" si="21"/>
        <v>0</v>
      </c>
      <c r="M415" s="285">
        <f t="shared" si="20"/>
        <v>0</v>
      </c>
    </row>
    <row r="416" spans="11:13" hidden="1" x14ac:dyDescent="0.25">
      <c r="K416" s="307">
        <f t="shared" si="19"/>
        <v>0</v>
      </c>
      <c r="L416" s="377">
        <f t="shared" si="21"/>
        <v>0</v>
      </c>
      <c r="M416" s="285">
        <f t="shared" si="20"/>
        <v>0</v>
      </c>
    </row>
    <row r="417" spans="11:13" hidden="1" x14ac:dyDescent="0.25">
      <c r="K417" s="307">
        <f t="shared" si="19"/>
        <v>0</v>
      </c>
      <c r="L417" s="377">
        <f t="shared" si="21"/>
        <v>0</v>
      </c>
      <c r="M417" s="285">
        <f t="shared" si="20"/>
        <v>0</v>
      </c>
    </row>
    <row r="418" spans="11:13" hidden="1" x14ac:dyDescent="0.25">
      <c r="K418" s="307">
        <f t="shared" si="19"/>
        <v>0</v>
      </c>
      <c r="L418" s="377">
        <f t="shared" si="21"/>
        <v>0</v>
      </c>
      <c r="M418" s="285">
        <f t="shared" si="20"/>
        <v>0</v>
      </c>
    </row>
    <row r="419" spans="11:13" hidden="1" x14ac:dyDescent="0.25">
      <c r="K419" s="307">
        <f t="shared" si="19"/>
        <v>0</v>
      </c>
      <c r="L419" s="377">
        <f t="shared" si="21"/>
        <v>0</v>
      </c>
      <c r="M419" s="285">
        <f t="shared" si="20"/>
        <v>0</v>
      </c>
    </row>
    <row r="420" spans="11:13" hidden="1" x14ac:dyDescent="0.25">
      <c r="K420" s="307">
        <f t="shared" si="19"/>
        <v>0</v>
      </c>
      <c r="L420" s="377">
        <f t="shared" si="21"/>
        <v>0</v>
      </c>
      <c r="M420" s="285">
        <f t="shared" si="20"/>
        <v>0</v>
      </c>
    </row>
    <row r="421" spans="11:13" hidden="1" x14ac:dyDescent="0.25">
      <c r="K421" s="307">
        <f t="shared" si="19"/>
        <v>0</v>
      </c>
      <c r="L421" s="377">
        <f t="shared" si="21"/>
        <v>0</v>
      </c>
      <c r="M421" s="285">
        <f t="shared" si="20"/>
        <v>0</v>
      </c>
    </row>
    <row r="422" spans="11:13" hidden="1" x14ac:dyDescent="0.25">
      <c r="K422" s="307">
        <f t="shared" si="19"/>
        <v>0</v>
      </c>
      <c r="L422" s="377">
        <f t="shared" si="21"/>
        <v>0</v>
      </c>
      <c r="M422" s="285">
        <f t="shared" si="20"/>
        <v>0</v>
      </c>
    </row>
    <row r="423" spans="11:13" hidden="1" x14ac:dyDescent="0.25">
      <c r="K423" s="307">
        <f t="shared" si="19"/>
        <v>0</v>
      </c>
      <c r="L423" s="377">
        <f t="shared" si="21"/>
        <v>0</v>
      </c>
      <c r="M423" s="285">
        <f t="shared" si="20"/>
        <v>0</v>
      </c>
    </row>
    <row r="424" spans="11:13" hidden="1" x14ac:dyDescent="0.25">
      <c r="K424" s="307">
        <f t="shared" si="19"/>
        <v>0</v>
      </c>
      <c r="L424" s="377">
        <f t="shared" si="21"/>
        <v>0</v>
      </c>
      <c r="M424" s="285">
        <f t="shared" si="20"/>
        <v>0</v>
      </c>
    </row>
    <row r="425" spans="11:13" hidden="1" x14ac:dyDescent="0.25">
      <c r="K425" s="307">
        <f t="shared" si="19"/>
        <v>0</v>
      </c>
      <c r="L425" s="377">
        <f t="shared" si="21"/>
        <v>0</v>
      </c>
      <c r="M425" s="285">
        <f t="shared" si="20"/>
        <v>0</v>
      </c>
    </row>
    <row r="426" spans="11:13" hidden="1" x14ac:dyDescent="0.25">
      <c r="K426" s="307">
        <f t="shared" si="19"/>
        <v>0</v>
      </c>
      <c r="L426" s="377">
        <f t="shared" si="21"/>
        <v>0</v>
      </c>
      <c r="M426" s="285">
        <f t="shared" si="20"/>
        <v>0</v>
      </c>
    </row>
    <row r="427" spans="11:13" hidden="1" x14ac:dyDescent="0.25">
      <c r="K427" s="307">
        <f t="shared" si="19"/>
        <v>0</v>
      </c>
      <c r="L427" s="377">
        <f t="shared" si="21"/>
        <v>0</v>
      </c>
      <c r="M427" s="285">
        <f t="shared" si="20"/>
        <v>0</v>
      </c>
    </row>
    <row r="428" spans="11:13" hidden="1" x14ac:dyDescent="0.25">
      <c r="K428" s="307">
        <f t="shared" si="19"/>
        <v>0</v>
      </c>
      <c r="L428" s="377">
        <f t="shared" si="21"/>
        <v>0</v>
      </c>
      <c r="M428" s="285">
        <f t="shared" si="20"/>
        <v>0</v>
      </c>
    </row>
    <row r="429" spans="11:13" hidden="1" x14ac:dyDescent="0.25">
      <c r="K429" s="307">
        <f t="shared" si="19"/>
        <v>0</v>
      </c>
      <c r="L429" s="377">
        <f t="shared" si="21"/>
        <v>0</v>
      </c>
      <c r="M429" s="285">
        <f t="shared" si="20"/>
        <v>0</v>
      </c>
    </row>
    <row r="430" spans="11:13" hidden="1" x14ac:dyDescent="0.25">
      <c r="K430" s="307">
        <f t="shared" si="19"/>
        <v>0</v>
      </c>
      <c r="L430" s="377">
        <f t="shared" si="21"/>
        <v>0</v>
      </c>
      <c r="M430" s="285">
        <f t="shared" si="20"/>
        <v>0</v>
      </c>
    </row>
    <row r="431" spans="11:13" hidden="1" x14ac:dyDescent="0.25">
      <c r="K431" s="307">
        <f t="shared" si="19"/>
        <v>0</v>
      </c>
      <c r="L431" s="377">
        <f t="shared" si="21"/>
        <v>0</v>
      </c>
      <c r="M431" s="285">
        <f t="shared" si="20"/>
        <v>0</v>
      </c>
    </row>
    <row r="432" spans="11:13" hidden="1" x14ac:dyDescent="0.25">
      <c r="K432" s="307">
        <f t="shared" si="19"/>
        <v>0</v>
      </c>
      <c r="L432" s="377">
        <f t="shared" si="21"/>
        <v>0</v>
      </c>
      <c r="M432" s="285">
        <f t="shared" si="20"/>
        <v>0</v>
      </c>
    </row>
    <row r="433" spans="11:13" hidden="1" x14ac:dyDescent="0.25">
      <c r="K433" s="307">
        <f t="shared" si="19"/>
        <v>0</v>
      </c>
      <c r="L433" s="377">
        <f t="shared" si="21"/>
        <v>0</v>
      </c>
      <c r="M433" s="285">
        <f t="shared" si="20"/>
        <v>0</v>
      </c>
    </row>
    <row r="434" spans="11:13" hidden="1" x14ac:dyDescent="0.25">
      <c r="K434" s="307">
        <f t="shared" si="19"/>
        <v>0</v>
      </c>
      <c r="L434" s="377">
        <f t="shared" si="21"/>
        <v>0</v>
      </c>
      <c r="M434" s="285">
        <f t="shared" si="20"/>
        <v>0</v>
      </c>
    </row>
    <row r="435" spans="11:13" hidden="1" x14ac:dyDescent="0.25">
      <c r="K435" s="307">
        <f t="shared" si="19"/>
        <v>0</v>
      </c>
      <c r="L435" s="377">
        <f t="shared" si="21"/>
        <v>0</v>
      </c>
      <c r="M435" s="285">
        <f t="shared" si="20"/>
        <v>0</v>
      </c>
    </row>
    <row r="436" spans="11:13" hidden="1" x14ac:dyDescent="0.25">
      <c r="K436" s="307">
        <f t="shared" si="19"/>
        <v>0</v>
      </c>
      <c r="L436" s="377">
        <f t="shared" si="21"/>
        <v>0</v>
      </c>
      <c r="M436" s="285">
        <f t="shared" si="20"/>
        <v>0</v>
      </c>
    </row>
    <row r="437" spans="11:13" hidden="1" x14ac:dyDescent="0.25">
      <c r="K437" s="307">
        <f t="shared" si="19"/>
        <v>0</v>
      </c>
      <c r="L437" s="377">
        <f t="shared" si="21"/>
        <v>0</v>
      </c>
      <c r="M437" s="285">
        <f t="shared" si="20"/>
        <v>0</v>
      </c>
    </row>
    <row r="438" spans="11:13" hidden="1" x14ac:dyDescent="0.25">
      <c r="K438" s="307">
        <f t="shared" si="19"/>
        <v>0</v>
      </c>
      <c r="L438" s="377">
        <f t="shared" si="21"/>
        <v>0</v>
      </c>
      <c r="M438" s="285">
        <f t="shared" si="20"/>
        <v>0</v>
      </c>
    </row>
    <row r="439" spans="11:13" hidden="1" x14ac:dyDescent="0.25">
      <c r="K439" s="307">
        <f t="shared" si="19"/>
        <v>0</v>
      </c>
      <c r="L439" s="377">
        <f t="shared" si="21"/>
        <v>0</v>
      </c>
      <c r="M439" s="285">
        <f t="shared" si="20"/>
        <v>0</v>
      </c>
    </row>
    <row r="440" spans="11:13" hidden="1" x14ac:dyDescent="0.25">
      <c r="K440" s="307">
        <f t="shared" si="19"/>
        <v>0</v>
      </c>
      <c r="L440" s="377">
        <f t="shared" si="21"/>
        <v>0</v>
      </c>
      <c r="M440" s="285">
        <f t="shared" si="20"/>
        <v>0</v>
      </c>
    </row>
    <row r="441" spans="11:13" hidden="1" x14ac:dyDescent="0.25">
      <c r="K441" s="307">
        <f t="shared" si="19"/>
        <v>0</v>
      </c>
      <c r="L441" s="377">
        <f t="shared" si="21"/>
        <v>0</v>
      </c>
      <c r="M441" s="285">
        <f t="shared" si="20"/>
        <v>0</v>
      </c>
    </row>
    <row r="442" spans="11:13" hidden="1" x14ac:dyDescent="0.25">
      <c r="K442" s="307">
        <f t="shared" si="19"/>
        <v>0</v>
      </c>
      <c r="L442" s="377">
        <f t="shared" si="21"/>
        <v>0</v>
      </c>
      <c r="M442" s="285">
        <f t="shared" si="20"/>
        <v>0</v>
      </c>
    </row>
    <row r="443" spans="11:13" hidden="1" x14ac:dyDescent="0.25">
      <c r="K443" s="307">
        <f t="shared" si="19"/>
        <v>0</v>
      </c>
      <c r="L443" s="377">
        <f t="shared" si="21"/>
        <v>0</v>
      </c>
      <c r="M443" s="285">
        <f t="shared" si="20"/>
        <v>0</v>
      </c>
    </row>
    <row r="444" spans="11:13" hidden="1" x14ac:dyDescent="0.25">
      <c r="K444" s="307">
        <f t="shared" si="19"/>
        <v>0</v>
      </c>
      <c r="L444" s="377">
        <f t="shared" si="21"/>
        <v>0</v>
      </c>
      <c r="M444" s="285">
        <f t="shared" si="20"/>
        <v>0</v>
      </c>
    </row>
    <row r="445" spans="11:13" hidden="1" x14ac:dyDescent="0.25">
      <c r="K445" s="307">
        <f t="shared" si="19"/>
        <v>0</v>
      </c>
      <c r="L445" s="377">
        <f t="shared" si="21"/>
        <v>0</v>
      </c>
      <c r="M445" s="285">
        <f t="shared" si="20"/>
        <v>0</v>
      </c>
    </row>
    <row r="446" spans="11:13" hidden="1" x14ac:dyDescent="0.25">
      <c r="K446" s="307">
        <f t="shared" si="19"/>
        <v>0</v>
      </c>
      <c r="L446" s="377">
        <f t="shared" si="21"/>
        <v>0</v>
      </c>
      <c r="M446" s="285">
        <f t="shared" si="20"/>
        <v>0</v>
      </c>
    </row>
    <row r="447" spans="11:13" hidden="1" x14ac:dyDescent="0.25">
      <c r="K447" s="307">
        <f t="shared" si="19"/>
        <v>0</v>
      </c>
      <c r="L447" s="377">
        <f t="shared" si="21"/>
        <v>0</v>
      </c>
      <c r="M447" s="285">
        <f t="shared" si="20"/>
        <v>0</v>
      </c>
    </row>
    <row r="448" spans="11:13" hidden="1" x14ac:dyDescent="0.25">
      <c r="K448" s="307">
        <f t="shared" si="19"/>
        <v>0</v>
      </c>
      <c r="L448" s="377">
        <f t="shared" si="21"/>
        <v>0</v>
      </c>
      <c r="M448" s="285">
        <f t="shared" si="20"/>
        <v>0</v>
      </c>
    </row>
    <row r="449" spans="11:13" hidden="1" x14ac:dyDescent="0.25">
      <c r="K449" s="307">
        <f t="shared" si="19"/>
        <v>0</v>
      </c>
      <c r="L449" s="377">
        <f t="shared" si="21"/>
        <v>0</v>
      </c>
      <c r="M449" s="285">
        <f t="shared" si="20"/>
        <v>0</v>
      </c>
    </row>
    <row r="450" spans="11:13" hidden="1" x14ac:dyDescent="0.25">
      <c r="K450" s="307">
        <f t="shared" si="19"/>
        <v>0</v>
      </c>
      <c r="L450" s="377">
        <f t="shared" si="21"/>
        <v>0</v>
      </c>
      <c r="M450" s="285">
        <f t="shared" si="20"/>
        <v>0</v>
      </c>
    </row>
    <row r="451" spans="11:13" hidden="1" x14ac:dyDescent="0.25">
      <c r="K451" s="307">
        <f t="shared" si="19"/>
        <v>0</v>
      </c>
      <c r="L451" s="377">
        <f t="shared" si="21"/>
        <v>0</v>
      </c>
      <c r="M451" s="285">
        <f t="shared" si="20"/>
        <v>0</v>
      </c>
    </row>
    <row r="452" spans="11:13" hidden="1" x14ac:dyDescent="0.25">
      <c r="K452" s="307">
        <f t="shared" si="19"/>
        <v>0</v>
      </c>
      <c r="L452" s="377">
        <f t="shared" si="21"/>
        <v>0</v>
      </c>
      <c r="M452" s="285">
        <f t="shared" si="20"/>
        <v>0</v>
      </c>
    </row>
    <row r="453" spans="11:13" hidden="1" x14ac:dyDescent="0.25">
      <c r="K453" s="307">
        <f t="shared" ref="K453:K498" si="22">SUM(F453:J453)</f>
        <v>0</v>
      </c>
      <c r="L453" s="377">
        <f t="shared" si="21"/>
        <v>0</v>
      </c>
      <c r="M453" s="285">
        <f t="shared" ref="M453:M498" si="23">SUM(K453*L453)</f>
        <v>0</v>
      </c>
    </row>
    <row r="454" spans="11:13" hidden="1" x14ac:dyDescent="0.25">
      <c r="K454" s="307">
        <f t="shared" si="22"/>
        <v>0</v>
      </c>
      <c r="L454" s="377">
        <f t="shared" ref="L454:L498" si="24">IF(D454="X",0,IF(E454="",0,IF(E454="H",0,VLOOKUP(E454,$F$539:$G$553,2))))</f>
        <v>0</v>
      </c>
      <c r="M454" s="285">
        <f t="shared" si="23"/>
        <v>0</v>
      </c>
    </row>
    <row r="455" spans="11:13" hidden="1" x14ac:dyDescent="0.25">
      <c r="K455" s="307">
        <f t="shared" si="22"/>
        <v>0</v>
      </c>
      <c r="L455" s="377">
        <f t="shared" si="24"/>
        <v>0</v>
      </c>
      <c r="M455" s="285">
        <f t="shared" si="23"/>
        <v>0</v>
      </c>
    </row>
    <row r="456" spans="11:13" hidden="1" x14ac:dyDescent="0.25">
      <c r="K456" s="307">
        <f t="shared" si="22"/>
        <v>0</v>
      </c>
      <c r="L456" s="377">
        <f t="shared" si="24"/>
        <v>0</v>
      </c>
      <c r="M456" s="285">
        <f t="shared" si="23"/>
        <v>0</v>
      </c>
    </row>
    <row r="457" spans="11:13" hidden="1" x14ac:dyDescent="0.25">
      <c r="K457" s="307">
        <f t="shared" si="22"/>
        <v>0</v>
      </c>
      <c r="L457" s="377">
        <f t="shared" si="24"/>
        <v>0</v>
      </c>
      <c r="M457" s="285">
        <f t="shared" si="23"/>
        <v>0</v>
      </c>
    </row>
    <row r="458" spans="11:13" hidden="1" x14ac:dyDescent="0.25">
      <c r="K458" s="307">
        <f t="shared" si="22"/>
        <v>0</v>
      </c>
      <c r="L458" s="377">
        <f t="shared" si="24"/>
        <v>0</v>
      </c>
      <c r="M458" s="285">
        <f t="shared" si="23"/>
        <v>0</v>
      </c>
    </row>
    <row r="459" spans="11:13" hidden="1" x14ac:dyDescent="0.25">
      <c r="K459" s="307">
        <f t="shared" si="22"/>
        <v>0</v>
      </c>
      <c r="L459" s="377">
        <f t="shared" si="24"/>
        <v>0</v>
      </c>
      <c r="M459" s="285">
        <f t="shared" si="23"/>
        <v>0</v>
      </c>
    </row>
    <row r="460" spans="11:13" hidden="1" x14ac:dyDescent="0.25">
      <c r="K460" s="307">
        <f t="shared" si="22"/>
        <v>0</v>
      </c>
      <c r="L460" s="377">
        <f t="shared" si="24"/>
        <v>0</v>
      </c>
      <c r="M460" s="285">
        <f t="shared" si="23"/>
        <v>0</v>
      </c>
    </row>
    <row r="461" spans="11:13" hidden="1" x14ac:dyDescent="0.25">
      <c r="K461" s="307">
        <f t="shared" si="22"/>
        <v>0</v>
      </c>
      <c r="L461" s="377">
        <f t="shared" si="24"/>
        <v>0</v>
      </c>
      <c r="M461" s="285">
        <f t="shared" si="23"/>
        <v>0</v>
      </c>
    </row>
    <row r="462" spans="11:13" hidden="1" x14ac:dyDescent="0.25">
      <c r="K462" s="307">
        <f t="shared" si="22"/>
        <v>0</v>
      </c>
      <c r="L462" s="377">
        <f t="shared" si="24"/>
        <v>0</v>
      </c>
      <c r="M462" s="285">
        <f t="shared" si="23"/>
        <v>0</v>
      </c>
    </row>
    <row r="463" spans="11:13" hidden="1" x14ac:dyDescent="0.25">
      <c r="K463" s="307">
        <f t="shared" si="22"/>
        <v>0</v>
      </c>
      <c r="L463" s="377">
        <f t="shared" si="24"/>
        <v>0</v>
      </c>
      <c r="M463" s="285">
        <f t="shared" si="23"/>
        <v>0</v>
      </c>
    </row>
    <row r="464" spans="11:13" hidden="1" x14ac:dyDescent="0.25">
      <c r="K464" s="307">
        <f t="shared" si="22"/>
        <v>0</v>
      </c>
      <c r="L464" s="377">
        <f t="shared" si="24"/>
        <v>0</v>
      </c>
      <c r="M464" s="285">
        <f t="shared" si="23"/>
        <v>0</v>
      </c>
    </row>
    <row r="465" spans="11:13" hidden="1" x14ac:dyDescent="0.25">
      <c r="K465" s="307">
        <f t="shared" si="22"/>
        <v>0</v>
      </c>
      <c r="L465" s="377">
        <f t="shared" si="24"/>
        <v>0</v>
      </c>
      <c r="M465" s="285">
        <f t="shared" si="23"/>
        <v>0</v>
      </c>
    </row>
    <row r="466" spans="11:13" hidden="1" x14ac:dyDescent="0.25">
      <c r="K466" s="307">
        <f t="shared" si="22"/>
        <v>0</v>
      </c>
      <c r="L466" s="377">
        <f t="shared" si="24"/>
        <v>0</v>
      </c>
      <c r="M466" s="285">
        <f t="shared" si="23"/>
        <v>0</v>
      </c>
    </row>
    <row r="467" spans="11:13" hidden="1" x14ac:dyDescent="0.25">
      <c r="K467" s="307">
        <f t="shared" si="22"/>
        <v>0</v>
      </c>
      <c r="L467" s="377">
        <f t="shared" si="24"/>
        <v>0</v>
      </c>
      <c r="M467" s="285">
        <f t="shared" si="23"/>
        <v>0</v>
      </c>
    </row>
    <row r="468" spans="11:13" hidden="1" x14ac:dyDescent="0.25">
      <c r="K468" s="307">
        <f t="shared" si="22"/>
        <v>0</v>
      </c>
      <c r="L468" s="377">
        <f t="shared" si="24"/>
        <v>0</v>
      </c>
      <c r="M468" s="285">
        <f t="shared" si="23"/>
        <v>0</v>
      </c>
    </row>
    <row r="469" spans="11:13" hidden="1" x14ac:dyDescent="0.25">
      <c r="K469" s="307">
        <f t="shared" si="22"/>
        <v>0</v>
      </c>
      <c r="L469" s="377">
        <f t="shared" si="24"/>
        <v>0</v>
      </c>
      <c r="M469" s="285">
        <f t="shared" si="23"/>
        <v>0</v>
      </c>
    </row>
    <row r="470" spans="11:13" hidden="1" x14ac:dyDescent="0.25">
      <c r="K470" s="307">
        <f t="shared" si="22"/>
        <v>0</v>
      </c>
      <c r="L470" s="377">
        <f t="shared" si="24"/>
        <v>0</v>
      </c>
      <c r="M470" s="285">
        <f t="shared" si="23"/>
        <v>0</v>
      </c>
    </row>
    <row r="471" spans="11:13" hidden="1" x14ac:dyDescent="0.25">
      <c r="K471" s="307">
        <f t="shared" si="22"/>
        <v>0</v>
      </c>
      <c r="L471" s="377">
        <f t="shared" si="24"/>
        <v>0</v>
      </c>
      <c r="M471" s="285">
        <f t="shared" si="23"/>
        <v>0</v>
      </c>
    </row>
    <row r="472" spans="11:13" hidden="1" x14ac:dyDescent="0.25">
      <c r="K472" s="307">
        <f t="shared" si="22"/>
        <v>0</v>
      </c>
      <c r="L472" s="377">
        <f t="shared" si="24"/>
        <v>0</v>
      </c>
      <c r="M472" s="285">
        <f t="shared" si="23"/>
        <v>0</v>
      </c>
    </row>
    <row r="473" spans="11:13" hidden="1" x14ac:dyDescent="0.25">
      <c r="K473" s="307">
        <f t="shared" si="22"/>
        <v>0</v>
      </c>
      <c r="L473" s="377">
        <f t="shared" si="24"/>
        <v>0</v>
      </c>
      <c r="M473" s="285">
        <f t="shared" si="23"/>
        <v>0</v>
      </c>
    </row>
    <row r="474" spans="11:13" hidden="1" x14ac:dyDescent="0.25">
      <c r="K474" s="307">
        <f t="shared" si="22"/>
        <v>0</v>
      </c>
      <c r="L474" s="377">
        <f t="shared" si="24"/>
        <v>0</v>
      </c>
      <c r="M474" s="285">
        <f t="shared" si="23"/>
        <v>0</v>
      </c>
    </row>
    <row r="475" spans="11:13" hidden="1" x14ac:dyDescent="0.25">
      <c r="K475" s="307">
        <f t="shared" si="22"/>
        <v>0</v>
      </c>
      <c r="L475" s="377">
        <f t="shared" si="24"/>
        <v>0</v>
      </c>
      <c r="M475" s="285">
        <f t="shared" si="23"/>
        <v>0</v>
      </c>
    </row>
    <row r="476" spans="11:13" hidden="1" x14ac:dyDescent="0.25">
      <c r="K476" s="307">
        <f t="shared" si="22"/>
        <v>0</v>
      </c>
      <c r="L476" s="377">
        <f t="shared" si="24"/>
        <v>0</v>
      </c>
      <c r="M476" s="285">
        <f t="shared" si="23"/>
        <v>0</v>
      </c>
    </row>
    <row r="477" spans="11:13" hidden="1" x14ac:dyDescent="0.25">
      <c r="K477" s="307">
        <f t="shared" si="22"/>
        <v>0</v>
      </c>
      <c r="L477" s="377">
        <f t="shared" si="24"/>
        <v>0</v>
      </c>
      <c r="M477" s="285">
        <f t="shared" si="23"/>
        <v>0</v>
      </c>
    </row>
    <row r="478" spans="11:13" hidden="1" x14ac:dyDescent="0.25">
      <c r="K478" s="307">
        <f t="shared" si="22"/>
        <v>0</v>
      </c>
      <c r="L478" s="377">
        <f t="shared" si="24"/>
        <v>0</v>
      </c>
      <c r="M478" s="285">
        <f t="shared" si="23"/>
        <v>0</v>
      </c>
    </row>
    <row r="479" spans="11:13" hidden="1" x14ac:dyDescent="0.25">
      <c r="K479" s="307">
        <f t="shared" si="22"/>
        <v>0</v>
      </c>
      <c r="L479" s="377">
        <f t="shared" si="24"/>
        <v>0</v>
      </c>
      <c r="M479" s="285">
        <f t="shared" si="23"/>
        <v>0</v>
      </c>
    </row>
    <row r="480" spans="11:13" hidden="1" x14ac:dyDescent="0.25">
      <c r="K480" s="307">
        <f t="shared" si="22"/>
        <v>0</v>
      </c>
      <c r="L480" s="377">
        <f t="shared" si="24"/>
        <v>0</v>
      </c>
      <c r="M480" s="285">
        <f t="shared" si="23"/>
        <v>0</v>
      </c>
    </row>
    <row r="481" spans="11:13" hidden="1" x14ac:dyDescent="0.25">
      <c r="K481" s="307">
        <f t="shared" si="22"/>
        <v>0</v>
      </c>
      <c r="L481" s="377">
        <f t="shared" si="24"/>
        <v>0</v>
      </c>
      <c r="M481" s="285">
        <f t="shared" si="23"/>
        <v>0</v>
      </c>
    </row>
    <row r="482" spans="11:13" hidden="1" x14ac:dyDescent="0.25">
      <c r="K482" s="307">
        <f t="shared" si="22"/>
        <v>0</v>
      </c>
      <c r="L482" s="377">
        <f t="shared" si="24"/>
        <v>0</v>
      </c>
      <c r="M482" s="285">
        <f t="shared" si="23"/>
        <v>0</v>
      </c>
    </row>
    <row r="483" spans="11:13" hidden="1" x14ac:dyDescent="0.25">
      <c r="K483" s="307">
        <f t="shared" si="22"/>
        <v>0</v>
      </c>
      <c r="L483" s="377">
        <f t="shared" si="24"/>
        <v>0</v>
      </c>
      <c r="M483" s="285">
        <f t="shared" si="23"/>
        <v>0</v>
      </c>
    </row>
    <row r="484" spans="11:13" hidden="1" x14ac:dyDescent="0.25">
      <c r="K484" s="307">
        <f t="shared" si="22"/>
        <v>0</v>
      </c>
      <c r="L484" s="377">
        <f t="shared" si="24"/>
        <v>0</v>
      </c>
      <c r="M484" s="285">
        <f t="shared" si="23"/>
        <v>0</v>
      </c>
    </row>
    <row r="485" spans="11:13" hidden="1" x14ac:dyDescent="0.25">
      <c r="K485" s="307">
        <f t="shared" si="22"/>
        <v>0</v>
      </c>
      <c r="L485" s="377">
        <f t="shared" si="24"/>
        <v>0</v>
      </c>
      <c r="M485" s="285">
        <f t="shared" si="23"/>
        <v>0</v>
      </c>
    </row>
    <row r="486" spans="11:13" hidden="1" x14ac:dyDescent="0.25">
      <c r="K486" s="307">
        <f t="shared" si="22"/>
        <v>0</v>
      </c>
      <c r="L486" s="377">
        <f t="shared" si="24"/>
        <v>0</v>
      </c>
      <c r="M486" s="285">
        <f t="shared" si="23"/>
        <v>0</v>
      </c>
    </row>
    <row r="487" spans="11:13" hidden="1" x14ac:dyDescent="0.25">
      <c r="K487" s="307">
        <f t="shared" si="22"/>
        <v>0</v>
      </c>
      <c r="L487" s="377">
        <f t="shared" si="24"/>
        <v>0</v>
      </c>
      <c r="M487" s="285">
        <f t="shared" si="23"/>
        <v>0</v>
      </c>
    </row>
    <row r="488" spans="11:13" hidden="1" x14ac:dyDescent="0.25">
      <c r="K488" s="307">
        <f t="shared" si="22"/>
        <v>0</v>
      </c>
      <c r="L488" s="377">
        <f t="shared" si="24"/>
        <v>0</v>
      </c>
      <c r="M488" s="285">
        <f t="shared" si="23"/>
        <v>0</v>
      </c>
    </row>
    <row r="489" spans="11:13" hidden="1" x14ac:dyDescent="0.25">
      <c r="K489" s="307">
        <f t="shared" si="22"/>
        <v>0</v>
      </c>
      <c r="L489" s="377">
        <f t="shared" si="24"/>
        <v>0</v>
      </c>
      <c r="M489" s="285">
        <f t="shared" si="23"/>
        <v>0</v>
      </c>
    </row>
    <row r="490" spans="11:13" hidden="1" x14ac:dyDescent="0.25">
      <c r="K490" s="307">
        <f t="shared" si="22"/>
        <v>0</v>
      </c>
      <c r="L490" s="377">
        <f t="shared" si="24"/>
        <v>0</v>
      </c>
      <c r="M490" s="285">
        <f t="shared" si="23"/>
        <v>0</v>
      </c>
    </row>
    <row r="491" spans="11:13" hidden="1" x14ac:dyDescent="0.25">
      <c r="K491" s="307">
        <f t="shared" ref="K491:K494" si="25">SUM(F491:J491)</f>
        <v>0</v>
      </c>
      <c r="L491" s="377">
        <f t="shared" si="24"/>
        <v>0</v>
      </c>
      <c r="M491" s="285">
        <f t="shared" ref="M491:M494" si="26">SUM(K491*L491)</f>
        <v>0</v>
      </c>
    </row>
    <row r="492" spans="11:13" hidden="1" x14ac:dyDescent="0.25">
      <c r="K492" s="307">
        <f t="shared" si="25"/>
        <v>0</v>
      </c>
      <c r="L492" s="377">
        <f t="shared" si="24"/>
        <v>0</v>
      </c>
      <c r="M492" s="285">
        <f t="shared" si="26"/>
        <v>0</v>
      </c>
    </row>
    <row r="493" spans="11:13" hidden="1" x14ac:dyDescent="0.25">
      <c r="K493" s="307">
        <f t="shared" si="25"/>
        <v>0</v>
      </c>
      <c r="L493" s="377">
        <f t="shared" si="24"/>
        <v>0</v>
      </c>
      <c r="M493" s="285">
        <f t="shared" si="26"/>
        <v>0</v>
      </c>
    </row>
    <row r="494" spans="11:13" hidden="1" x14ac:dyDescent="0.25">
      <c r="K494" s="307">
        <f t="shared" si="25"/>
        <v>0</v>
      </c>
      <c r="L494" s="377">
        <f t="shared" si="24"/>
        <v>0</v>
      </c>
      <c r="M494" s="285">
        <f t="shared" si="26"/>
        <v>0</v>
      </c>
    </row>
    <row r="495" spans="11:13" hidden="1" x14ac:dyDescent="0.25">
      <c r="K495" s="307">
        <f t="shared" si="22"/>
        <v>0</v>
      </c>
      <c r="L495" s="377">
        <f t="shared" si="24"/>
        <v>0</v>
      </c>
      <c r="M495" s="285">
        <f t="shared" si="23"/>
        <v>0</v>
      </c>
    </row>
    <row r="496" spans="11:13" hidden="1" x14ac:dyDescent="0.25">
      <c r="K496" s="307">
        <f t="shared" si="22"/>
        <v>0</v>
      </c>
      <c r="L496" s="377">
        <f t="shared" si="24"/>
        <v>0</v>
      </c>
      <c r="M496" s="285">
        <f t="shared" si="23"/>
        <v>0</v>
      </c>
    </row>
    <row r="497" spans="3:13" hidden="1" x14ac:dyDescent="0.25">
      <c r="K497" s="307">
        <f t="shared" si="22"/>
        <v>0</v>
      </c>
      <c r="L497" s="377">
        <f t="shared" si="24"/>
        <v>0</v>
      </c>
      <c r="M497" s="285">
        <f t="shared" si="23"/>
        <v>0</v>
      </c>
    </row>
    <row r="498" spans="3:13" hidden="1" x14ac:dyDescent="0.25">
      <c r="K498" s="307">
        <f t="shared" si="22"/>
        <v>0</v>
      </c>
      <c r="L498" s="377">
        <f t="shared" si="24"/>
        <v>0</v>
      </c>
      <c r="M498" s="285">
        <f t="shared" si="23"/>
        <v>0</v>
      </c>
    </row>
    <row r="499" spans="3:13" x14ac:dyDescent="0.25">
      <c r="C499" s="449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49" t="str">
        <f>IF(F539="","Vrije categorie",F539)</f>
        <v>A</v>
      </c>
      <c r="D500" s="383"/>
      <c r="E500" s="383"/>
      <c r="F500" s="383">
        <f t="shared" ref="F500:F514" si="27">SUMPRODUCT(--($E$4:$E$498=C500),--($D$4:$D$498=""),$F$4:$F$498)</f>
        <v>0</v>
      </c>
      <c r="G500" s="383">
        <f t="shared" ref="G500:G514" si="28">SUMPRODUCT(--($E$4:$E$498=C500),--($D$4:$D$498=""),$G$4:$G$498)</f>
        <v>0</v>
      </c>
      <c r="H500" s="383">
        <f t="shared" ref="H500:H514" si="29">SUMPRODUCT(--($E$4:$E$498=C500),--($D$4:$D$498=""),$H$4:$H$498)</f>
        <v>0</v>
      </c>
      <c r="I500" s="383">
        <f t="shared" ref="I500:I514" si="30">SUMPRODUCT(--($E$4:$E$498=C500),--($D$4:$D$498=""),$I$4:$I$498)</f>
        <v>0</v>
      </c>
      <c r="J500" s="383">
        <f t="shared" ref="J500:J514" si="31">SUMPRODUCT(--($E$4:$E$498=C500),--($D$4:$D$498=""),$J$4:$J$498)</f>
        <v>0</v>
      </c>
      <c r="K500" s="383">
        <f t="shared" ref="K500:K514" si="32">SUM(F500:J500)</f>
        <v>0</v>
      </c>
      <c r="L500" s="383"/>
      <c r="M500" s="383">
        <f t="shared" ref="M500:M507" si="33">SUMPRODUCT(--($E$4:$E$498=C500),--($D$4:$D$498=""),$M$4:$M$498)</f>
        <v>0</v>
      </c>
    </row>
    <row r="501" spans="3:13" x14ac:dyDescent="0.25">
      <c r="C501" s="449" t="str">
        <f t="shared" ref="C501:C514" si="34">IF(F540="","Vrije categorie",F540)</f>
        <v>A1</v>
      </c>
      <c r="D501" s="383"/>
      <c r="E501" s="383"/>
      <c r="F501" s="383">
        <f t="shared" si="27"/>
        <v>0</v>
      </c>
      <c r="G501" s="383">
        <f t="shared" si="28"/>
        <v>51.8</v>
      </c>
      <c r="H501" s="383">
        <f t="shared" si="29"/>
        <v>0</v>
      </c>
      <c r="I501" s="383">
        <f t="shared" si="30"/>
        <v>0</v>
      </c>
      <c r="J501" s="383">
        <f t="shared" si="31"/>
        <v>12</v>
      </c>
      <c r="K501" s="383">
        <f t="shared" si="32"/>
        <v>63.8</v>
      </c>
      <c r="L501" s="383"/>
      <c r="M501" s="383">
        <f t="shared" si="33"/>
        <v>16269</v>
      </c>
    </row>
    <row r="502" spans="3:13" x14ac:dyDescent="0.25">
      <c r="C502" s="449" t="str">
        <f t="shared" si="34"/>
        <v>A2</v>
      </c>
      <c r="D502" s="383"/>
      <c r="E502" s="383"/>
      <c r="F502" s="383">
        <f t="shared" si="27"/>
        <v>0</v>
      </c>
      <c r="G502" s="383">
        <f t="shared" si="28"/>
        <v>0</v>
      </c>
      <c r="H502" s="383">
        <f t="shared" si="29"/>
        <v>0</v>
      </c>
      <c r="I502" s="383">
        <f t="shared" si="30"/>
        <v>0</v>
      </c>
      <c r="J502" s="383">
        <f t="shared" si="31"/>
        <v>0</v>
      </c>
      <c r="K502" s="383">
        <f t="shared" si="32"/>
        <v>0</v>
      </c>
      <c r="L502" s="383"/>
      <c r="M502" s="383">
        <f t="shared" si="33"/>
        <v>0</v>
      </c>
    </row>
    <row r="503" spans="3:13" x14ac:dyDescent="0.25">
      <c r="C503" s="449" t="str">
        <f t="shared" si="34"/>
        <v>A3</v>
      </c>
      <c r="D503" s="383"/>
      <c r="E503" s="383"/>
      <c r="F503" s="383">
        <f t="shared" si="27"/>
        <v>0</v>
      </c>
      <c r="G503" s="383">
        <f t="shared" si="28"/>
        <v>0</v>
      </c>
      <c r="H503" s="383">
        <f t="shared" si="29"/>
        <v>0</v>
      </c>
      <c r="I503" s="383">
        <f t="shared" si="30"/>
        <v>0</v>
      </c>
      <c r="J503" s="383">
        <f t="shared" si="31"/>
        <v>10.6</v>
      </c>
      <c r="K503" s="383">
        <f t="shared" si="32"/>
        <v>10.6</v>
      </c>
      <c r="L503" s="383"/>
      <c r="M503" s="383">
        <f t="shared" si="33"/>
        <v>2703</v>
      </c>
    </row>
    <row r="504" spans="3:13" x14ac:dyDescent="0.25">
      <c r="C504" s="449" t="str">
        <f t="shared" si="34"/>
        <v>B</v>
      </c>
      <c r="D504" s="383"/>
      <c r="E504" s="383"/>
      <c r="F504" s="383">
        <f t="shared" si="27"/>
        <v>11.9</v>
      </c>
      <c r="G504" s="383">
        <f t="shared" si="28"/>
        <v>395.5</v>
      </c>
      <c r="H504" s="383">
        <f t="shared" si="29"/>
        <v>0</v>
      </c>
      <c r="I504" s="383">
        <f t="shared" si="30"/>
        <v>0</v>
      </c>
      <c r="J504" s="383">
        <f t="shared" si="31"/>
        <v>0</v>
      </c>
      <c r="K504" s="383">
        <f t="shared" si="32"/>
        <v>407.4</v>
      </c>
      <c r="L504" s="383"/>
      <c r="M504" s="383">
        <f t="shared" si="33"/>
        <v>103887</v>
      </c>
    </row>
    <row r="505" spans="3:13" x14ac:dyDescent="0.25">
      <c r="C505" s="449" t="str">
        <f t="shared" si="34"/>
        <v>B1</v>
      </c>
      <c r="D505" s="383"/>
      <c r="E505" s="383"/>
      <c r="F505" s="383">
        <f t="shared" si="27"/>
        <v>0</v>
      </c>
      <c r="G505" s="383">
        <f t="shared" si="28"/>
        <v>0</v>
      </c>
      <c r="H505" s="383">
        <f t="shared" si="29"/>
        <v>0</v>
      </c>
      <c r="I505" s="383">
        <f t="shared" si="30"/>
        <v>0</v>
      </c>
      <c r="J505" s="383">
        <f t="shared" si="31"/>
        <v>0</v>
      </c>
      <c r="K505" s="383">
        <f t="shared" si="32"/>
        <v>0</v>
      </c>
      <c r="L505" s="383"/>
      <c r="M505" s="383">
        <f t="shared" si="33"/>
        <v>0</v>
      </c>
    </row>
    <row r="506" spans="3:13" x14ac:dyDescent="0.25">
      <c r="C506" s="449" t="str">
        <f t="shared" si="34"/>
        <v>C</v>
      </c>
      <c r="D506" s="383"/>
      <c r="E506" s="383"/>
      <c r="F506" s="383">
        <f t="shared" si="27"/>
        <v>0</v>
      </c>
      <c r="G506" s="383">
        <f t="shared" si="28"/>
        <v>0</v>
      </c>
      <c r="H506" s="383">
        <f t="shared" si="29"/>
        <v>0</v>
      </c>
      <c r="I506" s="383">
        <f t="shared" si="30"/>
        <v>0</v>
      </c>
      <c r="J506" s="383">
        <f t="shared" si="31"/>
        <v>95.5</v>
      </c>
      <c r="K506" s="383">
        <f t="shared" si="32"/>
        <v>95.5</v>
      </c>
      <c r="L506" s="383"/>
      <c r="M506" s="383">
        <f t="shared" si="33"/>
        <v>24352.5</v>
      </c>
    </row>
    <row r="507" spans="3:13" x14ac:dyDescent="0.25">
      <c r="C507" s="449" t="str">
        <f t="shared" si="34"/>
        <v>D</v>
      </c>
      <c r="D507" s="383"/>
      <c r="E507" s="383"/>
      <c r="F507" s="383">
        <f t="shared" si="27"/>
        <v>0</v>
      </c>
      <c r="G507" s="383">
        <f t="shared" si="28"/>
        <v>5.9</v>
      </c>
      <c r="H507" s="383">
        <f t="shared" si="29"/>
        <v>1617</v>
      </c>
      <c r="I507" s="383">
        <f t="shared" si="30"/>
        <v>0</v>
      </c>
      <c r="J507" s="383">
        <f t="shared" si="31"/>
        <v>112.9</v>
      </c>
      <c r="K507" s="383">
        <f t="shared" si="32"/>
        <v>1735.8000000000002</v>
      </c>
      <c r="L507" s="383"/>
      <c r="M507" s="383">
        <f t="shared" si="33"/>
        <v>442629</v>
      </c>
    </row>
    <row r="508" spans="3:13" x14ac:dyDescent="0.25">
      <c r="C508" s="449" t="str">
        <f t="shared" si="34"/>
        <v>D1</v>
      </c>
      <c r="D508" s="383"/>
      <c r="E508" s="383"/>
      <c r="F508" s="383">
        <f t="shared" si="27"/>
        <v>0</v>
      </c>
      <c r="G508" s="383">
        <f t="shared" si="28"/>
        <v>0</v>
      </c>
      <c r="H508" s="383">
        <f t="shared" si="29"/>
        <v>0</v>
      </c>
      <c r="I508" s="383">
        <f t="shared" si="30"/>
        <v>0</v>
      </c>
      <c r="J508" s="383">
        <f t="shared" si="31"/>
        <v>0</v>
      </c>
      <c r="K508" s="383">
        <f t="shared" si="32"/>
        <v>0</v>
      </c>
      <c r="L508" s="383"/>
      <c r="M508" s="383">
        <f t="shared" ref="M508:M513" si="35">SUMPRODUCT(--($E$4:$E$498=C508),--($D$4:$D$498=""),$M$4:$M$498)</f>
        <v>0</v>
      </c>
    </row>
    <row r="509" spans="3:13" x14ac:dyDescent="0.25">
      <c r="C509" s="449" t="str">
        <f t="shared" si="34"/>
        <v>E</v>
      </c>
      <c r="D509" s="383"/>
      <c r="E509" s="383"/>
      <c r="F509" s="383">
        <f t="shared" si="27"/>
        <v>0</v>
      </c>
      <c r="G509" s="383">
        <f t="shared" si="28"/>
        <v>0</v>
      </c>
      <c r="H509" s="383">
        <f t="shared" si="29"/>
        <v>0</v>
      </c>
      <c r="I509" s="383">
        <f t="shared" si="30"/>
        <v>0</v>
      </c>
      <c r="J509" s="383">
        <f t="shared" si="31"/>
        <v>0</v>
      </c>
      <c r="K509" s="383">
        <f t="shared" si="32"/>
        <v>0</v>
      </c>
      <c r="L509" s="383"/>
      <c r="M509" s="383">
        <f t="shared" si="35"/>
        <v>0</v>
      </c>
    </row>
    <row r="510" spans="3:13" x14ac:dyDescent="0.25">
      <c r="C510" s="449" t="str">
        <f t="shared" si="34"/>
        <v>F</v>
      </c>
      <c r="D510" s="383"/>
      <c r="E510" s="383"/>
      <c r="F510" s="383">
        <f t="shared" si="27"/>
        <v>0</v>
      </c>
      <c r="G510" s="383">
        <f t="shared" si="28"/>
        <v>0</v>
      </c>
      <c r="H510" s="383">
        <f t="shared" si="29"/>
        <v>0</v>
      </c>
      <c r="I510" s="383">
        <f t="shared" si="30"/>
        <v>0</v>
      </c>
      <c r="J510" s="383">
        <f t="shared" si="31"/>
        <v>0</v>
      </c>
      <c r="K510" s="383">
        <f t="shared" si="32"/>
        <v>0</v>
      </c>
      <c r="L510" s="383"/>
      <c r="M510" s="383">
        <f t="shared" si="35"/>
        <v>0</v>
      </c>
    </row>
    <row r="511" spans="3:13" x14ac:dyDescent="0.25">
      <c r="C511" s="449" t="str">
        <f t="shared" si="34"/>
        <v>G</v>
      </c>
      <c r="D511" s="383"/>
      <c r="E511" s="383"/>
      <c r="F511" s="383">
        <f t="shared" si="27"/>
        <v>0</v>
      </c>
      <c r="G511" s="383">
        <f t="shared" si="28"/>
        <v>0</v>
      </c>
      <c r="H511" s="383">
        <f t="shared" si="29"/>
        <v>0</v>
      </c>
      <c r="I511" s="383">
        <f t="shared" si="30"/>
        <v>0</v>
      </c>
      <c r="J511" s="383">
        <f t="shared" si="31"/>
        <v>0</v>
      </c>
      <c r="K511" s="383">
        <f t="shared" si="32"/>
        <v>0</v>
      </c>
      <c r="L511" s="383"/>
      <c r="M511" s="383">
        <f t="shared" si="35"/>
        <v>0</v>
      </c>
    </row>
    <row r="512" spans="3:13" x14ac:dyDescent="0.25">
      <c r="C512" s="449" t="str">
        <f t="shared" si="34"/>
        <v>H</v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49" t="str">
        <f t="shared" si="34"/>
        <v>E3</v>
      </c>
      <c r="D513" s="383"/>
      <c r="E513" s="383"/>
      <c r="F513" s="383">
        <f t="shared" si="27"/>
        <v>0</v>
      </c>
      <c r="G513" s="383">
        <f t="shared" si="28"/>
        <v>0</v>
      </c>
      <c r="H513" s="383">
        <f t="shared" si="29"/>
        <v>0</v>
      </c>
      <c r="I513" s="383">
        <f t="shared" si="30"/>
        <v>0</v>
      </c>
      <c r="J513" s="383">
        <f t="shared" si="31"/>
        <v>0</v>
      </c>
      <c r="K513" s="383">
        <f t="shared" si="32"/>
        <v>0</v>
      </c>
      <c r="L513" s="383"/>
      <c r="M513" s="383">
        <f t="shared" si="35"/>
        <v>0</v>
      </c>
    </row>
    <row r="514" spans="3:13" x14ac:dyDescent="0.25">
      <c r="C514" s="449" t="str">
        <f t="shared" si="34"/>
        <v>Vrije categorie</v>
      </c>
      <c r="D514" s="383"/>
      <c r="E514" s="383"/>
      <c r="F514" s="383">
        <f t="shared" si="27"/>
        <v>0</v>
      </c>
      <c r="G514" s="383">
        <f t="shared" si="28"/>
        <v>0</v>
      </c>
      <c r="H514" s="383">
        <f t="shared" si="29"/>
        <v>0</v>
      </c>
      <c r="I514" s="383">
        <f t="shared" si="30"/>
        <v>0</v>
      </c>
      <c r="J514" s="383">
        <f t="shared" si="31"/>
        <v>0</v>
      </c>
      <c r="K514" s="383">
        <f t="shared" si="32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50" t="s">
        <v>37</v>
      </c>
      <c r="D515" s="384"/>
      <c r="E515" s="384"/>
      <c r="F515" s="384">
        <f>SUM(F500:F514)</f>
        <v>11.9</v>
      </c>
      <c r="G515" s="384">
        <f t="shared" ref="G515:K515" si="36">SUM(G500:G514)</f>
        <v>453.2</v>
      </c>
      <c r="H515" s="384">
        <f t="shared" si="36"/>
        <v>1617</v>
      </c>
      <c r="I515" s="384">
        <f t="shared" si="36"/>
        <v>0</v>
      </c>
      <c r="J515" s="384">
        <f t="shared" si="36"/>
        <v>231</v>
      </c>
      <c r="K515" s="384">
        <f t="shared" si="36"/>
        <v>2313.1000000000004</v>
      </c>
      <c r="L515" s="384"/>
      <c r="M515" s="384">
        <f>SUM(M499:M514)</f>
        <v>589840.5</v>
      </c>
    </row>
    <row r="516" spans="3:13" ht="15.75" thickTop="1" x14ac:dyDescent="0.25">
      <c r="C516" s="451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50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53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16.399999999999999</v>
      </c>
      <c r="K517" s="384">
        <f>SUM(F517:J517)</f>
        <v>69.400000000000006</v>
      </c>
      <c r="L517" s="389"/>
      <c r="M517" s="390"/>
    </row>
    <row r="518" spans="3:13" ht="15.75" thickTop="1" x14ac:dyDescent="0.25"/>
    <row r="519" spans="3:13" x14ac:dyDescent="0.25">
      <c r="C519" s="452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52" t="str">
        <f t="shared" ref="C520:C534" si="37">C500</f>
        <v>A</v>
      </c>
      <c r="D520" s="391"/>
      <c r="E520" s="391"/>
      <c r="F520" s="391">
        <f t="shared" ref="F520:F534" si="38">SUMPRODUCT(--($E$4:$E$498=C520),--($D$4:$D$498="X"),$F$4:$F$498)</f>
        <v>0</v>
      </c>
      <c r="G520" s="391">
        <f t="shared" ref="G520:G534" si="39">SUMPRODUCT(--($E$4:$E$498=C520),--($D$4:$D$498="X"),$G$4:$G$498)</f>
        <v>0</v>
      </c>
      <c r="H520" s="391">
        <f t="shared" ref="H520:H534" si="40">SUMPRODUCT(--($E$4:$E$498=C520),--($D$4:$D$498="X"),$H$4:$H$498)</f>
        <v>0</v>
      </c>
      <c r="I520" s="391">
        <f t="shared" ref="I520:I534" si="41">SUMPRODUCT(--($E$4:$E$498=C520),--($D$4:$D$498="X"),$I$4:$I$498)</f>
        <v>0</v>
      </c>
      <c r="J520" s="391">
        <f t="shared" ref="J520:J534" si="42">SUMPRODUCT(--($E$4:$E$498=C520),--($D$4:$D$498="X"),$J$4:$J$498)</f>
        <v>0</v>
      </c>
      <c r="K520" s="391">
        <f t="shared" ref="K520:K534" si="43">SUM(F520:J520)</f>
        <v>0</v>
      </c>
    </row>
    <row r="521" spans="3:13" x14ac:dyDescent="0.25">
      <c r="C521" s="452" t="str">
        <f t="shared" si="37"/>
        <v>A1</v>
      </c>
      <c r="D521" s="391"/>
      <c r="E521" s="391"/>
      <c r="F521" s="391">
        <f t="shared" si="38"/>
        <v>0</v>
      </c>
      <c r="G521" s="391">
        <f t="shared" si="39"/>
        <v>0</v>
      </c>
      <c r="H521" s="391">
        <f t="shared" si="40"/>
        <v>0</v>
      </c>
      <c r="I521" s="391">
        <f t="shared" si="41"/>
        <v>0</v>
      </c>
      <c r="J521" s="391">
        <f t="shared" si="42"/>
        <v>0</v>
      </c>
      <c r="K521" s="391">
        <f t="shared" si="43"/>
        <v>0</v>
      </c>
    </row>
    <row r="522" spans="3:13" x14ac:dyDescent="0.25">
      <c r="C522" s="452" t="str">
        <f t="shared" si="37"/>
        <v>A2</v>
      </c>
      <c r="D522" s="391"/>
      <c r="E522" s="391"/>
      <c r="F522" s="391">
        <f t="shared" si="38"/>
        <v>0</v>
      </c>
      <c r="G522" s="391">
        <f t="shared" si="39"/>
        <v>0</v>
      </c>
      <c r="H522" s="391">
        <f t="shared" si="40"/>
        <v>0</v>
      </c>
      <c r="I522" s="391">
        <f t="shared" si="41"/>
        <v>0</v>
      </c>
      <c r="J522" s="391">
        <f t="shared" si="42"/>
        <v>0</v>
      </c>
      <c r="K522" s="391">
        <f t="shared" si="43"/>
        <v>0</v>
      </c>
    </row>
    <row r="523" spans="3:13" x14ac:dyDescent="0.25">
      <c r="C523" s="452" t="str">
        <f t="shared" si="37"/>
        <v>A3</v>
      </c>
      <c r="D523" s="391"/>
      <c r="E523" s="391"/>
      <c r="F523" s="391">
        <f t="shared" si="38"/>
        <v>0</v>
      </c>
      <c r="G523" s="391">
        <f t="shared" si="39"/>
        <v>0</v>
      </c>
      <c r="H523" s="391">
        <f t="shared" si="40"/>
        <v>0</v>
      </c>
      <c r="I523" s="391">
        <f t="shared" si="41"/>
        <v>0</v>
      </c>
      <c r="J523" s="391">
        <f t="shared" si="42"/>
        <v>0</v>
      </c>
      <c r="K523" s="391">
        <f t="shared" si="43"/>
        <v>0</v>
      </c>
    </row>
    <row r="524" spans="3:13" x14ac:dyDescent="0.25">
      <c r="C524" s="452" t="str">
        <f t="shared" si="37"/>
        <v>B</v>
      </c>
      <c r="D524" s="391"/>
      <c r="E524" s="391"/>
      <c r="F524" s="391">
        <f t="shared" si="38"/>
        <v>0</v>
      </c>
      <c r="G524" s="391">
        <f t="shared" si="39"/>
        <v>0</v>
      </c>
      <c r="H524" s="391">
        <f t="shared" si="40"/>
        <v>0</v>
      </c>
      <c r="I524" s="391">
        <f t="shared" si="41"/>
        <v>0</v>
      </c>
      <c r="J524" s="391">
        <f t="shared" si="42"/>
        <v>0</v>
      </c>
      <c r="K524" s="391">
        <f t="shared" si="43"/>
        <v>0</v>
      </c>
    </row>
    <row r="525" spans="3:13" x14ac:dyDescent="0.25">
      <c r="C525" s="452" t="str">
        <f t="shared" si="37"/>
        <v>B1</v>
      </c>
      <c r="D525" s="391"/>
      <c r="E525" s="391"/>
      <c r="F525" s="391">
        <f t="shared" si="38"/>
        <v>0</v>
      </c>
      <c r="G525" s="391">
        <f t="shared" si="39"/>
        <v>0</v>
      </c>
      <c r="H525" s="391">
        <f t="shared" si="40"/>
        <v>0</v>
      </c>
      <c r="I525" s="391">
        <f t="shared" si="41"/>
        <v>0</v>
      </c>
      <c r="J525" s="391">
        <f t="shared" si="42"/>
        <v>0</v>
      </c>
      <c r="K525" s="391">
        <f t="shared" si="43"/>
        <v>0</v>
      </c>
    </row>
    <row r="526" spans="3:13" x14ac:dyDescent="0.25">
      <c r="C526" s="452" t="str">
        <f t="shared" si="37"/>
        <v>C</v>
      </c>
      <c r="D526" s="391"/>
      <c r="E526" s="391"/>
      <c r="F526" s="391">
        <f t="shared" si="38"/>
        <v>0</v>
      </c>
      <c r="G526" s="391">
        <f t="shared" si="39"/>
        <v>0</v>
      </c>
      <c r="H526" s="391">
        <f t="shared" si="40"/>
        <v>0</v>
      </c>
      <c r="I526" s="391">
        <f t="shared" si="41"/>
        <v>0</v>
      </c>
      <c r="J526" s="391">
        <f t="shared" si="42"/>
        <v>0</v>
      </c>
      <c r="K526" s="391">
        <f t="shared" si="43"/>
        <v>0</v>
      </c>
    </row>
    <row r="527" spans="3:13" x14ac:dyDescent="0.25">
      <c r="C527" s="452" t="str">
        <f t="shared" si="37"/>
        <v>D</v>
      </c>
      <c r="D527" s="391"/>
      <c r="E527" s="391"/>
      <c r="F527" s="391">
        <f t="shared" si="38"/>
        <v>0</v>
      </c>
      <c r="G527" s="391">
        <f t="shared" si="39"/>
        <v>0</v>
      </c>
      <c r="H527" s="391">
        <f t="shared" si="40"/>
        <v>0</v>
      </c>
      <c r="I527" s="391">
        <f t="shared" si="41"/>
        <v>0</v>
      </c>
      <c r="J527" s="391">
        <f t="shared" si="42"/>
        <v>0</v>
      </c>
      <c r="K527" s="391">
        <f t="shared" si="43"/>
        <v>0</v>
      </c>
    </row>
    <row r="528" spans="3:13" x14ac:dyDescent="0.25">
      <c r="C528" s="452" t="str">
        <f t="shared" si="37"/>
        <v>D1</v>
      </c>
      <c r="D528" s="391"/>
      <c r="E528" s="391"/>
      <c r="F528" s="391">
        <f t="shared" si="38"/>
        <v>0</v>
      </c>
      <c r="G528" s="391">
        <f t="shared" si="39"/>
        <v>0</v>
      </c>
      <c r="H528" s="391">
        <f t="shared" si="40"/>
        <v>0</v>
      </c>
      <c r="I528" s="391">
        <f t="shared" si="41"/>
        <v>0</v>
      </c>
      <c r="J528" s="391">
        <f t="shared" si="42"/>
        <v>0</v>
      </c>
      <c r="K528" s="391">
        <f t="shared" si="43"/>
        <v>0</v>
      </c>
    </row>
    <row r="529" spans="3:12" x14ac:dyDescent="0.25">
      <c r="C529" s="452" t="str">
        <f t="shared" si="37"/>
        <v>E</v>
      </c>
      <c r="D529" s="391"/>
      <c r="E529" s="391"/>
      <c r="F529" s="391">
        <f t="shared" si="38"/>
        <v>0</v>
      </c>
      <c r="G529" s="391">
        <f t="shared" si="39"/>
        <v>0</v>
      </c>
      <c r="H529" s="391">
        <f t="shared" si="40"/>
        <v>0</v>
      </c>
      <c r="I529" s="391">
        <f t="shared" si="41"/>
        <v>0</v>
      </c>
      <c r="J529" s="391">
        <f t="shared" si="42"/>
        <v>0</v>
      </c>
      <c r="K529" s="391">
        <f t="shared" si="43"/>
        <v>0</v>
      </c>
    </row>
    <row r="530" spans="3:12" x14ac:dyDescent="0.25">
      <c r="C530" s="452" t="str">
        <f t="shared" si="37"/>
        <v>F</v>
      </c>
      <c r="D530" s="391"/>
      <c r="E530" s="391"/>
      <c r="F530" s="391">
        <f t="shared" si="38"/>
        <v>0</v>
      </c>
      <c r="G530" s="391">
        <f t="shared" si="39"/>
        <v>0</v>
      </c>
      <c r="H530" s="391">
        <f t="shared" si="40"/>
        <v>0</v>
      </c>
      <c r="I530" s="391">
        <f t="shared" si="41"/>
        <v>0</v>
      </c>
      <c r="J530" s="391">
        <f t="shared" si="42"/>
        <v>0</v>
      </c>
      <c r="K530" s="391">
        <f t="shared" si="43"/>
        <v>0</v>
      </c>
    </row>
    <row r="531" spans="3:12" x14ac:dyDescent="0.25">
      <c r="C531" s="452" t="str">
        <f t="shared" si="37"/>
        <v>G</v>
      </c>
      <c r="D531" s="391"/>
      <c r="E531" s="391"/>
      <c r="F531" s="391">
        <f t="shared" si="38"/>
        <v>0</v>
      </c>
      <c r="G531" s="391">
        <f t="shared" si="39"/>
        <v>0</v>
      </c>
      <c r="H531" s="391">
        <f t="shared" si="40"/>
        <v>0</v>
      </c>
      <c r="I531" s="391">
        <f t="shared" si="41"/>
        <v>0</v>
      </c>
      <c r="J531" s="391">
        <f t="shared" si="42"/>
        <v>0</v>
      </c>
      <c r="K531" s="391">
        <f t="shared" si="43"/>
        <v>0</v>
      </c>
    </row>
    <row r="532" spans="3:12" x14ac:dyDescent="0.25">
      <c r="C532" s="452" t="str">
        <f t="shared" si="37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52" t="str">
        <f t="shared" si="37"/>
        <v>E3</v>
      </c>
      <c r="D533" s="391"/>
      <c r="E533" s="391"/>
      <c r="F533" s="391">
        <f t="shared" si="38"/>
        <v>0</v>
      </c>
      <c r="G533" s="391">
        <f t="shared" si="39"/>
        <v>0</v>
      </c>
      <c r="H533" s="391">
        <f t="shared" si="40"/>
        <v>0</v>
      </c>
      <c r="I533" s="391">
        <f t="shared" si="41"/>
        <v>0</v>
      </c>
      <c r="J533" s="391">
        <f t="shared" si="42"/>
        <v>0</v>
      </c>
      <c r="K533" s="391">
        <f t="shared" si="43"/>
        <v>0</v>
      </c>
    </row>
    <row r="534" spans="3:12" x14ac:dyDescent="0.25">
      <c r="C534" s="452" t="str">
        <f t="shared" si="37"/>
        <v>Vrije categorie</v>
      </c>
      <c r="D534" s="391"/>
      <c r="E534" s="391"/>
      <c r="F534" s="391">
        <f t="shared" si="38"/>
        <v>0</v>
      </c>
      <c r="G534" s="391">
        <f t="shared" si="39"/>
        <v>0</v>
      </c>
      <c r="H534" s="391">
        <f t="shared" si="40"/>
        <v>0</v>
      </c>
      <c r="I534" s="391">
        <f t="shared" si="41"/>
        <v>0</v>
      </c>
      <c r="J534" s="391">
        <f t="shared" si="42"/>
        <v>0</v>
      </c>
      <c r="K534" s="391">
        <f t="shared" si="43"/>
        <v>0</v>
      </c>
    </row>
    <row r="535" spans="3:12" ht="15.75" thickBot="1" x14ac:dyDescent="0.3">
      <c r="C535" s="453" t="s">
        <v>140</v>
      </c>
      <c r="D535" s="392"/>
      <c r="E535" s="392"/>
      <c r="F535" s="392">
        <f t="shared" ref="F535:K535" si="44">SUM(F520:F534)</f>
        <v>0</v>
      </c>
      <c r="G535" s="392">
        <f t="shared" si="44"/>
        <v>0</v>
      </c>
      <c r="H535" s="392">
        <f t="shared" si="44"/>
        <v>0</v>
      </c>
      <c r="I535" s="392">
        <f t="shared" si="44"/>
        <v>0</v>
      </c>
      <c r="J535" s="392">
        <f t="shared" si="44"/>
        <v>0</v>
      </c>
      <c r="K535" s="392">
        <f t="shared" si="44"/>
        <v>0</v>
      </c>
    </row>
    <row r="536" spans="3:12" ht="15.75" thickTop="1" x14ac:dyDescent="0.25">
      <c r="C536" s="454"/>
    </row>
    <row r="537" spans="3:12" x14ac:dyDescent="0.25">
      <c r="C537" s="454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417">
        <v>255</v>
      </c>
      <c r="I539" s="624" t="s">
        <v>278</v>
      </c>
      <c r="J539" s="625"/>
      <c r="K539" s="399">
        <v>268.18</v>
      </c>
      <c r="L539" s="285"/>
    </row>
    <row r="540" spans="3:12" x14ac:dyDescent="0.25">
      <c r="F540" s="397" t="str">
        <f>IF('1a'!F540=0,"",'1a'!F540)</f>
        <v>A1</v>
      </c>
      <c r="G540" s="417">
        <v>255</v>
      </c>
      <c r="I540" s="624" t="s">
        <v>279</v>
      </c>
      <c r="J540" s="625"/>
      <c r="K540" s="399">
        <v>237.82</v>
      </c>
      <c r="L540" s="285"/>
    </row>
    <row r="541" spans="3:12" x14ac:dyDescent="0.25">
      <c r="F541" s="397" t="str">
        <f>IF('1a'!F541=0,"",'1a'!F541)</f>
        <v>A2</v>
      </c>
      <c r="G541" s="417">
        <v>255</v>
      </c>
      <c r="I541" s="624" t="s">
        <v>280</v>
      </c>
      <c r="J541" s="625"/>
      <c r="K541" s="399"/>
      <c r="L541" s="285"/>
    </row>
    <row r="542" spans="3:12" x14ac:dyDescent="0.25">
      <c r="F542" s="397" t="str">
        <f>IF('1a'!F542=0,"",'1a'!F542)</f>
        <v>A3</v>
      </c>
      <c r="G542" s="417">
        <v>255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417">
        <v>255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417">
        <v>255</v>
      </c>
      <c r="I544" s="620" t="s">
        <v>194</v>
      </c>
      <c r="J544" s="621"/>
      <c r="K544" s="400"/>
      <c r="L544" s="285"/>
    </row>
    <row r="545" spans="6:15" x14ac:dyDescent="0.25">
      <c r="F545" s="397" t="str">
        <f>IF('1a'!F545=0,"",'1a'!F545)</f>
        <v>C</v>
      </c>
      <c r="G545" s="417">
        <v>255</v>
      </c>
    </row>
    <row r="546" spans="6:15" x14ac:dyDescent="0.25">
      <c r="F546" s="397" t="str">
        <f>IF('1a'!F546=0,"",'1a'!F546)</f>
        <v>D</v>
      </c>
      <c r="G546" s="417">
        <v>255</v>
      </c>
    </row>
    <row r="547" spans="6:15" x14ac:dyDescent="0.25">
      <c r="F547" s="397" t="str">
        <f>IF('1a'!F547=0,"",'1a'!F547)</f>
        <v>D1</v>
      </c>
      <c r="G547" s="417">
        <v>255</v>
      </c>
    </row>
    <row r="548" spans="6:15" x14ac:dyDescent="0.25">
      <c r="F548" s="397" t="str">
        <f>IF('1a'!F548=0,"",'1a'!F548)</f>
        <v>E</v>
      </c>
      <c r="G548" s="417">
        <v>255</v>
      </c>
    </row>
    <row r="549" spans="6:15" x14ac:dyDescent="0.25">
      <c r="F549" s="397" t="str">
        <f>IF('1a'!F549=0,"",'1a'!F549)</f>
        <v>F</v>
      </c>
      <c r="G549" s="417">
        <v>255</v>
      </c>
    </row>
    <row r="550" spans="6:15" x14ac:dyDescent="0.25">
      <c r="F550" s="401" t="str">
        <f>IF('1a'!F550=0,"",'1a'!F550)</f>
        <v>G</v>
      </c>
      <c r="G550" s="417">
        <v>255</v>
      </c>
    </row>
    <row r="551" spans="6:15" x14ac:dyDescent="0.25">
      <c r="F551" s="401" t="str">
        <f>IF('1a'!F551=0,"",'1a'!F551)</f>
        <v>H</v>
      </c>
      <c r="G551" s="417">
        <v>255</v>
      </c>
    </row>
    <row r="552" spans="6:15" x14ac:dyDescent="0.25">
      <c r="F552" s="401" t="str">
        <f>IF('1a'!F552=0,"",'1a'!F552)</f>
        <v>E3</v>
      </c>
      <c r="G552" s="417">
        <v>255</v>
      </c>
      <c r="H552" s="418"/>
      <c r="I552" s="418"/>
      <c r="J552" s="418"/>
      <c r="K552" s="419"/>
      <c r="L552" s="420"/>
      <c r="M552" s="418"/>
      <c r="N552" s="418"/>
      <c r="O552" s="418" t="s">
        <v>707</v>
      </c>
    </row>
    <row r="553" spans="6:15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vzEKpV2Urqo+1iec/ErHXfI4NlPp81d1iMUO+oI+1P1MT1oaxUZ8BIK9Er1g4yDB30B6mKWh+CbJ4MLC4iUoaw==" saltValue="I5Z1iWzc9wapVCYzc2f2k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Blad16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J43" sqref="J43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7,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Sporthal de Slenk</v>
      </c>
      <c r="C4" s="616"/>
      <c r="D4" s="616"/>
      <c r="E4" s="616"/>
      <c r="F4" s="629" t="s">
        <v>10</v>
      </c>
      <c r="G4" s="629"/>
      <c r="H4" s="221">
        <v>7</v>
      </c>
    </row>
    <row r="5" spans="1:11" ht="15" x14ac:dyDescent="0.25">
      <c r="A5" s="62" t="s">
        <v>5</v>
      </c>
      <c r="B5" s="613" t="str">
        <f>VLOOKUP(H4,Verzamelblad!A5:E54,4)</f>
        <v>Drs. F. Bijlweg 25</v>
      </c>
      <c r="C5" s="613"/>
      <c r="D5" s="613"/>
      <c r="E5" s="613"/>
      <c r="F5" s="630" t="s">
        <v>11</v>
      </c>
      <c r="G5" s="630"/>
      <c r="H5" s="222" t="str">
        <f>CONCATENATE(H4,"a")</f>
        <v>7a</v>
      </c>
    </row>
    <row r="6" spans="1:11" ht="15" x14ac:dyDescent="0.25">
      <c r="A6" s="65" t="s">
        <v>7</v>
      </c>
      <c r="B6" s="610" t="str">
        <f>VLOOKUP(H4,Verzamelblad!A5:E54,5)</f>
        <v>Den Helder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200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382516</v>
      </c>
      <c r="E19" s="600" t="s">
        <v>223</v>
      </c>
      <c r="F19" s="601"/>
      <c r="G19" s="107">
        <f ca="1">IFERROR(D100/E9,"")</f>
        <v>1912.58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39.18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39.18</v>
      </c>
      <c r="F23" s="208"/>
      <c r="G23" s="161" t="str">
        <f>IF(IF(E23="","",SUM(E23*F23))=0,"",IF(E23="","",SUM(E23*F23)))</f>
        <v/>
      </c>
      <c r="H23" s="44">
        <f>VLOOKUP($H$4,Verzamelblad!$A$5:$EK$54,39,0)</f>
        <v>200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10</v>
      </c>
      <c r="F39" s="208"/>
      <c r="G39" s="161" t="str">
        <f t="shared" ca="1" si="3"/>
        <v/>
      </c>
      <c r="H39" s="44">
        <f>VLOOKUP($H$4,Verzamelblad!$A$5:$DE$54,23)</f>
        <v>1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10">
        <f ca="1">VLOOKUP($H$4,Verzamelblad!$A$5:$DF$54,110)</f>
        <v>0</v>
      </c>
      <c r="F41" s="208"/>
      <c r="G41" s="161" t="str">
        <f t="shared" ca="1" si="3"/>
        <v/>
      </c>
      <c r="H41" s="44">
        <f>VLOOKUP($H$4,Verzamelblad!$A$5:$DE$54,27)</f>
        <v>0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2.5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2.5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8.5</v>
      </c>
      <c r="F52" s="208"/>
      <c r="G52" s="161" t="str">
        <f t="shared" ca="1" si="5"/>
        <v/>
      </c>
      <c r="H52" s="173">
        <f>VLOOKUP($H$4,Verzamelblad!$A$5:$EK$54,87,0)</f>
        <v>2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/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229.50959999999998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20446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3365.9999999999995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18118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7836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332750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382516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gOhP8sLYYAQ5XfngSnlEoK6rSrN02r1Q0ONti7zZDI9YEpKoWTm2CSL3XsGkUm2LvKmVFgIdEN2SprpDhSQsxQ==" saltValue="8wRYS0EUS2auLbzQCDY8C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8" priority="4" operator="equal">
      <formula>"Geen 100%"</formula>
    </cfRule>
  </conditionalFormatting>
  <conditionalFormatting sqref="G12">
    <cfRule type="containsText" dxfId="137" priority="2" operator="containsText" text="te laag">
      <formula>NOT(ISERROR(SEARCH("te laag",G12)))</formula>
    </cfRule>
  </conditionalFormatting>
  <conditionalFormatting sqref="G13">
    <cfRule type="containsText" dxfId="1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5ECBBD1-53AD-4D05-B959-046B011EB68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Blad17">
    <tabColor rgb="FF173583"/>
  </sheetPr>
  <dimension ref="A1:O553"/>
  <sheetViews>
    <sheetView zoomScaleNormal="100" workbookViewId="0">
      <pane ySplit="3" topLeftCell="A4" activePane="bottomLeft" state="frozen"/>
      <selection activeCell="I24" sqref="I24"/>
      <selection pane="bottomLeft" activeCell="I24" sqref="I24"/>
    </sheetView>
  </sheetViews>
  <sheetFormatPr defaultRowHeight="15" x14ac:dyDescent="0.25"/>
  <cols>
    <col min="1" max="1" width="5.42578125" style="423" bestFit="1" customWidth="1"/>
    <col min="2" max="2" width="13.140625" style="423" bestFit="1" customWidth="1"/>
    <col min="3" max="3" width="18.7109375" style="425" bestFit="1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147">
        <f>'7'!H4</f>
        <v>7</v>
      </c>
      <c r="B1" s="421" t="s">
        <v>6</v>
      </c>
      <c r="C1" s="422"/>
      <c r="D1" s="373" t="str">
        <f>IF(VLOOKUP(A1,Verzamelblad!A5:E54,3)=0,"",VLOOKUP(A1,Verzamelblad!A5:E54,3))</f>
        <v>Sporthal de Slenk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421" t="s">
        <v>22</v>
      </c>
      <c r="C2" s="424"/>
      <c r="D2" s="373" t="str">
        <f>IF(CONCATENATE(VLOOKUP(A1,Verzamelblad!A5:E54,4)," te ",VLOOKUP(A1,Verzamelblad!A5:E54,5))=" te ","",CONCATENATE(VLOOKUP(A1,Verzamelblad!A5:E54,4)," te ",VLOOKUP(A1,Verzamelblad!A5:E54,5)))</f>
        <v>Drs. F. Bijlweg 25 te Den Helder</v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423" t="s">
        <v>172</v>
      </c>
      <c r="B3" s="423" t="s">
        <v>23</v>
      </c>
      <c r="C3" s="425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C5" s="262" t="s">
        <v>307</v>
      </c>
      <c r="D5" s="251"/>
      <c r="E5" s="252"/>
      <c r="F5" s="252"/>
      <c r="G5" s="252"/>
      <c r="H5" s="252"/>
      <c r="I5" s="252"/>
      <c r="J5" s="252"/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C6" s="426" t="s">
        <v>672</v>
      </c>
      <c r="D6" s="427"/>
      <c r="E6" s="427" t="s">
        <v>311</v>
      </c>
      <c r="F6" s="428">
        <v>10</v>
      </c>
      <c r="G6" s="428"/>
      <c r="H6" s="428"/>
      <c r="I6" s="428"/>
      <c r="J6" s="428">
        <v>10.96</v>
      </c>
      <c r="K6" s="307">
        <f t="shared" si="0"/>
        <v>20.96</v>
      </c>
      <c r="L6" s="377">
        <f t="shared" ref="L6:L69" si="2">IF(D6="X",0,IF(E6="",0,IF(E6="H",0,VLOOKUP(E6,$F$539:$G$553,2))))</f>
        <v>200</v>
      </c>
      <c r="M6" s="285">
        <f t="shared" si="1"/>
        <v>4192</v>
      </c>
    </row>
    <row r="7" spans="1:15" x14ac:dyDescent="0.25">
      <c r="C7" s="426" t="s">
        <v>673</v>
      </c>
      <c r="D7" s="427"/>
      <c r="E7" s="427" t="s">
        <v>275</v>
      </c>
      <c r="F7" s="428"/>
      <c r="G7" s="428"/>
      <c r="H7" s="428"/>
      <c r="I7" s="428"/>
      <c r="J7" s="428">
        <v>5.83</v>
      </c>
      <c r="K7" s="307">
        <f t="shared" si="0"/>
        <v>5.83</v>
      </c>
      <c r="L7" s="377">
        <f t="shared" si="2"/>
        <v>200</v>
      </c>
      <c r="M7" s="285">
        <f t="shared" si="1"/>
        <v>1166</v>
      </c>
    </row>
    <row r="8" spans="1:15" x14ac:dyDescent="0.25">
      <c r="C8" s="426" t="s">
        <v>674</v>
      </c>
      <c r="D8" s="427"/>
      <c r="E8" s="427" t="s">
        <v>275</v>
      </c>
      <c r="F8" s="428"/>
      <c r="G8" s="428"/>
      <c r="H8" s="428"/>
      <c r="I8" s="428"/>
      <c r="J8" s="428">
        <v>6.63</v>
      </c>
      <c r="K8" s="307">
        <f t="shared" si="0"/>
        <v>6.63</v>
      </c>
      <c r="L8" s="377">
        <f t="shared" si="2"/>
        <v>200</v>
      </c>
      <c r="M8" s="285">
        <f t="shared" si="1"/>
        <v>1326</v>
      </c>
    </row>
    <row r="9" spans="1:15" x14ac:dyDescent="0.25">
      <c r="C9" s="426" t="s">
        <v>315</v>
      </c>
      <c r="D9" s="427"/>
      <c r="E9" s="427" t="s">
        <v>311</v>
      </c>
      <c r="F9" s="428"/>
      <c r="G9" s="428"/>
      <c r="H9" s="428"/>
      <c r="I9" s="428"/>
      <c r="J9" s="428">
        <v>35.43</v>
      </c>
      <c r="K9" s="307">
        <f t="shared" si="0"/>
        <v>35.43</v>
      </c>
      <c r="L9" s="377">
        <f t="shared" si="2"/>
        <v>200</v>
      </c>
      <c r="M9" s="285">
        <f t="shared" si="1"/>
        <v>7086</v>
      </c>
    </row>
    <row r="10" spans="1:15" x14ac:dyDescent="0.25">
      <c r="C10" s="426" t="s">
        <v>550</v>
      </c>
      <c r="D10" s="427"/>
      <c r="E10" s="427" t="s">
        <v>344</v>
      </c>
      <c r="F10" s="428"/>
      <c r="G10" s="428"/>
      <c r="H10" s="428"/>
      <c r="I10" s="428"/>
      <c r="J10" s="428">
        <v>33.35</v>
      </c>
      <c r="K10" s="307">
        <f t="shared" si="0"/>
        <v>33.35</v>
      </c>
      <c r="L10" s="377">
        <f t="shared" si="2"/>
        <v>200</v>
      </c>
      <c r="M10" s="285">
        <f t="shared" si="1"/>
        <v>6670</v>
      </c>
    </row>
    <row r="11" spans="1:15" x14ac:dyDescent="0.25">
      <c r="C11" s="426" t="s">
        <v>675</v>
      </c>
      <c r="D11" s="427"/>
      <c r="E11" s="427" t="s">
        <v>344</v>
      </c>
      <c r="F11" s="428"/>
      <c r="G11" s="428"/>
      <c r="H11" s="428"/>
      <c r="I11" s="428"/>
      <c r="J11" s="428">
        <v>15.2</v>
      </c>
      <c r="K11" s="307">
        <f t="shared" si="0"/>
        <v>15.2</v>
      </c>
      <c r="L11" s="377">
        <f t="shared" si="2"/>
        <v>200</v>
      </c>
      <c r="M11" s="285">
        <f t="shared" si="1"/>
        <v>3040</v>
      </c>
    </row>
    <row r="12" spans="1:15" x14ac:dyDescent="0.25">
      <c r="C12" s="426" t="s">
        <v>676</v>
      </c>
      <c r="D12" s="427"/>
      <c r="E12" s="427" t="s">
        <v>275</v>
      </c>
      <c r="F12" s="428"/>
      <c r="G12" s="428"/>
      <c r="H12" s="428"/>
      <c r="I12" s="428"/>
      <c r="J12" s="428">
        <v>13.36</v>
      </c>
      <c r="K12" s="307">
        <f t="shared" si="0"/>
        <v>13.36</v>
      </c>
      <c r="L12" s="377">
        <f t="shared" si="2"/>
        <v>200</v>
      </c>
      <c r="M12" s="285">
        <f t="shared" si="1"/>
        <v>2672</v>
      </c>
    </row>
    <row r="13" spans="1:15" x14ac:dyDescent="0.25">
      <c r="C13" s="426" t="s">
        <v>677</v>
      </c>
      <c r="D13" s="427"/>
      <c r="E13" s="427" t="s">
        <v>344</v>
      </c>
      <c r="F13" s="428"/>
      <c r="G13" s="428"/>
      <c r="H13" s="428"/>
      <c r="I13" s="428"/>
      <c r="J13" s="428">
        <v>15.2</v>
      </c>
      <c r="K13" s="307">
        <f t="shared" si="0"/>
        <v>15.2</v>
      </c>
      <c r="L13" s="377">
        <f t="shared" si="2"/>
        <v>200</v>
      </c>
      <c r="M13" s="285">
        <f t="shared" si="1"/>
        <v>3040</v>
      </c>
    </row>
    <row r="14" spans="1:15" x14ac:dyDescent="0.25">
      <c r="C14" s="426" t="s">
        <v>676</v>
      </c>
      <c r="D14" s="427"/>
      <c r="E14" s="427" t="s">
        <v>275</v>
      </c>
      <c r="F14" s="428"/>
      <c r="G14" s="428"/>
      <c r="H14" s="428"/>
      <c r="I14" s="428"/>
      <c r="J14" s="428">
        <v>13.36</v>
      </c>
      <c r="K14" s="307">
        <f t="shared" si="0"/>
        <v>13.36</v>
      </c>
      <c r="L14" s="377">
        <f t="shared" si="2"/>
        <v>200</v>
      </c>
      <c r="M14" s="285">
        <f t="shared" si="1"/>
        <v>2672</v>
      </c>
    </row>
    <row r="15" spans="1:15" x14ac:dyDescent="0.25">
      <c r="C15" s="426" t="s">
        <v>678</v>
      </c>
      <c r="D15" s="427"/>
      <c r="E15" s="427" t="s">
        <v>309</v>
      </c>
      <c r="F15" s="428"/>
      <c r="G15" s="428"/>
      <c r="H15" s="428">
        <v>80</v>
      </c>
      <c r="I15" s="428"/>
      <c r="J15" s="428">
        <v>22.23</v>
      </c>
      <c r="K15" s="307">
        <f t="shared" si="0"/>
        <v>102.23</v>
      </c>
      <c r="L15" s="377">
        <f t="shared" si="2"/>
        <v>200</v>
      </c>
      <c r="M15" s="285">
        <f t="shared" si="1"/>
        <v>20446</v>
      </c>
    </row>
    <row r="16" spans="1:15" x14ac:dyDescent="0.25">
      <c r="C16" s="426" t="s">
        <v>315</v>
      </c>
      <c r="D16" s="427"/>
      <c r="E16" s="427" t="s">
        <v>311</v>
      </c>
      <c r="F16" s="428"/>
      <c r="G16" s="428"/>
      <c r="H16" s="428"/>
      <c r="I16" s="428"/>
      <c r="J16" s="428">
        <v>34.200000000000003</v>
      </c>
      <c r="K16" s="307">
        <f t="shared" si="0"/>
        <v>34.200000000000003</v>
      </c>
      <c r="L16" s="377">
        <f t="shared" si="2"/>
        <v>200</v>
      </c>
      <c r="M16" s="285">
        <f t="shared" si="1"/>
        <v>6840.0000000000009</v>
      </c>
    </row>
    <row r="17" spans="3:13" x14ac:dyDescent="0.25">
      <c r="C17" s="426" t="s">
        <v>319</v>
      </c>
      <c r="D17" s="427"/>
      <c r="E17" s="427" t="s">
        <v>420</v>
      </c>
      <c r="F17" s="428"/>
      <c r="G17" s="428"/>
      <c r="H17" s="428"/>
      <c r="I17" s="428"/>
      <c r="J17" s="428">
        <v>16.829999999999998</v>
      </c>
      <c r="K17" s="307">
        <f t="shared" si="0"/>
        <v>16.829999999999998</v>
      </c>
      <c r="L17" s="377">
        <f t="shared" si="2"/>
        <v>200</v>
      </c>
      <c r="M17" s="285">
        <f t="shared" si="1"/>
        <v>3365.9999999999995</v>
      </c>
    </row>
    <row r="18" spans="3:13" x14ac:dyDescent="0.25">
      <c r="C18" s="426" t="s">
        <v>679</v>
      </c>
      <c r="D18" s="427"/>
      <c r="E18" s="427" t="s">
        <v>344</v>
      </c>
      <c r="F18" s="428"/>
      <c r="G18" s="428"/>
      <c r="H18" s="428"/>
      <c r="I18" s="428"/>
      <c r="J18" s="428">
        <v>18</v>
      </c>
      <c r="K18" s="307">
        <f t="shared" si="0"/>
        <v>18</v>
      </c>
      <c r="L18" s="377">
        <f t="shared" si="2"/>
        <v>200</v>
      </c>
      <c r="M18" s="285">
        <f t="shared" si="1"/>
        <v>3600</v>
      </c>
    </row>
    <row r="19" spans="3:13" x14ac:dyDescent="0.25">
      <c r="C19" s="426" t="s">
        <v>680</v>
      </c>
      <c r="D19" s="427"/>
      <c r="E19" s="427" t="s">
        <v>344</v>
      </c>
      <c r="F19" s="428"/>
      <c r="G19" s="428"/>
      <c r="H19" s="428"/>
      <c r="I19" s="428"/>
      <c r="J19" s="428">
        <v>18</v>
      </c>
      <c r="K19" s="307">
        <f t="shared" si="0"/>
        <v>18</v>
      </c>
      <c r="L19" s="377">
        <f t="shared" si="2"/>
        <v>200</v>
      </c>
      <c r="M19" s="285">
        <f t="shared" si="1"/>
        <v>3600</v>
      </c>
    </row>
    <row r="20" spans="3:13" x14ac:dyDescent="0.25">
      <c r="C20" s="429" t="s">
        <v>660</v>
      </c>
      <c r="D20" s="430"/>
      <c r="E20" s="430" t="s">
        <v>344</v>
      </c>
      <c r="F20" s="431"/>
      <c r="G20" s="431"/>
      <c r="H20" s="431">
        <v>1564</v>
      </c>
      <c r="I20" s="431"/>
      <c r="J20" s="431"/>
      <c r="K20" s="307">
        <f t="shared" si="0"/>
        <v>1564</v>
      </c>
      <c r="L20" s="377">
        <f t="shared" si="2"/>
        <v>200</v>
      </c>
      <c r="M20" s="285">
        <f t="shared" si="1"/>
        <v>312800</v>
      </c>
    </row>
    <row r="21" spans="3:13" ht="15.75" thickBot="1" x14ac:dyDescent="0.3">
      <c r="C21" s="432" t="s">
        <v>16</v>
      </c>
      <c r="D21" s="433"/>
      <c r="E21" s="433"/>
      <c r="F21" s="434">
        <f t="shared" ref="F21:J21" si="3">SUM(F6:F20)</f>
        <v>10</v>
      </c>
      <c r="G21" s="434">
        <f t="shared" si="3"/>
        <v>0</v>
      </c>
      <c r="H21" s="434">
        <f t="shared" si="3"/>
        <v>1644</v>
      </c>
      <c r="I21" s="434">
        <f t="shared" si="3"/>
        <v>0</v>
      </c>
      <c r="J21" s="434">
        <f t="shared" si="3"/>
        <v>258.58</v>
      </c>
      <c r="K21" s="307">
        <f t="shared" si="0"/>
        <v>1912.58</v>
      </c>
      <c r="L21" s="377">
        <f t="shared" si="2"/>
        <v>0</v>
      </c>
      <c r="M21" s="285">
        <f t="shared" si="1"/>
        <v>0</v>
      </c>
    </row>
    <row r="22" spans="3:13" ht="15.75" thickTop="1" x14ac:dyDescent="0.25">
      <c r="K22" s="307">
        <f t="shared" si="0"/>
        <v>0</v>
      </c>
      <c r="L22" s="377">
        <f t="shared" si="2"/>
        <v>0</v>
      </c>
      <c r="M22" s="285">
        <f t="shared" si="1"/>
        <v>0</v>
      </c>
    </row>
    <row r="23" spans="3:13" x14ac:dyDescent="0.25">
      <c r="K23" s="307">
        <f t="shared" si="0"/>
        <v>0</v>
      </c>
      <c r="L23" s="377">
        <f t="shared" si="2"/>
        <v>0</v>
      </c>
      <c r="M23" s="285">
        <f t="shared" si="1"/>
        <v>0</v>
      </c>
    </row>
    <row r="24" spans="3:13" x14ac:dyDescent="0.25">
      <c r="K24" s="307">
        <f t="shared" si="0"/>
        <v>0</v>
      </c>
      <c r="L24" s="377">
        <f t="shared" si="2"/>
        <v>0</v>
      </c>
      <c r="M24" s="285">
        <f t="shared" si="1"/>
        <v>0</v>
      </c>
    </row>
    <row r="25" spans="3:13" x14ac:dyDescent="0.25">
      <c r="K25" s="307">
        <f t="shared" si="0"/>
        <v>0</v>
      </c>
      <c r="L25" s="377">
        <f t="shared" si="2"/>
        <v>0</v>
      </c>
      <c r="M25" s="285">
        <f t="shared" si="1"/>
        <v>0</v>
      </c>
    </row>
    <row r="26" spans="3:13" hidden="1" x14ac:dyDescent="0.25">
      <c r="K26" s="307">
        <f t="shared" si="0"/>
        <v>0</v>
      </c>
      <c r="L26" s="377">
        <f t="shared" si="2"/>
        <v>0</v>
      </c>
      <c r="M26" s="285">
        <f t="shared" si="1"/>
        <v>0</v>
      </c>
    </row>
    <row r="27" spans="3:13" hidden="1" x14ac:dyDescent="0.25">
      <c r="K27" s="307">
        <f t="shared" si="0"/>
        <v>0</v>
      </c>
      <c r="L27" s="377">
        <f t="shared" si="2"/>
        <v>0</v>
      </c>
      <c r="M27" s="285">
        <f t="shared" si="1"/>
        <v>0</v>
      </c>
    </row>
    <row r="28" spans="3:13" hidden="1" x14ac:dyDescent="0.25">
      <c r="K28" s="307">
        <f t="shared" si="0"/>
        <v>0</v>
      </c>
      <c r="L28" s="377">
        <f t="shared" si="2"/>
        <v>0</v>
      </c>
      <c r="M28" s="285">
        <f t="shared" si="1"/>
        <v>0</v>
      </c>
    </row>
    <row r="29" spans="3:13" hidden="1" x14ac:dyDescent="0.25">
      <c r="K29" s="307">
        <f t="shared" si="0"/>
        <v>0</v>
      </c>
      <c r="L29" s="377">
        <f t="shared" si="2"/>
        <v>0</v>
      </c>
      <c r="M29" s="285">
        <f t="shared" si="1"/>
        <v>0</v>
      </c>
    </row>
    <row r="30" spans="3:13" hidden="1" x14ac:dyDescent="0.25">
      <c r="K30" s="307">
        <f t="shared" si="0"/>
        <v>0</v>
      </c>
      <c r="L30" s="377">
        <f t="shared" si="2"/>
        <v>0</v>
      </c>
      <c r="M30" s="285">
        <f t="shared" si="1"/>
        <v>0</v>
      </c>
    </row>
    <row r="31" spans="3:13" hidden="1" x14ac:dyDescent="0.25">
      <c r="K31" s="307">
        <f t="shared" si="0"/>
        <v>0</v>
      </c>
      <c r="L31" s="377">
        <f t="shared" si="2"/>
        <v>0</v>
      </c>
      <c r="M31" s="285">
        <f t="shared" si="1"/>
        <v>0</v>
      </c>
    </row>
    <row r="32" spans="3:13" hidden="1" x14ac:dyDescent="0.25">
      <c r="K32" s="307">
        <f t="shared" si="0"/>
        <v>0</v>
      </c>
      <c r="L32" s="377">
        <f t="shared" si="2"/>
        <v>0</v>
      </c>
      <c r="M32" s="285">
        <f t="shared" si="1"/>
        <v>0</v>
      </c>
    </row>
    <row r="33" spans="11:13" hidden="1" x14ac:dyDescent="0.25">
      <c r="K33" s="307">
        <f t="shared" si="0"/>
        <v>0</v>
      </c>
      <c r="L33" s="377">
        <f t="shared" si="2"/>
        <v>0</v>
      </c>
      <c r="M33" s="285">
        <f t="shared" si="1"/>
        <v>0</v>
      </c>
    </row>
    <row r="34" spans="11:13" hidden="1" x14ac:dyDescent="0.25">
      <c r="K34" s="307">
        <f t="shared" si="0"/>
        <v>0</v>
      </c>
      <c r="L34" s="377">
        <f t="shared" si="2"/>
        <v>0</v>
      </c>
      <c r="M34" s="285">
        <f t="shared" si="1"/>
        <v>0</v>
      </c>
    </row>
    <row r="35" spans="11:13" hidden="1" x14ac:dyDescent="0.25">
      <c r="K35" s="307">
        <f t="shared" si="0"/>
        <v>0</v>
      </c>
      <c r="L35" s="377">
        <f t="shared" si="2"/>
        <v>0</v>
      </c>
      <c r="M35" s="285">
        <f t="shared" si="1"/>
        <v>0</v>
      </c>
    </row>
    <row r="36" spans="11:13" hidden="1" x14ac:dyDescent="0.25">
      <c r="K36" s="307">
        <f t="shared" si="0"/>
        <v>0</v>
      </c>
      <c r="L36" s="377">
        <f t="shared" si="2"/>
        <v>0</v>
      </c>
      <c r="M36" s="285">
        <f t="shared" si="1"/>
        <v>0</v>
      </c>
    </row>
    <row r="37" spans="11:13" hidden="1" x14ac:dyDescent="0.25">
      <c r="K37" s="307">
        <f t="shared" si="0"/>
        <v>0</v>
      </c>
      <c r="L37" s="377">
        <f t="shared" si="2"/>
        <v>0</v>
      </c>
      <c r="M37" s="285">
        <f t="shared" si="1"/>
        <v>0</v>
      </c>
    </row>
    <row r="38" spans="11:13" hidden="1" x14ac:dyDescent="0.25">
      <c r="K38" s="307">
        <f t="shared" si="0"/>
        <v>0</v>
      </c>
      <c r="L38" s="377">
        <f t="shared" si="2"/>
        <v>0</v>
      </c>
      <c r="M38" s="285">
        <f t="shared" si="1"/>
        <v>0</v>
      </c>
    </row>
    <row r="39" spans="11:13" hidden="1" x14ac:dyDescent="0.25">
      <c r="K39" s="307">
        <f t="shared" si="0"/>
        <v>0</v>
      </c>
      <c r="L39" s="377">
        <f t="shared" si="2"/>
        <v>0</v>
      </c>
      <c r="M39" s="285">
        <f t="shared" si="1"/>
        <v>0</v>
      </c>
    </row>
    <row r="40" spans="11:13" hidden="1" x14ac:dyDescent="0.25">
      <c r="K40" s="307">
        <f t="shared" si="0"/>
        <v>0</v>
      </c>
      <c r="L40" s="377">
        <f t="shared" si="2"/>
        <v>0</v>
      </c>
      <c r="M40" s="285">
        <f t="shared" si="1"/>
        <v>0</v>
      </c>
    </row>
    <row r="41" spans="11:13" hidden="1" x14ac:dyDescent="0.25">
      <c r="K41" s="307">
        <f t="shared" si="0"/>
        <v>0</v>
      </c>
      <c r="L41" s="377">
        <f t="shared" si="2"/>
        <v>0</v>
      </c>
      <c r="M41" s="285">
        <f t="shared" si="1"/>
        <v>0</v>
      </c>
    </row>
    <row r="42" spans="11:13" hidden="1" x14ac:dyDescent="0.25">
      <c r="K42" s="307">
        <f t="shared" si="0"/>
        <v>0</v>
      </c>
      <c r="L42" s="377">
        <f t="shared" si="2"/>
        <v>0</v>
      </c>
      <c r="M42" s="285">
        <f t="shared" si="1"/>
        <v>0</v>
      </c>
    </row>
    <row r="43" spans="11:13" hidden="1" x14ac:dyDescent="0.25">
      <c r="K43" s="307">
        <f t="shared" si="0"/>
        <v>0</v>
      </c>
      <c r="L43" s="377">
        <f t="shared" si="2"/>
        <v>0</v>
      </c>
      <c r="M43" s="285">
        <f t="shared" si="1"/>
        <v>0</v>
      </c>
    </row>
    <row r="44" spans="11:13" hidden="1" x14ac:dyDescent="0.25">
      <c r="K44" s="307">
        <f t="shared" si="0"/>
        <v>0</v>
      </c>
      <c r="L44" s="377">
        <f t="shared" si="2"/>
        <v>0</v>
      </c>
      <c r="M44" s="285">
        <f t="shared" si="1"/>
        <v>0</v>
      </c>
    </row>
    <row r="45" spans="11:13" hidden="1" x14ac:dyDescent="0.25">
      <c r="K45" s="307">
        <f t="shared" si="0"/>
        <v>0</v>
      </c>
      <c r="L45" s="377">
        <f t="shared" si="2"/>
        <v>0</v>
      </c>
      <c r="M45" s="285">
        <f t="shared" si="1"/>
        <v>0</v>
      </c>
    </row>
    <row r="46" spans="11:13" hidden="1" x14ac:dyDescent="0.25">
      <c r="K46" s="307">
        <f t="shared" si="0"/>
        <v>0</v>
      </c>
      <c r="L46" s="377">
        <f t="shared" si="2"/>
        <v>0</v>
      </c>
      <c r="M46" s="285">
        <f t="shared" si="1"/>
        <v>0</v>
      </c>
    </row>
    <row r="47" spans="11:13" hidden="1" x14ac:dyDescent="0.25">
      <c r="K47" s="307">
        <f t="shared" si="0"/>
        <v>0</v>
      </c>
      <c r="L47" s="377">
        <f t="shared" si="2"/>
        <v>0</v>
      </c>
      <c r="M47" s="285">
        <f t="shared" si="1"/>
        <v>0</v>
      </c>
    </row>
    <row r="48" spans="11:13" hidden="1" x14ac:dyDescent="0.25">
      <c r="K48" s="307">
        <f t="shared" si="0"/>
        <v>0</v>
      </c>
      <c r="L48" s="377">
        <f t="shared" si="2"/>
        <v>0</v>
      </c>
      <c r="M48" s="285">
        <f t="shared" si="1"/>
        <v>0</v>
      </c>
    </row>
    <row r="49" spans="11:13" hidden="1" x14ac:dyDescent="0.25">
      <c r="K49" s="307">
        <f t="shared" si="0"/>
        <v>0</v>
      </c>
      <c r="L49" s="377">
        <f t="shared" si="2"/>
        <v>0</v>
      </c>
      <c r="M49" s="285">
        <f t="shared" si="1"/>
        <v>0</v>
      </c>
    </row>
    <row r="50" spans="11:13" hidden="1" x14ac:dyDescent="0.25">
      <c r="K50" s="307">
        <f t="shared" si="0"/>
        <v>0</v>
      </c>
      <c r="L50" s="377">
        <f t="shared" si="2"/>
        <v>0</v>
      </c>
      <c r="M50" s="285">
        <f t="shared" si="1"/>
        <v>0</v>
      </c>
    </row>
    <row r="51" spans="11:13" hidden="1" x14ac:dyDescent="0.25">
      <c r="K51" s="307">
        <f t="shared" si="0"/>
        <v>0</v>
      </c>
      <c r="L51" s="377">
        <f t="shared" si="2"/>
        <v>0</v>
      </c>
      <c r="M51" s="285">
        <f t="shared" si="1"/>
        <v>0</v>
      </c>
    </row>
    <row r="52" spans="11:13" hidden="1" x14ac:dyDescent="0.25">
      <c r="K52" s="307">
        <f t="shared" si="0"/>
        <v>0</v>
      </c>
      <c r="L52" s="377">
        <f t="shared" si="2"/>
        <v>0</v>
      </c>
      <c r="M52" s="285">
        <f t="shared" si="1"/>
        <v>0</v>
      </c>
    </row>
    <row r="53" spans="11:13" hidden="1" x14ac:dyDescent="0.25">
      <c r="K53" s="307">
        <f t="shared" si="0"/>
        <v>0</v>
      </c>
      <c r="L53" s="377">
        <f t="shared" si="2"/>
        <v>0</v>
      </c>
      <c r="M53" s="285">
        <f t="shared" si="1"/>
        <v>0</v>
      </c>
    </row>
    <row r="54" spans="11:13" hidden="1" x14ac:dyDescent="0.25">
      <c r="K54" s="307">
        <f t="shared" si="0"/>
        <v>0</v>
      </c>
      <c r="L54" s="377">
        <f t="shared" si="2"/>
        <v>0</v>
      </c>
      <c r="M54" s="285">
        <f t="shared" si="1"/>
        <v>0</v>
      </c>
    </row>
    <row r="55" spans="11:13" hidden="1" x14ac:dyDescent="0.25">
      <c r="K55" s="307">
        <f t="shared" si="0"/>
        <v>0</v>
      </c>
      <c r="L55" s="377">
        <f t="shared" si="2"/>
        <v>0</v>
      </c>
      <c r="M55" s="285">
        <f t="shared" si="1"/>
        <v>0</v>
      </c>
    </row>
    <row r="56" spans="11:13" hidden="1" x14ac:dyDescent="0.25">
      <c r="K56" s="307">
        <f t="shared" si="0"/>
        <v>0</v>
      </c>
      <c r="L56" s="377">
        <f t="shared" si="2"/>
        <v>0</v>
      </c>
      <c r="M56" s="285">
        <f t="shared" si="1"/>
        <v>0</v>
      </c>
    </row>
    <row r="57" spans="11:13" hidden="1" x14ac:dyDescent="0.25">
      <c r="K57" s="307">
        <f t="shared" si="0"/>
        <v>0</v>
      </c>
      <c r="L57" s="377">
        <f t="shared" si="2"/>
        <v>0</v>
      </c>
      <c r="M57" s="285">
        <f t="shared" si="1"/>
        <v>0</v>
      </c>
    </row>
    <row r="58" spans="11:13" hidden="1" x14ac:dyDescent="0.25">
      <c r="K58" s="307">
        <f t="shared" si="0"/>
        <v>0</v>
      </c>
      <c r="L58" s="377">
        <f t="shared" si="2"/>
        <v>0</v>
      </c>
      <c r="M58" s="285">
        <f t="shared" si="1"/>
        <v>0</v>
      </c>
    </row>
    <row r="59" spans="11:13" hidden="1" x14ac:dyDescent="0.25">
      <c r="K59" s="307">
        <f t="shared" si="0"/>
        <v>0</v>
      </c>
      <c r="L59" s="377">
        <f t="shared" si="2"/>
        <v>0</v>
      </c>
      <c r="M59" s="285">
        <f t="shared" si="1"/>
        <v>0</v>
      </c>
    </row>
    <row r="60" spans="11:13" hidden="1" x14ac:dyDescent="0.25">
      <c r="K60" s="307">
        <f t="shared" si="0"/>
        <v>0</v>
      </c>
      <c r="L60" s="377">
        <f t="shared" si="2"/>
        <v>0</v>
      </c>
      <c r="M60" s="285">
        <f t="shared" si="1"/>
        <v>0</v>
      </c>
    </row>
    <row r="61" spans="11:13" hidden="1" x14ac:dyDescent="0.25">
      <c r="K61" s="307">
        <f t="shared" si="0"/>
        <v>0</v>
      </c>
      <c r="L61" s="377">
        <f t="shared" si="2"/>
        <v>0</v>
      </c>
      <c r="M61" s="285">
        <f t="shared" si="1"/>
        <v>0</v>
      </c>
    </row>
    <row r="62" spans="11:13" hidden="1" x14ac:dyDescent="0.25">
      <c r="K62" s="307">
        <f t="shared" si="0"/>
        <v>0</v>
      </c>
      <c r="L62" s="377">
        <f t="shared" si="2"/>
        <v>0</v>
      </c>
      <c r="M62" s="285">
        <f t="shared" si="1"/>
        <v>0</v>
      </c>
    </row>
    <row r="63" spans="11:13" hidden="1" x14ac:dyDescent="0.25">
      <c r="K63" s="307">
        <f t="shared" si="0"/>
        <v>0</v>
      </c>
      <c r="L63" s="377">
        <f t="shared" si="2"/>
        <v>0</v>
      </c>
      <c r="M63" s="285">
        <f t="shared" si="1"/>
        <v>0</v>
      </c>
    </row>
    <row r="64" spans="11:13" hidden="1" x14ac:dyDescent="0.25">
      <c r="K64" s="307">
        <f t="shared" si="0"/>
        <v>0</v>
      </c>
      <c r="L64" s="377">
        <f t="shared" si="2"/>
        <v>0</v>
      </c>
      <c r="M64" s="285">
        <f t="shared" si="1"/>
        <v>0</v>
      </c>
    </row>
    <row r="65" spans="11:13" hidden="1" x14ac:dyDescent="0.25">
      <c r="K65" s="307">
        <f t="shared" si="0"/>
        <v>0</v>
      </c>
      <c r="L65" s="377">
        <f t="shared" si="2"/>
        <v>0</v>
      </c>
      <c r="M65" s="285">
        <f t="shared" si="1"/>
        <v>0</v>
      </c>
    </row>
    <row r="66" spans="11:13" hidden="1" x14ac:dyDescent="0.25">
      <c r="K66" s="307">
        <f t="shared" si="0"/>
        <v>0</v>
      </c>
      <c r="L66" s="377">
        <f t="shared" si="2"/>
        <v>0</v>
      </c>
      <c r="M66" s="285">
        <f t="shared" si="1"/>
        <v>0</v>
      </c>
    </row>
    <row r="67" spans="11:13" hidden="1" x14ac:dyDescent="0.25">
      <c r="K67" s="307">
        <f t="shared" si="0"/>
        <v>0</v>
      </c>
      <c r="L67" s="377">
        <f t="shared" si="2"/>
        <v>0</v>
      </c>
      <c r="M67" s="285">
        <f t="shared" si="1"/>
        <v>0</v>
      </c>
    </row>
    <row r="68" spans="11:13" hidden="1" x14ac:dyDescent="0.25">
      <c r="K68" s="307">
        <f t="shared" si="0"/>
        <v>0</v>
      </c>
      <c r="L68" s="377">
        <f t="shared" si="2"/>
        <v>0</v>
      </c>
      <c r="M68" s="285">
        <f t="shared" si="1"/>
        <v>0</v>
      </c>
    </row>
    <row r="69" spans="11:13" hidden="1" x14ac:dyDescent="0.25">
      <c r="K69" s="307">
        <f t="shared" ref="K69:K132" si="4">SUM(F69:J69)</f>
        <v>0</v>
      </c>
      <c r="L69" s="377">
        <f t="shared" si="2"/>
        <v>0</v>
      </c>
      <c r="M69" s="285">
        <f t="shared" ref="M69:M132" si="5">SUM(K69*L69)</f>
        <v>0</v>
      </c>
    </row>
    <row r="70" spans="11:13" hidden="1" x14ac:dyDescent="0.25">
      <c r="K70" s="307">
        <f t="shared" si="4"/>
        <v>0</v>
      </c>
      <c r="L70" s="377">
        <f t="shared" ref="L70:L133" si="6">IF(D70="X",0,IF(E70="",0,IF(E70="H",0,VLOOKUP(E70,$F$539:$G$553,2))))</f>
        <v>0</v>
      </c>
      <c r="M70" s="285">
        <f t="shared" si="5"/>
        <v>0</v>
      </c>
    </row>
    <row r="71" spans="11:13" hidden="1" x14ac:dyDescent="0.25">
      <c r="K71" s="307">
        <f t="shared" si="4"/>
        <v>0</v>
      </c>
      <c r="L71" s="377">
        <f t="shared" si="6"/>
        <v>0</v>
      </c>
      <c r="M71" s="285">
        <f t="shared" si="5"/>
        <v>0</v>
      </c>
    </row>
    <row r="72" spans="11:13" hidden="1" x14ac:dyDescent="0.25">
      <c r="K72" s="307">
        <f t="shared" si="4"/>
        <v>0</v>
      </c>
      <c r="L72" s="377">
        <f t="shared" si="6"/>
        <v>0</v>
      </c>
      <c r="M72" s="285">
        <f t="shared" si="5"/>
        <v>0</v>
      </c>
    </row>
    <row r="73" spans="11:13" hidden="1" x14ac:dyDescent="0.25">
      <c r="K73" s="307">
        <f t="shared" si="4"/>
        <v>0</v>
      </c>
      <c r="L73" s="377">
        <f t="shared" si="6"/>
        <v>0</v>
      </c>
      <c r="M73" s="285">
        <f t="shared" si="5"/>
        <v>0</v>
      </c>
    </row>
    <row r="74" spans="11:13" hidden="1" x14ac:dyDescent="0.25">
      <c r="K74" s="307">
        <f t="shared" si="4"/>
        <v>0</v>
      </c>
      <c r="L74" s="377">
        <f t="shared" si="6"/>
        <v>0</v>
      </c>
      <c r="M74" s="285">
        <f t="shared" si="5"/>
        <v>0</v>
      </c>
    </row>
    <row r="75" spans="11:13" hidden="1" x14ac:dyDescent="0.25">
      <c r="K75" s="307">
        <f t="shared" si="4"/>
        <v>0</v>
      </c>
      <c r="L75" s="377">
        <f t="shared" si="6"/>
        <v>0</v>
      </c>
      <c r="M75" s="285">
        <f t="shared" si="5"/>
        <v>0</v>
      </c>
    </row>
    <row r="76" spans="11:13" hidden="1" x14ac:dyDescent="0.25">
      <c r="K76" s="307">
        <f t="shared" si="4"/>
        <v>0</v>
      </c>
      <c r="L76" s="377">
        <f t="shared" si="6"/>
        <v>0</v>
      </c>
      <c r="M76" s="285">
        <f t="shared" si="5"/>
        <v>0</v>
      </c>
    </row>
    <row r="77" spans="11:13" hidden="1" x14ac:dyDescent="0.25">
      <c r="K77" s="307">
        <f t="shared" si="4"/>
        <v>0</v>
      </c>
      <c r="L77" s="377">
        <f t="shared" si="6"/>
        <v>0</v>
      </c>
      <c r="M77" s="285">
        <f t="shared" si="5"/>
        <v>0</v>
      </c>
    </row>
    <row r="78" spans="11:13" hidden="1" x14ac:dyDescent="0.25">
      <c r="K78" s="307">
        <f t="shared" si="4"/>
        <v>0</v>
      </c>
      <c r="L78" s="377">
        <f t="shared" si="6"/>
        <v>0</v>
      </c>
      <c r="M78" s="285">
        <f t="shared" si="5"/>
        <v>0</v>
      </c>
    </row>
    <row r="79" spans="11:13" hidden="1" x14ac:dyDescent="0.25">
      <c r="K79" s="307">
        <f t="shared" si="4"/>
        <v>0</v>
      </c>
      <c r="L79" s="377">
        <f t="shared" si="6"/>
        <v>0</v>
      </c>
      <c r="M79" s="285">
        <f t="shared" si="5"/>
        <v>0</v>
      </c>
    </row>
    <row r="80" spans="11:13" hidden="1" x14ac:dyDescent="0.25">
      <c r="K80" s="307">
        <f t="shared" si="4"/>
        <v>0</v>
      </c>
      <c r="L80" s="377">
        <f t="shared" si="6"/>
        <v>0</v>
      </c>
      <c r="M80" s="285">
        <f t="shared" si="5"/>
        <v>0</v>
      </c>
    </row>
    <row r="81" spans="11:13" hidden="1" x14ac:dyDescent="0.25">
      <c r="K81" s="307">
        <f t="shared" si="4"/>
        <v>0</v>
      </c>
      <c r="L81" s="377">
        <f t="shared" si="6"/>
        <v>0</v>
      </c>
      <c r="M81" s="285">
        <f t="shared" si="5"/>
        <v>0</v>
      </c>
    </row>
    <row r="82" spans="11:13" hidden="1" x14ac:dyDescent="0.25">
      <c r="K82" s="307">
        <f t="shared" si="4"/>
        <v>0</v>
      </c>
      <c r="L82" s="377">
        <f t="shared" si="6"/>
        <v>0</v>
      </c>
      <c r="M82" s="285">
        <f t="shared" si="5"/>
        <v>0</v>
      </c>
    </row>
    <row r="83" spans="11:13" hidden="1" x14ac:dyDescent="0.25">
      <c r="K83" s="307">
        <f t="shared" si="4"/>
        <v>0</v>
      </c>
      <c r="L83" s="377">
        <f t="shared" si="6"/>
        <v>0</v>
      </c>
      <c r="M83" s="285">
        <f t="shared" si="5"/>
        <v>0</v>
      </c>
    </row>
    <row r="84" spans="11:13" hidden="1" x14ac:dyDescent="0.25">
      <c r="K84" s="307">
        <f t="shared" si="4"/>
        <v>0</v>
      </c>
      <c r="L84" s="377">
        <f t="shared" si="6"/>
        <v>0</v>
      </c>
      <c r="M84" s="285">
        <f t="shared" si="5"/>
        <v>0</v>
      </c>
    </row>
    <row r="85" spans="11:13" hidden="1" x14ac:dyDescent="0.25">
      <c r="K85" s="307">
        <f t="shared" si="4"/>
        <v>0</v>
      </c>
      <c r="L85" s="377">
        <f t="shared" si="6"/>
        <v>0</v>
      </c>
      <c r="M85" s="285">
        <f t="shared" si="5"/>
        <v>0</v>
      </c>
    </row>
    <row r="86" spans="11:13" hidden="1" x14ac:dyDescent="0.25">
      <c r="K86" s="307">
        <f t="shared" si="4"/>
        <v>0</v>
      </c>
      <c r="L86" s="377">
        <f t="shared" si="6"/>
        <v>0</v>
      </c>
      <c r="M86" s="285">
        <f t="shared" si="5"/>
        <v>0</v>
      </c>
    </row>
    <row r="87" spans="11:13" hidden="1" x14ac:dyDescent="0.25">
      <c r="K87" s="307">
        <f t="shared" si="4"/>
        <v>0</v>
      </c>
      <c r="L87" s="377">
        <f t="shared" si="6"/>
        <v>0</v>
      </c>
      <c r="M87" s="285">
        <f t="shared" si="5"/>
        <v>0</v>
      </c>
    </row>
    <row r="88" spans="11:13" hidden="1" x14ac:dyDescent="0.25">
      <c r="K88" s="307">
        <f t="shared" si="4"/>
        <v>0</v>
      </c>
      <c r="L88" s="377">
        <f t="shared" si="6"/>
        <v>0</v>
      </c>
      <c r="M88" s="285">
        <f t="shared" si="5"/>
        <v>0</v>
      </c>
    </row>
    <row r="89" spans="11:13" hidden="1" x14ac:dyDescent="0.25">
      <c r="K89" s="307">
        <f t="shared" si="4"/>
        <v>0</v>
      </c>
      <c r="L89" s="377">
        <f t="shared" si="6"/>
        <v>0</v>
      </c>
      <c r="M89" s="285">
        <f t="shared" si="5"/>
        <v>0</v>
      </c>
    </row>
    <row r="90" spans="11:13" hidden="1" x14ac:dyDescent="0.25">
      <c r="K90" s="307">
        <f t="shared" si="4"/>
        <v>0</v>
      </c>
      <c r="L90" s="377">
        <f t="shared" si="6"/>
        <v>0</v>
      </c>
      <c r="M90" s="285">
        <f t="shared" si="5"/>
        <v>0</v>
      </c>
    </row>
    <row r="91" spans="11:13" hidden="1" x14ac:dyDescent="0.25">
      <c r="K91" s="307">
        <f t="shared" si="4"/>
        <v>0</v>
      </c>
      <c r="L91" s="377">
        <f t="shared" si="6"/>
        <v>0</v>
      </c>
      <c r="M91" s="285">
        <f t="shared" si="5"/>
        <v>0</v>
      </c>
    </row>
    <row r="92" spans="11:13" hidden="1" x14ac:dyDescent="0.25">
      <c r="K92" s="307">
        <f t="shared" si="4"/>
        <v>0</v>
      </c>
      <c r="L92" s="377">
        <f t="shared" si="6"/>
        <v>0</v>
      </c>
      <c r="M92" s="285">
        <f t="shared" si="5"/>
        <v>0</v>
      </c>
    </row>
    <row r="93" spans="11:13" hidden="1" x14ac:dyDescent="0.25">
      <c r="K93" s="307">
        <f t="shared" si="4"/>
        <v>0</v>
      </c>
      <c r="L93" s="377">
        <f t="shared" si="6"/>
        <v>0</v>
      </c>
      <c r="M93" s="285">
        <f t="shared" si="5"/>
        <v>0</v>
      </c>
    </row>
    <row r="94" spans="11:13" hidden="1" x14ac:dyDescent="0.25">
      <c r="K94" s="307">
        <f t="shared" si="4"/>
        <v>0</v>
      </c>
      <c r="L94" s="377">
        <f t="shared" si="6"/>
        <v>0</v>
      </c>
      <c r="M94" s="285">
        <f t="shared" si="5"/>
        <v>0</v>
      </c>
    </row>
    <row r="95" spans="11:13" hidden="1" x14ac:dyDescent="0.25">
      <c r="K95" s="307">
        <f t="shared" si="4"/>
        <v>0</v>
      </c>
      <c r="L95" s="377">
        <f t="shared" si="6"/>
        <v>0</v>
      </c>
      <c r="M95" s="285">
        <f t="shared" si="5"/>
        <v>0</v>
      </c>
    </row>
    <row r="96" spans="11:13" hidden="1" x14ac:dyDescent="0.25">
      <c r="K96" s="307">
        <f t="shared" si="4"/>
        <v>0</v>
      </c>
      <c r="L96" s="377">
        <f t="shared" si="6"/>
        <v>0</v>
      </c>
      <c r="M96" s="285">
        <f t="shared" si="5"/>
        <v>0</v>
      </c>
    </row>
    <row r="97" spans="11:13" hidden="1" x14ac:dyDescent="0.25">
      <c r="K97" s="307">
        <f t="shared" si="4"/>
        <v>0</v>
      </c>
      <c r="L97" s="377">
        <f t="shared" si="6"/>
        <v>0</v>
      </c>
      <c r="M97" s="285">
        <f t="shared" si="5"/>
        <v>0</v>
      </c>
    </row>
    <row r="98" spans="11:13" hidden="1" x14ac:dyDescent="0.25">
      <c r="K98" s="307">
        <f t="shared" si="4"/>
        <v>0</v>
      </c>
      <c r="L98" s="377">
        <f t="shared" si="6"/>
        <v>0</v>
      </c>
      <c r="M98" s="285">
        <f t="shared" si="5"/>
        <v>0</v>
      </c>
    </row>
    <row r="99" spans="11:13" hidden="1" x14ac:dyDescent="0.25">
      <c r="K99" s="307">
        <f t="shared" si="4"/>
        <v>0</v>
      </c>
      <c r="L99" s="377">
        <f t="shared" si="6"/>
        <v>0</v>
      </c>
      <c r="M99" s="285">
        <f t="shared" si="5"/>
        <v>0</v>
      </c>
    </row>
    <row r="100" spans="11:13" hidden="1" x14ac:dyDescent="0.25">
      <c r="K100" s="307">
        <f t="shared" si="4"/>
        <v>0</v>
      </c>
      <c r="L100" s="377">
        <f t="shared" si="6"/>
        <v>0</v>
      </c>
      <c r="M100" s="285">
        <f t="shared" si="5"/>
        <v>0</v>
      </c>
    </row>
    <row r="101" spans="11:13" hidden="1" x14ac:dyDescent="0.25">
      <c r="K101" s="307">
        <f t="shared" si="4"/>
        <v>0</v>
      </c>
      <c r="L101" s="377">
        <f t="shared" si="6"/>
        <v>0</v>
      </c>
      <c r="M101" s="285">
        <f t="shared" si="5"/>
        <v>0</v>
      </c>
    </row>
    <row r="102" spans="11:13" hidden="1" x14ac:dyDescent="0.25">
      <c r="K102" s="307">
        <f t="shared" si="4"/>
        <v>0</v>
      </c>
      <c r="L102" s="377">
        <f t="shared" si="6"/>
        <v>0</v>
      </c>
      <c r="M102" s="285">
        <f t="shared" si="5"/>
        <v>0</v>
      </c>
    </row>
    <row r="103" spans="11:13" hidden="1" x14ac:dyDescent="0.25">
      <c r="K103" s="307">
        <f t="shared" si="4"/>
        <v>0</v>
      </c>
      <c r="L103" s="377">
        <f t="shared" si="6"/>
        <v>0</v>
      </c>
      <c r="M103" s="285">
        <f t="shared" si="5"/>
        <v>0</v>
      </c>
    </row>
    <row r="104" spans="11:13" hidden="1" x14ac:dyDescent="0.25">
      <c r="K104" s="307">
        <f t="shared" si="4"/>
        <v>0</v>
      </c>
      <c r="L104" s="377">
        <f t="shared" si="6"/>
        <v>0</v>
      </c>
      <c r="M104" s="285">
        <f t="shared" si="5"/>
        <v>0</v>
      </c>
    </row>
    <row r="105" spans="11:13" hidden="1" x14ac:dyDescent="0.25">
      <c r="K105" s="307">
        <f t="shared" si="4"/>
        <v>0</v>
      </c>
      <c r="L105" s="377">
        <f t="shared" si="6"/>
        <v>0</v>
      </c>
      <c r="M105" s="285">
        <f t="shared" si="5"/>
        <v>0</v>
      </c>
    </row>
    <row r="106" spans="11:13" hidden="1" x14ac:dyDescent="0.25">
      <c r="K106" s="307">
        <f t="shared" si="4"/>
        <v>0</v>
      </c>
      <c r="L106" s="377">
        <f t="shared" si="6"/>
        <v>0</v>
      </c>
      <c r="M106" s="285">
        <f t="shared" si="5"/>
        <v>0</v>
      </c>
    </row>
    <row r="107" spans="11:13" hidden="1" x14ac:dyDescent="0.25">
      <c r="K107" s="307">
        <f t="shared" si="4"/>
        <v>0</v>
      </c>
      <c r="L107" s="377">
        <f t="shared" si="6"/>
        <v>0</v>
      </c>
      <c r="M107" s="285">
        <f t="shared" si="5"/>
        <v>0</v>
      </c>
    </row>
    <row r="108" spans="11:13" hidden="1" x14ac:dyDescent="0.25">
      <c r="K108" s="307">
        <f t="shared" si="4"/>
        <v>0</v>
      </c>
      <c r="L108" s="377">
        <f t="shared" si="6"/>
        <v>0</v>
      </c>
      <c r="M108" s="285">
        <f t="shared" si="5"/>
        <v>0</v>
      </c>
    </row>
    <row r="109" spans="11:13" hidden="1" x14ac:dyDescent="0.25">
      <c r="K109" s="307">
        <f t="shared" si="4"/>
        <v>0</v>
      </c>
      <c r="L109" s="377">
        <f t="shared" si="6"/>
        <v>0</v>
      </c>
      <c r="M109" s="285">
        <f t="shared" si="5"/>
        <v>0</v>
      </c>
    </row>
    <row r="110" spans="11:13" hidden="1" x14ac:dyDescent="0.25">
      <c r="K110" s="307">
        <f t="shared" si="4"/>
        <v>0</v>
      </c>
      <c r="L110" s="377">
        <f t="shared" si="6"/>
        <v>0</v>
      </c>
      <c r="M110" s="285">
        <f t="shared" si="5"/>
        <v>0</v>
      </c>
    </row>
    <row r="111" spans="11:13" hidden="1" x14ac:dyDescent="0.25">
      <c r="K111" s="307">
        <f t="shared" si="4"/>
        <v>0</v>
      </c>
      <c r="L111" s="377">
        <f t="shared" si="6"/>
        <v>0</v>
      </c>
      <c r="M111" s="285">
        <f t="shared" si="5"/>
        <v>0</v>
      </c>
    </row>
    <row r="112" spans="11:13" hidden="1" x14ac:dyDescent="0.25">
      <c r="K112" s="307">
        <f t="shared" si="4"/>
        <v>0</v>
      </c>
      <c r="L112" s="377">
        <f t="shared" si="6"/>
        <v>0</v>
      </c>
      <c r="M112" s="285">
        <f t="shared" si="5"/>
        <v>0</v>
      </c>
    </row>
    <row r="113" spans="11:13" hidden="1" x14ac:dyDescent="0.25">
      <c r="K113" s="307">
        <f t="shared" si="4"/>
        <v>0</v>
      </c>
      <c r="L113" s="377">
        <f t="shared" si="6"/>
        <v>0</v>
      </c>
      <c r="M113" s="285">
        <f t="shared" si="5"/>
        <v>0</v>
      </c>
    </row>
    <row r="114" spans="11:13" hidden="1" x14ac:dyDescent="0.25">
      <c r="K114" s="307">
        <f t="shared" si="4"/>
        <v>0</v>
      </c>
      <c r="L114" s="377">
        <f t="shared" si="6"/>
        <v>0</v>
      </c>
      <c r="M114" s="285">
        <f t="shared" si="5"/>
        <v>0</v>
      </c>
    </row>
    <row r="115" spans="11:13" hidden="1" x14ac:dyDescent="0.25">
      <c r="K115" s="307">
        <f t="shared" si="4"/>
        <v>0</v>
      </c>
      <c r="L115" s="377">
        <f t="shared" si="6"/>
        <v>0</v>
      </c>
      <c r="M115" s="285">
        <f t="shared" si="5"/>
        <v>0</v>
      </c>
    </row>
    <row r="116" spans="11:13" hidden="1" x14ac:dyDescent="0.25">
      <c r="K116" s="307">
        <f t="shared" si="4"/>
        <v>0</v>
      </c>
      <c r="L116" s="377">
        <f t="shared" si="6"/>
        <v>0</v>
      </c>
      <c r="M116" s="285">
        <f t="shared" si="5"/>
        <v>0</v>
      </c>
    </row>
    <row r="117" spans="11:13" hidden="1" x14ac:dyDescent="0.25">
      <c r="K117" s="307">
        <f t="shared" si="4"/>
        <v>0</v>
      </c>
      <c r="L117" s="377">
        <f t="shared" si="6"/>
        <v>0</v>
      </c>
      <c r="M117" s="285">
        <f t="shared" si="5"/>
        <v>0</v>
      </c>
    </row>
    <row r="118" spans="11:13" hidden="1" x14ac:dyDescent="0.25">
      <c r="K118" s="307">
        <f t="shared" si="4"/>
        <v>0</v>
      </c>
      <c r="L118" s="377">
        <f t="shared" si="6"/>
        <v>0</v>
      </c>
      <c r="M118" s="285">
        <f t="shared" si="5"/>
        <v>0</v>
      </c>
    </row>
    <row r="119" spans="11:13" hidden="1" x14ac:dyDescent="0.25">
      <c r="K119" s="307">
        <f t="shared" si="4"/>
        <v>0</v>
      </c>
      <c r="L119" s="377">
        <f t="shared" si="6"/>
        <v>0</v>
      </c>
      <c r="M119" s="285">
        <f t="shared" si="5"/>
        <v>0</v>
      </c>
    </row>
    <row r="120" spans="11:13" hidden="1" x14ac:dyDescent="0.25">
      <c r="K120" s="307">
        <f t="shared" si="4"/>
        <v>0</v>
      </c>
      <c r="L120" s="377">
        <f t="shared" si="6"/>
        <v>0</v>
      </c>
      <c r="M120" s="285">
        <f t="shared" si="5"/>
        <v>0</v>
      </c>
    </row>
    <row r="121" spans="11:13" hidden="1" x14ac:dyDescent="0.25">
      <c r="K121" s="307">
        <f t="shared" si="4"/>
        <v>0</v>
      </c>
      <c r="L121" s="377">
        <f t="shared" si="6"/>
        <v>0</v>
      </c>
      <c r="M121" s="285">
        <f t="shared" si="5"/>
        <v>0</v>
      </c>
    </row>
    <row r="122" spans="11:13" hidden="1" x14ac:dyDescent="0.25">
      <c r="K122" s="307">
        <f t="shared" si="4"/>
        <v>0</v>
      </c>
      <c r="L122" s="377">
        <f t="shared" si="6"/>
        <v>0</v>
      </c>
      <c r="M122" s="285">
        <f t="shared" si="5"/>
        <v>0</v>
      </c>
    </row>
    <row r="123" spans="11:13" hidden="1" x14ac:dyDescent="0.25">
      <c r="K123" s="307">
        <f t="shared" si="4"/>
        <v>0</v>
      </c>
      <c r="L123" s="377">
        <f t="shared" si="6"/>
        <v>0</v>
      </c>
      <c r="M123" s="285">
        <f t="shared" si="5"/>
        <v>0</v>
      </c>
    </row>
    <row r="124" spans="11:13" hidden="1" x14ac:dyDescent="0.25">
      <c r="K124" s="307">
        <f t="shared" si="4"/>
        <v>0</v>
      </c>
      <c r="L124" s="377">
        <f t="shared" si="6"/>
        <v>0</v>
      </c>
      <c r="M124" s="285">
        <f t="shared" si="5"/>
        <v>0</v>
      </c>
    </row>
    <row r="125" spans="11:13" hidden="1" x14ac:dyDescent="0.25">
      <c r="K125" s="307">
        <f t="shared" si="4"/>
        <v>0</v>
      </c>
      <c r="L125" s="377">
        <f t="shared" si="6"/>
        <v>0</v>
      </c>
      <c r="M125" s="285">
        <f t="shared" si="5"/>
        <v>0</v>
      </c>
    </row>
    <row r="126" spans="11:13" hidden="1" x14ac:dyDescent="0.25">
      <c r="K126" s="307">
        <f t="shared" si="4"/>
        <v>0</v>
      </c>
      <c r="L126" s="377">
        <f t="shared" si="6"/>
        <v>0</v>
      </c>
      <c r="M126" s="285">
        <f t="shared" si="5"/>
        <v>0</v>
      </c>
    </row>
    <row r="127" spans="11:13" hidden="1" x14ac:dyDescent="0.25">
      <c r="K127" s="307">
        <f t="shared" si="4"/>
        <v>0</v>
      </c>
      <c r="L127" s="377">
        <f t="shared" si="6"/>
        <v>0</v>
      </c>
      <c r="M127" s="285">
        <f t="shared" si="5"/>
        <v>0</v>
      </c>
    </row>
    <row r="128" spans="11:13" hidden="1" x14ac:dyDescent="0.25">
      <c r="K128" s="307">
        <f t="shared" si="4"/>
        <v>0</v>
      </c>
      <c r="L128" s="377">
        <f t="shared" si="6"/>
        <v>0</v>
      </c>
      <c r="M128" s="285">
        <f t="shared" si="5"/>
        <v>0</v>
      </c>
    </row>
    <row r="129" spans="11:13" hidden="1" x14ac:dyDescent="0.25">
      <c r="K129" s="307">
        <f t="shared" si="4"/>
        <v>0</v>
      </c>
      <c r="L129" s="377">
        <f t="shared" si="6"/>
        <v>0</v>
      </c>
      <c r="M129" s="285">
        <f t="shared" si="5"/>
        <v>0</v>
      </c>
    </row>
    <row r="130" spans="11:13" hidden="1" x14ac:dyDescent="0.25">
      <c r="K130" s="307">
        <f t="shared" si="4"/>
        <v>0</v>
      </c>
      <c r="L130" s="377">
        <f t="shared" si="6"/>
        <v>0</v>
      </c>
      <c r="M130" s="285">
        <f t="shared" si="5"/>
        <v>0</v>
      </c>
    </row>
    <row r="131" spans="11:13" hidden="1" x14ac:dyDescent="0.25">
      <c r="K131" s="307">
        <f t="shared" si="4"/>
        <v>0</v>
      </c>
      <c r="L131" s="377">
        <f t="shared" si="6"/>
        <v>0</v>
      </c>
      <c r="M131" s="285">
        <f t="shared" si="5"/>
        <v>0</v>
      </c>
    </row>
    <row r="132" spans="11:13" hidden="1" x14ac:dyDescent="0.25">
      <c r="K132" s="307">
        <f t="shared" si="4"/>
        <v>0</v>
      </c>
      <c r="L132" s="377">
        <f t="shared" si="6"/>
        <v>0</v>
      </c>
      <c r="M132" s="285">
        <f t="shared" si="5"/>
        <v>0</v>
      </c>
    </row>
    <row r="133" spans="11:13" hidden="1" x14ac:dyDescent="0.25">
      <c r="K133" s="307">
        <f t="shared" ref="K133:K196" si="7">SUM(F133:J133)</f>
        <v>0</v>
      </c>
      <c r="L133" s="377">
        <f t="shared" si="6"/>
        <v>0</v>
      </c>
      <c r="M133" s="285">
        <f t="shared" ref="M133:M196" si="8">SUM(K133*L133)</f>
        <v>0</v>
      </c>
    </row>
    <row r="134" spans="11:13" hidden="1" x14ac:dyDescent="0.25">
      <c r="K134" s="307">
        <f t="shared" si="7"/>
        <v>0</v>
      </c>
      <c r="L134" s="377">
        <f t="shared" ref="L134:L197" si="9">IF(D134="X",0,IF(E134="",0,IF(E134="H",0,VLOOKUP(E134,$F$539:$G$553,2))))</f>
        <v>0</v>
      </c>
      <c r="M134" s="285">
        <f t="shared" si="8"/>
        <v>0</v>
      </c>
    </row>
    <row r="135" spans="11:13" hidden="1" x14ac:dyDescent="0.25">
      <c r="K135" s="307">
        <f t="shared" si="7"/>
        <v>0</v>
      </c>
      <c r="L135" s="377">
        <f t="shared" si="9"/>
        <v>0</v>
      </c>
      <c r="M135" s="285">
        <f t="shared" si="8"/>
        <v>0</v>
      </c>
    </row>
    <row r="136" spans="11:13" hidden="1" x14ac:dyDescent="0.25">
      <c r="K136" s="307">
        <f t="shared" si="7"/>
        <v>0</v>
      </c>
      <c r="L136" s="377">
        <f t="shared" si="9"/>
        <v>0</v>
      </c>
      <c r="M136" s="285">
        <f t="shared" si="8"/>
        <v>0</v>
      </c>
    </row>
    <row r="137" spans="11:13" hidden="1" x14ac:dyDescent="0.25">
      <c r="K137" s="307">
        <f t="shared" si="7"/>
        <v>0</v>
      </c>
      <c r="L137" s="377">
        <f t="shared" si="9"/>
        <v>0</v>
      </c>
      <c r="M137" s="285">
        <f t="shared" si="8"/>
        <v>0</v>
      </c>
    </row>
    <row r="138" spans="11:13" hidden="1" x14ac:dyDescent="0.25">
      <c r="K138" s="307">
        <f t="shared" si="7"/>
        <v>0</v>
      </c>
      <c r="L138" s="377">
        <f t="shared" si="9"/>
        <v>0</v>
      </c>
      <c r="M138" s="285">
        <f t="shared" si="8"/>
        <v>0</v>
      </c>
    </row>
    <row r="139" spans="11:13" hidden="1" x14ac:dyDescent="0.25">
      <c r="K139" s="307">
        <f t="shared" si="7"/>
        <v>0</v>
      </c>
      <c r="L139" s="377">
        <f t="shared" si="9"/>
        <v>0</v>
      </c>
      <c r="M139" s="285">
        <f t="shared" si="8"/>
        <v>0</v>
      </c>
    </row>
    <row r="140" spans="11:13" hidden="1" x14ac:dyDescent="0.25">
      <c r="K140" s="307">
        <f t="shared" si="7"/>
        <v>0</v>
      </c>
      <c r="L140" s="377">
        <f t="shared" si="9"/>
        <v>0</v>
      </c>
      <c r="M140" s="285">
        <f t="shared" si="8"/>
        <v>0</v>
      </c>
    </row>
    <row r="141" spans="11:13" hidden="1" x14ac:dyDescent="0.25">
      <c r="K141" s="307">
        <f t="shared" si="7"/>
        <v>0</v>
      </c>
      <c r="L141" s="377">
        <f t="shared" si="9"/>
        <v>0</v>
      </c>
      <c r="M141" s="285">
        <f t="shared" si="8"/>
        <v>0</v>
      </c>
    </row>
    <row r="142" spans="11:13" hidden="1" x14ac:dyDescent="0.25">
      <c r="K142" s="307">
        <f t="shared" si="7"/>
        <v>0</v>
      </c>
      <c r="L142" s="377">
        <f t="shared" si="9"/>
        <v>0</v>
      </c>
      <c r="M142" s="285">
        <f t="shared" si="8"/>
        <v>0</v>
      </c>
    </row>
    <row r="143" spans="11:13" hidden="1" x14ac:dyDescent="0.25">
      <c r="K143" s="307">
        <f t="shared" si="7"/>
        <v>0</v>
      </c>
      <c r="L143" s="377">
        <f t="shared" si="9"/>
        <v>0</v>
      </c>
      <c r="M143" s="285">
        <f t="shared" si="8"/>
        <v>0</v>
      </c>
    </row>
    <row r="144" spans="11:13" hidden="1" x14ac:dyDescent="0.25">
      <c r="K144" s="307">
        <f t="shared" si="7"/>
        <v>0</v>
      </c>
      <c r="L144" s="377">
        <f t="shared" si="9"/>
        <v>0</v>
      </c>
      <c r="M144" s="285">
        <f t="shared" si="8"/>
        <v>0</v>
      </c>
    </row>
    <row r="145" spans="11:13" hidden="1" x14ac:dyDescent="0.25">
      <c r="K145" s="307">
        <f t="shared" si="7"/>
        <v>0</v>
      </c>
      <c r="L145" s="377">
        <f t="shared" si="9"/>
        <v>0</v>
      </c>
      <c r="M145" s="285">
        <f t="shared" si="8"/>
        <v>0</v>
      </c>
    </row>
    <row r="146" spans="11:13" hidden="1" x14ac:dyDescent="0.25">
      <c r="K146" s="307">
        <f t="shared" si="7"/>
        <v>0</v>
      </c>
      <c r="L146" s="377">
        <f t="shared" si="9"/>
        <v>0</v>
      </c>
      <c r="M146" s="285">
        <f t="shared" si="8"/>
        <v>0</v>
      </c>
    </row>
    <row r="147" spans="11:13" hidden="1" x14ac:dyDescent="0.25">
      <c r="K147" s="307">
        <f t="shared" si="7"/>
        <v>0</v>
      </c>
      <c r="L147" s="377">
        <f t="shared" si="9"/>
        <v>0</v>
      </c>
      <c r="M147" s="285">
        <f t="shared" si="8"/>
        <v>0</v>
      </c>
    </row>
    <row r="148" spans="11:13" hidden="1" x14ac:dyDescent="0.25">
      <c r="K148" s="307">
        <f t="shared" si="7"/>
        <v>0</v>
      </c>
      <c r="L148" s="377">
        <f t="shared" si="9"/>
        <v>0</v>
      </c>
      <c r="M148" s="285">
        <f t="shared" si="8"/>
        <v>0</v>
      </c>
    </row>
    <row r="149" spans="11:13" hidden="1" x14ac:dyDescent="0.25">
      <c r="K149" s="307">
        <f t="shared" si="7"/>
        <v>0</v>
      </c>
      <c r="L149" s="377">
        <f t="shared" si="9"/>
        <v>0</v>
      </c>
      <c r="M149" s="285">
        <f t="shared" si="8"/>
        <v>0</v>
      </c>
    </row>
    <row r="150" spans="11:13" hidden="1" x14ac:dyDescent="0.25">
      <c r="K150" s="307">
        <f t="shared" si="7"/>
        <v>0</v>
      </c>
      <c r="L150" s="377">
        <f t="shared" si="9"/>
        <v>0</v>
      </c>
      <c r="M150" s="285">
        <f t="shared" si="8"/>
        <v>0</v>
      </c>
    </row>
    <row r="151" spans="11:13" hidden="1" x14ac:dyDescent="0.25">
      <c r="K151" s="307">
        <f t="shared" si="7"/>
        <v>0</v>
      </c>
      <c r="L151" s="377">
        <f t="shared" si="9"/>
        <v>0</v>
      </c>
      <c r="M151" s="285">
        <f t="shared" si="8"/>
        <v>0</v>
      </c>
    </row>
    <row r="152" spans="11:13" hidden="1" x14ac:dyDescent="0.25">
      <c r="K152" s="307">
        <f t="shared" si="7"/>
        <v>0</v>
      </c>
      <c r="L152" s="377">
        <f t="shared" si="9"/>
        <v>0</v>
      </c>
      <c r="M152" s="285">
        <f t="shared" si="8"/>
        <v>0</v>
      </c>
    </row>
    <row r="153" spans="11:13" hidden="1" x14ac:dyDescent="0.25">
      <c r="K153" s="307">
        <f t="shared" si="7"/>
        <v>0</v>
      </c>
      <c r="L153" s="377">
        <f t="shared" si="9"/>
        <v>0</v>
      </c>
      <c r="M153" s="285">
        <f t="shared" si="8"/>
        <v>0</v>
      </c>
    </row>
    <row r="154" spans="11:13" hidden="1" x14ac:dyDescent="0.25">
      <c r="K154" s="307">
        <f t="shared" si="7"/>
        <v>0</v>
      </c>
      <c r="L154" s="377">
        <f t="shared" si="9"/>
        <v>0</v>
      </c>
      <c r="M154" s="285">
        <f t="shared" si="8"/>
        <v>0</v>
      </c>
    </row>
    <row r="155" spans="11:13" hidden="1" x14ac:dyDescent="0.25">
      <c r="K155" s="307">
        <f t="shared" si="7"/>
        <v>0</v>
      </c>
      <c r="L155" s="377">
        <f t="shared" si="9"/>
        <v>0</v>
      </c>
      <c r="M155" s="285">
        <f t="shared" si="8"/>
        <v>0</v>
      </c>
    </row>
    <row r="156" spans="11:13" hidden="1" x14ac:dyDescent="0.25">
      <c r="K156" s="307">
        <f t="shared" si="7"/>
        <v>0</v>
      </c>
      <c r="L156" s="377">
        <f t="shared" si="9"/>
        <v>0</v>
      </c>
      <c r="M156" s="285">
        <f t="shared" si="8"/>
        <v>0</v>
      </c>
    </row>
    <row r="157" spans="11:13" hidden="1" x14ac:dyDescent="0.25">
      <c r="K157" s="307">
        <f t="shared" si="7"/>
        <v>0</v>
      </c>
      <c r="L157" s="377">
        <f t="shared" si="9"/>
        <v>0</v>
      </c>
      <c r="M157" s="285">
        <f t="shared" si="8"/>
        <v>0</v>
      </c>
    </row>
    <row r="158" spans="11:13" hidden="1" x14ac:dyDescent="0.25">
      <c r="K158" s="307">
        <f t="shared" si="7"/>
        <v>0</v>
      </c>
      <c r="L158" s="377">
        <f t="shared" si="9"/>
        <v>0</v>
      </c>
      <c r="M158" s="285">
        <f t="shared" si="8"/>
        <v>0</v>
      </c>
    </row>
    <row r="159" spans="11:13" hidden="1" x14ac:dyDescent="0.25">
      <c r="K159" s="307">
        <f t="shared" si="7"/>
        <v>0</v>
      </c>
      <c r="L159" s="377">
        <f t="shared" si="9"/>
        <v>0</v>
      </c>
      <c r="M159" s="285">
        <f t="shared" si="8"/>
        <v>0</v>
      </c>
    </row>
    <row r="160" spans="11:13" hidden="1" x14ac:dyDescent="0.25">
      <c r="K160" s="307">
        <f t="shared" si="7"/>
        <v>0</v>
      </c>
      <c r="L160" s="377">
        <f t="shared" si="9"/>
        <v>0</v>
      </c>
      <c r="M160" s="285">
        <f t="shared" si="8"/>
        <v>0</v>
      </c>
    </row>
    <row r="161" spans="11:13" hidden="1" x14ac:dyDescent="0.25">
      <c r="K161" s="307">
        <f t="shared" si="7"/>
        <v>0</v>
      </c>
      <c r="L161" s="377">
        <f t="shared" si="9"/>
        <v>0</v>
      </c>
      <c r="M161" s="285">
        <f t="shared" si="8"/>
        <v>0</v>
      </c>
    </row>
    <row r="162" spans="11:13" hidden="1" x14ac:dyDescent="0.25">
      <c r="K162" s="307">
        <f t="shared" si="7"/>
        <v>0</v>
      </c>
      <c r="L162" s="377">
        <f t="shared" si="9"/>
        <v>0</v>
      </c>
      <c r="M162" s="285">
        <f t="shared" si="8"/>
        <v>0</v>
      </c>
    </row>
    <row r="163" spans="11:13" hidden="1" x14ac:dyDescent="0.25">
      <c r="K163" s="307">
        <f t="shared" si="7"/>
        <v>0</v>
      </c>
      <c r="L163" s="377">
        <f t="shared" si="9"/>
        <v>0</v>
      </c>
      <c r="M163" s="285">
        <f t="shared" si="8"/>
        <v>0</v>
      </c>
    </row>
    <row r="164" spans="11:13" hidden="1" x14ac:dyDescent="0.25">
      <c r="K164" s="307">
        <f t="shared" si="7"/>
        <v>0</v>
      </c>
      <c r="L164" s="377">
        <f t="shared" si="9"/>
        <v>0</v>
      </c>
      <c r="M164" s="285">
        <f t="shared" si="8"/>
        <v>0</v>
      </c>
    </row>
    <row r="165" spans="11:13" hidden="1" x14ac:dyDescent="0.25">
      <c r="K165" s="307">
        <f t="shared" si="7"/>
        <v>0</v>
      </c>
      <c r="L165" s="377">
        <f t="shared" si="9"/>
        <v>0</v>
      </c>
      <c r="M165" s="285">
        <f t="shared" si="8"/>
        <v>0</v>
      </c>
    </row>
    <row r="166" spans="11:13" hidden="1" x14ac:dyDescent="0.25">
      <c r="K166" s="307">
        <f t="shared" si="7"/>
        <v>0</v>
      </c>
      <c r="L166" s="377">
        <f t="shared" si="9"/>
        <v>0</v>
      </c>
      <c r="M166" s="285">
        <f t="shared" si="8"/>
        <v>0</v>
      </c>
    </row>
    <row r="167" spans="11:13" hidden="1" x14ac:dyDescent="0.25">
      <c r="K167" s="307">
        <f t="shared" si="7"/>
        <v>0</v>
      </c>
      <c r="L167" s="377">
        <f t="shared" si="9"/>
        <v>0</v>
      </c>
      <c r="M167" s="285">
        <f t="shared" si="8"/>
        <v>0</v>
      </c>
    </row>
    <row r="168" spans="11:13" hidden="1" x14ac:dyDescent="0.25">
      <c r="K168" s="307">
        <f t="shared" si="7"/>
        <v>0</v>
      </c>
      <c r="L168" s="377">
        <f t="shared" si="9"/>
        <v>0</v>
      </c>
      <c r="M168" s="285">
        <f t="shared" si="8"/>
        <v>0</v>
      </c>
    </row>
    <row r="169" spans="11:13" hidden="1" x14ac:dyDescent="0.25">
      <c r="K169" s="307">
        <f t="shared" si="7"/>
        <v>0</v>
      </c>
      <c r="L169" s="377">
        <f t="shared" si="9"/>
        <v>0</v>
      </c>
      <c r="M169" s="285">
        <f t="shared" si="8"/>
        <v>0</v>
      </c>
    </row>
    <row r="170" spans="11:13" hidden="1" x14ac:dyDescent="0.25">
      <c r="K170" s="307">
        <f t="shared" si="7"/>
        <v>0</v>
      </c>
      <c r="L170" s="377">
        <f t="shared" si="9"/>
        <v>0</v>
      </c>
      <c r="M170" s="285">
        <f t="shared" si="8"/>
        <v>0</v>
      </c>
    </row>
    <row r="171" spans="11:13" hidden="1" x14ac:dyDescent="0.25">
      <c r="K171" s="307">
        <f t="shared" si="7"/>
        <v>0</v>
      </c>
      <c r="L171" s="377">
        <f t="shared" si="9"/>
        <v>0</v>
      </c>
      <c r="M171" s="285">
        <f t="shared" si="8"/>
        <v>0</v>
      </c>
    </row>
    <row r="172" spans="11:13" hidden="1" x14ac:dyDescent="0.25">
      <c r="K172" s="307">
        <f t="shared" si="7"/>
        <v>0</v>
      </c>
      <c r="L172" s="377">
        <f t="shared" si="9"/>
        <v>0</v>
      </c>
      <c r="M172" s="285">
        <f t="shared" si="8"/>
        <v>0</v>
      </c>
    </row>
    <row r="173" spans="11:13" hidden="1" x14ac:dyDescent="0.25">
      <c r="K173" s="307">
        <f t="shared" si="7"/>
        <v>0</v>
      </c>
      <c r="L173" s="377">
        <f t="shared" si="9"/>
        <v>0</v>
      </c>
      <c r="M173" s="285">
        <f t="shared" si="8"/>
        <v>0</v>
      </c>
    </row>
    <row r="174" spans="11:13" hidden="1" x14ac:dyDescent="0.25">
      <c r="K174" s="307">
        <f t="shared" si="7"/>
        <v>0</v>
      </c>
      <c r="L174" s="377">
        <f t="shared" si="9"/>
        <v>0</v>
      </c>
      <c r="M174" s="285">
        <f t="shared" si="8"/>
        <v>0</v>
      </c>
    </row>
    <row r="175" spans="11:13" hidden="1" x14ac:dyDescent="0.25">
      <c r="K175" s="307">
        <f t="shared" si="7"/>
        <v>0</v>
      </c>
      <c r="L175" s="377">
        <f t="shared" si="9"/>
        <v>0</v>
      </c>
      <c r="M175" s="285">
        <f t="shared" si="8"/>
        <v>0</v>
      </c>
    </row>
    <row r="176" spans="11:13" hidden="1" x14ac:dyDescent="0.25">
      <c r="K176" s="307">
        <f t="shared" si="7"/>
        <v>0</v>
      </c>
      <c r="L176" s="377">
        <f t="shared" si="9"/>
        <v>0</v>
      </c>
      <c r="M176" s="285">
        <f t="shared" si="8"/>
        <v>0</v>
      </c>
    </row>
    <row r="177" spans="11:13" hidden="1" x14ac:dyDescent="0.25">
      <c r="K177" s="307">
        <f t="shared" si="7"/>
        <v>0</v>
      </c>
      <c r="L177" s="377">
        <f t="shared" si="9"/>
        <v>0</v>
      </c>
      <c r="M177" s="285">
        <f t="shared" si="8"/>
        <v>0</v>
      </c>
    </row>
    <row r="178" spans="11:13" hidden="1" x14ac:dyDescent="0.25">
      <c r="K178" s="307">
        <f t="shared" si="7"/>
        <v>0</v>
      </c>
      <c r="L178" s="377">
        <f t="shared" si="9"/>
        <v>0</v>
      </c>
      <c r="M178" s="285">
        <f t="shared" si="8"/>
        <v>0</v>
      </c>
    </row>
    <row r="179" spans="11:13" hidden="1" x14ac:dyDescent="0.25">
      <c r="K179" s="307">
        <f t="shared" si="7"/>
        <v>0</v>
      </c>
      <c r="L179" s="377">
        <f t="shared" si="9"/>
        <v>0</v>
      </c>
      <c r="M179" s="285">
        <f t="shared" si="8"/>
        <v>0</v>
      </c>
    </row>
    <row r="180" spans="11:13" hidden="1" x14ac:dyDescent="0.25">
      <c r="K180" s="307">
        <f t="shared" si="7"/>
        <v>0</v>
      </c>
      <c r="L180" s="377">
        <f t="shared" si="9"/>
        <v>0</v>
      </c>
      <c r="M180" s="285">
        <f t="shared" si="8"/>
        <v>0</v>
      </c>
    </row>
    <row r="181" spans="11:13" hidden="1" x14ac:dyDescent="0.25">
      <c r="K181" s="307">
        <f t="shared" si="7"/>
        <v>0</v>
      </c>
      <c r="L181" s="377">
        <f t="shared" si="9"/>
        <v>0</v>
      </c>
      <c r="M181" s="285">
        <f t="shared" si="8"/>
        <v>0</v>
      </c>
    </row>
    <row r="182" spans="11:13" hidden="1" x14ac:dyDescent="0.25">
      <c r="K182" s="307">
        <f t="shared" si="7"/>
        <v>0</v>
      </c>
      <c r="L182" s="377">
        <f t="shared" si="9"/>
        <v>0</v>
      </c>
      <c r="M182" s="285">
        <f t="shared" si="8"/>
        <v>0</v>
      </c>
    </row>
    <row r="183" spans="11:13" hidden="1" x14ac:dyDescent="0.25">
      <c r="K183" s="307">
        <f t="shared" si="7"/>
        <v>0</v>
      </c>
      <c r="L183" s="377">
        <f t="shared" si="9"/>
        <v>0</v>
      </c>
      <c r="M183" s="285">
        <f t="shared" si="8"/>
        <v>0</v>
      </c>
    </row>
    <row r="184" spans="11:13" hidden="1" x14ac:dyDescent="0.25">
      <c r="K184" s="307">
        <f t="shared" si="7"/>
        <v>0</v>
      </c>
      <c r="L184" s="377">
        <f t="shared" si="9"/>
        <v>0</v>
      </c>
      <c r="M184" s="285">
        <f t="shared" si="8"/>
        <v>0</v>
      </c>
    </row>
    <row r="185" spans="11:13" hidden="1" x14ac:dyDescent="0.25">
      <c r="K185" s="307">
        <f t="shared" si="7"/>
        <v>0</v>
      </c>
      <c r="L185" s="377">
        <f t="shared" si="9"/>
        <v>0</v>
      </c>
      <c r="M185" s="285">
        <f t="shared" si="8"/>
        <v>0</v>
      </c>
    </row>
    <row r="186" spans="11:13" hidden="1" x14ac:dyDescent="0.25">
      <c r="K186" s="307">
        <f t="shared" si="7"/>
        <v>0</v>
      </c>
      <c r="L186" s="377">
        <f t="shared" si="9"/>
        <v>0</v>
      </c>
      <c r="M186" s="285">
        <f t="shared" si="8"/>
        <v>0</v>
      </c>
    </row>
    <row r="187" spans="11:13" hidden="1" x14ac:dyDescent="0.25">
      <c r="K187" s="307">
        <f t="shared" si="7"/>
        <v>0</v>
      </c>
      <c r="L187" s="377">
        <f t="shared" si="9"/>
        <v>0</v>
      </c>
      <c r="M187" s="285">
        <f t="shared" si="8"/>
        <v>0</v>
      </c>
    </row>
    <row r="188" spans="11:13" hidden="1" x14ac:dyDescent="0.25">
      <c r="K188" s="307">
        <f t="shared" si="7"/>
        <v>0</v>
      </c>
      <c r="L188" s="377">
        <f t="shared" si="9"/>
        <v>0</v>
      </c>
      <c r="M188" s="285">
        <f t="shared" si="8"/>
        <v>0</v>
      </c>
    </row>
    <row r="189" spans="11:13" hidden="1" x14ac:dyDescent="0.25">
      <c r="K189" s="307">
        <f t="shared" si="7"/>
        <v>0</v>
      </c>
      <c r="L189" s="377">
        <f t="shared" si="9"/>
        <v>0</v>
      </c>
      <c r="M189" s="285">
        <f t="shared" si="8"/>
        <v>0</v>
      </c>
    </row>
    <row r="190" spans="11:13" hidden="1" x14ac:dyDescent="0.25">
      <c r="K190" s="307">
        <f t="shared" si="7"/>
        <v>0</v>
      </c>
      <c r="L190" s="377">
        <f t="shared" si="9"/>
        <v>0</v>
      </c>
      <c r="M190" s="285">
        <f t="shared" si="8"/>
        <v>0</v>
      </c>
    </row>
    <row r="191" spans="11:13" hidden="1" x14ac:dyDescent="0.25">
      <c r="K191" s="307">
        <f t="shared" si="7"/>
        <v>0</v>
      </c>
      <c r="L191" s="377">
        <f t="shared" si="9"/>
        <v>0</v>
      </c>
      <c r="M191" s="285">
        <f t="shared" si="8"/>
        <v>0</v>
      </c>
    </row>
    <row r="192" spans="11:13" hidden="1" x14ac:dyDescent="0.25">
      <c r="K192" s="307">
        <f t="shared" si="7"/>
        <v>0</v>
      </c>
      <c r="L192" s="377">
        <f t="shared" si="9"/>
        <v>0</v>
      </c>
      <c r="M192" s="285">
        <f t="shared" si="8"/>
        <v>0</v>
      </c>
    </row>
    <row r="193" spans="11:13" hidden="1" x14ac:dyDescent="0.25">
      <c r="K193" s="307">
        <f t="shared" si="7"/>
        <v>0</v>
      </c>
      <c r="L193" s="377">
        <f t="shared" si="9"/>
        <v>0</v>
      </c>
      <c r="M193" s="285">
        <f t="shared" si="8"/>
        <v>0</v>
      </c>
    </row>
    <row r="194" spans="11:13" hidden="1" x14ac:dyDescent="0.25">
      <c r="K194" s="307">
        <f t="shared" si="7"/>
        <v>0</v>
      </c>
      <c r="L194" s="377">
        <f t="shared" si="9"/>
        <v>0</v>
      </c>
      <c r="M194" s="285">
        <f t="shared" si="8"/>
        <v>0</v>
      </c>
    </row>
    <row r="195" spans="11:13" hidden="1" x14ac:dyDescent="0.25">
      <c r="K195" s="307">
        <f t="shared" si="7"/>
        <v>0</v>
      </c>
      <c r="L195" s="377">
        <f t="shared" si="9"/>
        <v>0</v>
      </c>
      <c r="M195" s="285">
        <f t="shared" si="8"/>
        <v>0</v>
      </c>
    </row>
    <row r="196" spans="11:13" hidden="1" x14ac:dyDescent="0.25">
      <c r="K196" s="307">
        <f t="shared" si="7"/>
        <v>0</v>
      </c>
      <c r="L196" s="377">
        <f t="shared" si="9"/>
        <v>0</v>
      </c>
      <c r="M196" s="285">
        <f t="shared" si="8"/>
        <v>0</v>
      </c>
    </row>
    <row r="197" spans="11:13" hidden="1" x14ac:dyDescent="0.25">
      <c r="K197" s="307">
        <f t="shared" ref="K197:K260" si="10">SUM(F197:J197)</f>
        <v>0</v>
      </c>
      <c r="L197" s="377">
        <f t="shared" si="9"/>
        <v>0</v>
      </c>
      <c r="M197" s="285">
        <f t="shared" ref="M197:M260" si="11">SUM(K197*L197)</f>
        <v>0</v>
      </c>
    </row>
    <row r="198" spans="11:13" hidden="1" x14ac:dyDescent="0.25">
      <c r="K198" s="307">
        <f t="shared" si="10"/>
        <v>0</v>
      </c>
      <c r="L198" s="377">
        <f t="shared" ref="L198:L261" si="12">IF(D198="X",0,IF(E198="",0,IF(E198="H",0,VLOOKUP(E198,$F$539:$G$553,2))))</f>
        <v>0</v>
      </c>
      <c r="M198" s="285">
        <f t="shared" si="11"/>
        <v>0</v>
      </c>
    </row>
    <row r="199" spans="11:13" hidden="1" x14ac:dyDescent="0.25">
      <c r="K199" s="307">
        <f t="shared" si="10"/>
        <v>0</v>
      </c>
      <c r="L199" s="377">
        <f t="shared" si="12"/>
        <v>0</v>
      </c>
      <c r="M199" s="285">
        <f t="shared" si="11"/>
        <v>0</v>
      </c>
    </row>
    <row r="200" spans="11:13" hidden="1" x14ac:dyDescent="0.25">
      <c r="K200" s="307">
        <f t="shared" si="10"/>
        <v>0</v>
      </c>
      <c r="L200" s="377">
        <f t="shared" si="12"/>
        <v>0</v>
      </c>
      <c r="M200" s="285">
        <f t="shared" si="11"/>
        <v>0</v>
      </c>
    </row>
    <row r="201" spans="11:13" hidden="1" x14ac:dyDescent="0.25">
      <c r="K201" s="307">
        <f t="shared" si="10"/>
        <v>0</v>
      </c>
      <c r="L201" s="377">
        <f t="shared" si="12"/>
        <v>0</v>
      </c>
      <c r="M201" s="285">
        <f t="shared" si="11"/>
        <v>0</v>
      </c>
    </row>
    <row r="202" spans="11:13" hidden="1" x14ac:dyDescent="0.25">
      <c r="K202" s="307">
        <f t="shared" si="10"/>
        <v>0</v>
      </c>
      <c r="L202" s="377">
        <f t="shared" si="12"/>
        <v>0</v>
      </c>
      <c r="M202" s="285">
        <f t="shared" si="11"/>
        <v>0</v>
      </c>
    </row>
    <row r="203" spans="11:13" hidden="1" x14ac:dyDescent="0.25">
      <c r="K203" s="307">
        <f t="shared" si="10"/>
        <v>0</v>
      </c>
      <c r="L203" s="377">
        <f t="shared" si="12"/>
        <v>0</v>
      </c>
      <c r="M203" s="285">
        <f t="shared" si="11"/>
        <v>0</v>
      </c>
    </row>
    <row r="204" spans="11:13" hidden="1" x14ac:dyDescent="0.25">
      <c r="K204" s="307">
        <f t="shared" si="10"/>
        <v>0</v>
      </c>
      <c r="L204" s="377">
        <f t="shared" si="12"/>
        <v>0</v>
      </c>
      <c r="M204" s="285">
        <f t="shared" si="11"/>
        <v>0</v>
      </c>
    </row>
    <row r="205" spans="11:13" hidden="1" x14ac:dyDescent="0.25">
      <c r="K205" s="307">
        <f t="shared" si="10"/>
        <v>0</v>
      </c>
      <c r="L205" s="377">
        <f t="shared" si="12"/>
        <v>0</v>
      </c>
      <c r="M205" s="285">
        <f t="shared" si="11"/>
        <v>0</v>
      </c>
    </row>
    <row r="206" spans="11:13" hidden="1" x14ac:dyDescent="0.25">
      <c r="K206" s="307">
        <f t="shared" si="10"/>
        <v>0</v>
      </c>
      <c r="L206" s="377">
        <f t="shared" si="12"/>
        <v>0</v>
      </c>
      <c r="M206" s="285">
        <f t="shared" si="11"/>
        <v>0</v>
      </c>
    </row>
    <row r="207" spans="11:13" hidden="1" x14ac:dyDescent="0.25">
      <c r="K207" s="307">
        <f t="shared" si="10"/>
        <v>0</v>
      </c>
      <c r="L207" s="377">
        <f t="shared" si="12"/>
        <v>0</v>
      </c>
      <c r="M207" s="285">
        <f t="shared" si="11"/>
        <v>0</v>
      </c>
    </row>
    <row r="208" spans="11:13" hidden="1" x14ac:dyDescent="0.25">
      <c r="K208" s="307">
        <f t="shared" si="10"/>
        <v>0</v>
      </c>
      <c r="L208" s="377">
        <f t="shared" si="12"/>
        <v>0</v>
      </c>
      <c r="M208" s="285">
        <f t="shared" si="11"/>
        <v>0</v>
      </c>
    </row>
    <row r="209" spans="11:13" hidden="1" x14ac:dyDescent="0.25">
      <c r="K209" s="307">
        <f t="shared" si="10"/>
        <v>0</v>
      </c>
      <c r="L209" s="377">
        <f t="shared" si="12"/>
        <v>0</v>
      </c>
      <c r="M209" s="285">
        <f t="shared" si="11"/>
        <v>0</v>
      </c>
    </row>
    <row r="210" spans="11:13" hidden="1" x14ac:dyDescent="0.25">
      <c r="K210" s="307">
        <f t="shared" si="10"/>
        <v>0</v>
      </c>
      <c r="L210" s="377">
        <f t="shared" si="12"/>
        <v>0</v>
      </c>
      <c r="M210" s="285">
        <f t="shared" si="11"/>
        <v>0</v>
      </c>
    </row>
    <row r="211" spans="11:13" hidden="1" x14ac:dyDescent="0.25">
      <c r="K211" s="307">
        <f t="shared" si="10"/>
        <v>0</v>
      </c>
      <c r="L211" s="377">
        <f t="shared" si="12"/>
        <v>0</v>
      </c>
      <c r="M211" s="285">
        <f t="shared" si="11"/>
        <v>0</v>
      </c>
    </row>
    <row r="212" spans="11:13" hidden="1" x14ac:dyDescent="0.25">
      <c r="K212" s="307">
        <f t="shared" si="10"/>
        <v>0</v>
      </c>
      <c r="L212" s="377">
        <f t="shared" si="12"/>
        <v>0</v>
      </c>
      <c r="M212" s="285">
        <f t="shared" si="11"/>
        <v>0</v>
      </c>
    </row>
    <row r="213" spans="11:13" hidden="1" x14ac:dyDescent="0.25">
      <c r="K213" s="307">
        <f t="shared" si="10"/>
        <v>0</v>
      </c>
      <c r="L213" s="377">
        <f t="shared" si="12"/>
        <v>0</v>
      </c>
      <c r="M213" s="285">
        <f t="shared" si="11"/>
        <v>0</v>
      </c>
    </row>
    <row r="214" spans="11:13" hidden="1" x14ac:dyDescent="0.25">
      <c r="K214" s="307">
        <f t="shared" si="10"/>
        <v>0</v>
      </c>
      <c r="L214" s="377">
        <f t="shared" si="12"/>
        <v>0</v>
      </c>
      <c r="M214" s="285">
        <f t="shared" si="11"/>
        <v>0</v>
      </c>
    </row>
    <row r="215" spans="11:13" hidden="1" x14ac:dyDescent="0.25">
      <c r="K215" s="307">
        <f t="shared" si="10"/>
        <v>0</v>
      </c>
      <c r="L215" s="377">
        <f t="shared" si="12"/>
        <v>0</v>
      </c>
      <c r="M215" s="285">
        <f t="shared" si="11"/>
        <v>0</v>
      </c>
    </row>
    <row r="216" spans="11:13" hidden="1" x14ac:dyDescent="0.25">
      <c r="K216" s="307">
        <f t="shared" si="10"/>
        <v>0</v>
      </c>
      <c r="L216" s="377">
        <f t="shared" si="12"/>
        <v>0</v>
      </c>
      <c r="M216" s="285">
        <f t="shared" si="11"/>
        <v>0</v>
      </c>
    </row>
    <row r="217" spans="11:13" hidden="1" x14ac:dyDescent="0.25">
      <c r="K217" s="307">
        <f t="shared" si="10"/>
        <v>0</v>
      </c>
      <c r="L217" s="377">
        <f t="shared" si="12"/>
        <v>0</v>
      </c>
      <c r="M217" s="285">
        <f t="shared" si="11"/>
        <v>0</v>
      </c>
    </row>
    <row r="218" spans="11:13" hidden="1" x14ac:dyDescent="0.25">
      <c r="K218" s="307">
        <f t="shared" si="10"/>
        <v>0</v>
      </c>
      <c r="L218" s="377">
        <f t="shared" si="12"/>
        <v>0</v>
      </c>
      <c r="M218" s="285">
        <f t="shared" si="11"/>
        <v>0</v>
      </c>
    </row>
    <row r="219" spans="11:13" hidden="1" x14ac:dyDescent="0.25">
      <c r="K219" s="307">
        <f t="shared" si="10"/>
        <v>0</v>
      </c>
      <c r="L219" s="377">
        <f t="shared" si="12"/>
        <v>0</v>
      </c>
      <c r="M219" s="285">
        <f t="shared" si="11"/>
        <v>0</v>
      </c>
    </row>
    <row r="220" spans="11:13" hidden="1" x14ac:dyDescent="0.25">
      <c r="K220" s="307">
        <f t="shared" si="10"/>
        <v>0</v>
      </c>
      <c r="L220" s="377">
        <f t="shared" si="12"/>
        <v>0</v>
      </c>
      <c r="M220" s="285">
        <f t="shared" si="11"/>
        <v>0</v>
      </c>
    </row>
    <row r="221" spans="11:13" hidden="1" x14ac:dyDescent="0.25">
      <c r="K221" s="307">
        <f t="shared" si="10"/>
        <v>0</v>
      </c>
      <c r="L221" s="377">
        <f t="shared" si="12"/>
        <v>0</v>
      </c>
      <c r="M221" s="285">
        <f t="shared" si="11"/>
        <v>0</v>
      </c>
    </row>
    <row r="222" spans="11:13" hidden="1" x14ac:dyDescent="0.25">
      <c r="K222" s="307">
        <f t="shared" si="10"/>
        <v>0</v>
      </c>
      <c r="L222" s="377">
        <f t="shared" si="12"/>
        <v>0</v>
      </c>
      <c r="M222" s="285">
        <f t="shared" si="11"/>
        <v>0</v>
      </c>
    </row>
    <row r="223" spans="11:13" hidden="1" x14ac:dyDescent="0.25">
      <c r="K223" s="307">
        <f t="shared" si="10"/>
        <v>0</v>
      </c>
      <c r="L223" s="377">
        <f t="shared" si="12"/>
        <v>0</v>
      </c>
      <c r="M223" s="285">
        <f t="shared" si="11"/>
        <v>0</v>
      </c>
    </row>
    <row r="224" spans="11:13" hidden="1" x14ac:dyDescent="0.25">
      <c r="K224" s="307">
        <f t="shared" si="10"/>
        <v>0</v>
      </c>
      <c r="L224" s="377">
        <f t="shared" si="12"/>
        <v>0</v>
      </c>
      <c r="M224" s="285">
        <f t="shared" si="11"/>
        <v>0</v>
      </c>
    </row>
    <row r="225" spans="11:13" hidden="1" x14ac:dyDescent="0.25">
      <c r="K225" s="307">
        <f t="shared" si="10"/>
        <v>0</v>
      </c>
      <c r="L225" s="377">
        <f t="shared" si="12"/>
        <v>0</v>
      </c>
      <c r="M225" s="285">
        <f t="shared" si="11"/>
        <v>0</v>
      </c>
    </row>
    <row r="226" spans="11:13" hidden="1" x14ac:dyDescent="0.25">
      <c r="K226" s="307">
        <f t="shared" si="10"/>
        <v>0</v>
      </c>
      <c r="L226" s="377">
        <f t="shared" si="12"/>
        <v>0</v>
      </c>
      <c r="M226" s="285">
        <f t="shared" si="11"/>
        <v>0</v>
      </c>
    </row>
    <row r="227" spans="11:13" hidden="1" x14ac:dyDescent="0.25">
      <c r="K227" s="307">
        <f t="shared" si="10"/>
        <v>0</v>
      </c>
      <c r="L227" s="377">
        <f t="shared" si="12"/>
        <v>0</v>
      </c>
      <c r="M227" s="285">
        <f t="shared" si="11"/>
        <v>0</v>
      </c>
    </row>
    <row r="228" spans="11:13" hidden="1" x14ac:dyDescent="0.25">
      <c r="K228" s="307">
        <f t="shared" si="10"/>
        <v>0</v>
      </c>
      <c r="L228" s="377">
        <f t="shared" si="12"/>
        <v>0</v>
      </c>
      <c r="M228" s="285">
        <f t="shared" si="11"/>
        <v>0</v>
      </c>
    </row>
    <row r="229" spans="11:13" hidden="1" x14ac:dyDescent="0.25">
      <c r="K229" s="307">
        <f t="shared" si="10"/>
        <v>0</v>
      </c>
      <c r="L229" s="377">
        <f t="shared" si="12"/>
        <v>0</v>
      </c>
      <c r="M229" s="285">
        <f t="shared" si="11"/>
        <v>0</v>
      </c>
    </row>
    <row r="230" spans="11:13" hidden="1" x14ac:dyDescent="0.25">
      <c r="K230" s="307">
        <f t="shared" si="10"/>
        <v>0</v>
      </c>
      <c r="L230" s="377">
        <f t="shared" si="12"/>
        <v>0</v>
      </c>
      <c r="M230" s="285">
        <f t="shared" si="11"/>
        <v>0</v>
      </c>
    </row>
    <row r="231" spans="11:13" hidden="1" x14ac:dyDescent="0.25">
      <c r="K231" s="307">
        <f t="shared" si="10"/>
        <v>0</v>
      </c>
      <c r="L231" s="377">
        <f t="shared" si="12"/>
        <v>0</v>
      </c>
      <c r="M231" s="285">
        <f t="shared" si="11"/>
        <v>0</v>
      </c>
    </row>
    <row r="232" spans="11:13" hidden="1" x14ac:dyDescent="0.25">
      <c r="K232" s="307">
        <f t="shared" si="10"/>
        <v>0</v>
      </c>
      <c r="L232" s="377">
        <f t="shared" si="12"/>
        <v>0</v>
      </c>
      <c r="M232" s="285">
        <f t="shared" si="11"/>
        <v>0</v>
      </c>
    </row>
    <row r="233" spans="11:13" hidden="1" x14ac:dyDescent="0.25">
      <c r="K233" s="307">
        <f t="shared" si="10"/>
        <v>0</v>
      </c>
      <c r="L233" s="377">
        <f t="shared" si="12"/>
        <v>0</v>
      </c>
      <c r="M233" s="285">
        <f t="shared" si="11"/>
        <v>0</v>
      </c>
    </row>
    <row r="234" spans="11:13" hidden="1" x14ac:dyDescent="0.25">
      <c r="K234" s="307">
        <f t="shared" si="10"/>
        <v>0</v>
      </c>
      <c r="L234" s="377">
        <f t="shared" si="12"/>
        <v>0</v>
      </c>
      <c r="M234" s="285">
        <f t="shared" si="11"/>
        <v>0</v>
      </c>
    </row>
    <row r="235" spans="11:13" hidden="1" x14ac:dyDescent="0.25">
      <c r="K235" s="307">
        <f t="shared" si="10"/>
        <v>0</v>
      </c>
      <c r="L235" s="377">
        <f t="shared" si="12"/>
        <v>0</v>
      </c>
      <c r="M235" s="285">
        <f t="shared" si="11"/>
        <v>0</v>
      </c>
    </row>
    <row r="236" spans="11:13" hidden="1" x14ac:dyDescent="0.25">
      <c r="K236" s="307">
        <f t="shared" si="10"/>
        <v>0</v>
      </c>
      <c r="L236" s="377">
        <f t="shared" si="12"/>
        <v>0</v>
      </c>
      <c r="M236" s="285">
        <f t="shared" si="11"/>
        <v>0</v>
      </c>
    </row>
    <row r="237" spans="11:13" hidden="1" x14ac:dyDescent="0.25">
      <c r="K237" s="307">
        <f t="shared" si="10"/>
        <v>0</v>
      </c>
      <c r="L237" s="377">
        <f t="shared" si="12"/>
        <v>0</v>
      </c>
      <c r="M237" s="285">
        <f t="shared" si="11"/>
        <v>0</v>
      </c>
    </row>
    <row r="238" spans="11:13" hidden="1" x14ac:dyDescent="0.25">
      <c r="K238" s="307">
        <f t="shared" si="10"/>
        <v>0</v>
      </c>
      <c r="L238" s="377">
        <f t="shared" si="12"/>
        <v>0</v>
      </c>
      <c r="M238" s="285">
        <f t="shared" si="11"/>
        <v>0</v>
      </c>
    </row>
    <row r="239" spans="11:13" hidden="1" x14ac:dyDescent="0.25">
      <c r="K239" s="307">
        <f t="shared" si="10"/>
        <v>0</v>
      </c>
      <c r="L239" s="377">
        <f t="shared" si="12"/>
        <v>0</v>
      </c>
      <c r="M239" s="285">
        <f t="shared" si="11"/>
        <v>0</v>
      </c>
    </row>
    <row r="240" spans="11:13" hidden="1" x14ac:dyDescent="0.25">
      <c r="K240" s="307">
        <f t="shared" si="10"/>
        <v>0</v>
      </c>
      <c r="L240" s="377">
        <f t="shared" si="12"/>
        <v>0</v>
      </c>
      <c r="M240" s="285">
        <f t="shared" si="11"/>
        <v>0</v>
      </c>
    </row>
    <row r="241" spans="11:13" hidden="1" x14ac:dyDescent="0.25">
      <c r="K241" s="307">
        <f t="shared" si="10"/>
        <v>0</v>
      </c>
      <c r="L241" s="377">
        <f t="shared" si="12"/>
        <v>0</v>
      </c>
      <c r="M241" s="285">
        <f t="shared" si="11"/>
        <v>0</v>
      </c>
    </row>
    <row r="242" spans="11:13" hidden="1" x14ac:dyDescent="0.25">
      <c r="K242" s="307">
        <f t="shared" si="10"/>
        <v>0</v>
      </c>
      <c r="L242" s="377">
        <f t="shared" si="12"/>
        <v>0</v>
      </c>
      <c r="M242" s="285">
        <f t="shared" si="11"/>
        <v>0</v>
      </c>
    </row>
    <row r="243" spans="11:13" hidden="1" x14ac:dyDescent="0.25">
      <c r="K243" s="307">
        <f t="shared" si="10"/>
        <v>0</v>
      </c>
      <c r="L243" s="377">
        <f t="shared" si="12"/>
        <v>0</v>
      </c>
      <c r="M243" s="285">
        <f t="shared" si="11"/>
        <v>0</v>
      </c>
    </row>
    <row r="244" spans="11:13" hidden="1" x14ac:dyDescent="0.25">
      <c r="K244" s="307">
        <f t="shared" si="10"/>
        <v>0</v>
      </c>
      <c r="L244" s="377">
        <f t="shared" si="12"/>
        <v>0</v>
      </c>
      <c r="M244" s="285">
        <f t="shared" si="11"/>
        <v>0</v>
      </c>
    </row>
    <row r="245" spans="11:13" hidden="1" x14ac:dyDescent="0.25">
      <c r="K245" s="307">
        <f t="shared" si="10"/>
        <v>0</v>
      </c>
      <c r="L245" s="377">
        <f t="shared" si="12"/>
        <v>0</v>
      </c>
      <c r="M245" s="285">
        <f t="shared" si="11"/>
        <v>0</v>
      </c>
    </row>
    <row r="246" spans="11:13" hidden="1" x14ac:dyDescent="0.25">
      <c r="K246" s="307">
        <f t="shared" si="10"/>
        <v>0</v>
      </c>
      <c r="L246" s="377">
        <f t="shared" si="12"/>
        <v>0</v>
      </c>
      <c r="M246" s="285">
        <f t="shared" si="11"/>
        <v>0</v>
      </c>
    </row>
    <row r="247" spans="11:13" hidden="1" x14ac:dyDescent="0.25">
      <c r="K247" s="307">
        <f t="shared" si="10"/>
        <v>0</v>
      </c>
      <c r="L247" s="377">
        <f t="shared" si="12"/>
        <v>0</v>
      </c>
      <c r="M247" s="285">
        <f t="shared" si="11"/>
        <v>0</v>
      </c>
    </row>
    <row r="248" spans="11:13" hidden="1" x14ac:dyDescent="0.25">
      <c r="K248" s="307">
        <f t="shared" si="10"/>
        <v>0</v>
      </c>
      <c r="L248" s="377">
        <f t="shared" si="12"/>
        <v>0</v>
      </c>
      <c r="M248" s="285">
        <f t="shared" si="11"/>
        <v>0</v>
      </c>
    </row>
    <row r="249" spans="11:13" hidden="1" x14ac:dyDescent="0.25">
      <c r="K249" s="307">
        <f t="shared" si="10"/>
        <v>0</v>
      </c>
      <c r="L249" s="377">
        <f t="shared" si="12"/>
        <v>0</v>
      </c>
      <c r="M249" s="285">
        <f t="shared" si="11"/>
        <v>0</v>
      </c>
    </row>
    <row r="250" spans="11:13" hidden="1" x14ac:dyDescent="0.25">
      <c r="K250" s="307">
        <f t="shared" si="10"/>
        <v>0</v>
      </c>
      <c r="L250" s="377">
        <f t="shared" si="12"/>
        <v>0</v>
      </c>
      <c r="M250" s="285">
        <f t="shared" si="11"/>
        <v>0</v>
      </c>
    </row>
    <row r="251" spans="11:13" hidden="1" x14ac:dyDescent="0.25">
      <c r="K251" s="307">
        <f t="shared" si="10"/>
        <v>0</v>
      </c>
      <c r="L251" s="377">
        <f t="shared" si="12"/>
        <v>0</v>
      </c>
      <c r="M251" s="285">
        <f t="shared" si="11"/>
        <v>0</v>
      </c>
    </row>
    <row r="252" spans="11:13" hidden="1" x14ac:dyDescent="0.25">
      <c r="K252" s="307">
        <f t="shared" si="10"/>
        <v>0</v>
      </c>
      <c r="L252" s="377">
        <f t="shared" si="12"/>
        <v>0</v>
      </c>
      <c r="M252" s="285">
        <f t="shared" si="11"/>
        <v>0</v>
      </c>
    </row>
    <row r="253" spans="11:13" hidden="1" x14ac:dyDescent="0.25">
      <c r="K253" s="307">
        <f t="shared" si="10"/>
        <v>0</v>
      </c>
      <c r="L253" s="377">
        <f t="shared" si="12"/>
        <v>0</v>
      </c>
      <c r="M253" s="285">
        <f t="shared" si="11"/>
        <v>0</v>
      </c>
    </row>
    <row r="254" spans="11:13" hidden="1" x14ac:dyDescent="0.25">
      <c r="K254" s="307">
        <f t="shared" si="10"/>
        <v>0</v>
      </c>
      <c r="L254" s="377">
        <f t="shared" si="12"/>
        <v>0</v>
      </c>
      <c r="M254" s="285">
        <f t="shared" si="11"/>
        <v>0</v>
      </c>
    </row>
    <row r="255" spans="11:13" hidden="1" x14ac:dyDescent="0.25">
      <c r="K255" s="307">
        <f t="shared" si="10"/>
        <v>0</v>
      </c>
      <c r="L255" s="377">
        <f t="shared" si="12"/>
        <v>0</v>
      </c>
      <c r="M255" s="285">
        <f t="shared" si="11"/>
        <v>0</v>
      </c>
    </row>
    <row r="256" spans="11:13" hidden="1" x14ac:dyDescent="0.25">
      <c r="K256" s="307">
        <f t="shared" si="10"/>
        <v>0</v>
      </c>
      <c r="L256" s="377">
        <f t="shared" si="12"/>
        <v>0</v>
      </c>
      <c r="M256" s="285">
        <f t="shared" si="11"/>
        <v>0</v>
      </c>
    </row>
    <row r="257" spans="11:13" hidden="1" x14ac:dyDescent="0.25">
      <c r="K257" s="307">
        <f t="shared" si="10"/>
        <v>0</v>
      </c>
      <c r="L257" s="377">
        <f t="shared" si="12"/>
        <v>0</v>
      </c>
      <c r="M257" s="285">
        <f t="shared" si="11"/>
        <v>0</v>
      </c>
    </row>
    <row r="258" spans="11:13" hidden="1" x14ac:dyDescent="0.25">
      <c r="K258" s="307">
        <f t="shared" si="10"/>
        <v>0</v>
      </c>
      <c r="L258" s="377">
        <f t="shared" si="12"/>
        <v>0</v>
      </c>
      <c r="M258" s="285">
        <f t="shared" si="11"/>
        <v>0</v>
      </c>
    </row>
    <row r="259" spans="11:13" hidden="1" x14ac:dyDescent="0.25">
      <c r="K259" s="307">
        <f t="shared" si="10"/>
        <v>0</v>
      </c>
      <c r="L259" s="377">
        <f t="shared" si="12"/>
        <v>0</v>
      </c>
      <c r="M259" s="285">
        <f t="shared" si="11"/>
        <v>0</v>
      </c>
    </row>
    <row r="260" spans="11:13" hidden="1" x14ac:dyDescent="0.25">
      <c r="K260" s="307">
        <f t="shared" si="10"/>
        <v>0</v>
      </c>
      <c r="L260" s="377">
        <f t="shared" si="12"/>
        <v>0</v>
      </c>
      <c r="M260" s="285">
        <f t="shared" si="11"/>
        <v>0</v>
      </c>
    </row>
    <row r="261" spans="11:13" hidden="1" x14ac:dyDescent="0.25">
      <c r="K261" s="307">
        <f t="shared" ref="K261:K324" si="13">SUM(F261:J261)</f>
        <v>0</v>
      </c>
      <c r="L261" s="377">
        <f t="shared" si="12"/>
        <v>0</v>
      </c>
      <c r="M261" s="285">
        <f t="shared" ref="M261:M324" si="14">SUM(K261*L261)</f>
        <v>0</v>
      </c>
    </row>
    <row r="262" spans="11:13" hidden="1" x14ac:dyDescent="0.25">
      <c r="K262" s="307">
        <f t="shared" si="13"/>
        <v>0</v>
      </c>
      <c r="L262" s="377">
        <f t="shared" ref="L262:L325" si="15">IF(D262="X",0,IF(E262="",0,IF(E262="H",0,VLOOKUP(E262,$F$539:$G$553,2))))</f>
        <v>0</v>
      </c>
      <c r="M262" s="285">
        <f t="shared" si="14"/>
        <v>0</v>
      </c>
    </row>
    <row r="263" spans="11:13" hidden="1" x14ac:dyDescent="0.25">
      <c r="K263" s="307">
        <f t="shared" si="13"/>
        <v>0</v>
      </c>
      <c r="L263" s="377">
        <f t="shared" si="15"/>
        <v>0</v>
      </c>
      <c r="M263" s="285">
        <f t="shared" si="14"/>
        <v>0</v>
      </c>
    </row>
    <row r="264" spans="11:13" hidden="1" x14ac:dyDescent="0.25">
      <c r="K264" s="307">
        <f t="shared" si="13"/>
        <v>0</v>
      </c>
      <c r="L264" s="377">
        <f t="shared" si="15"/>
        <v>0</v>
      </c>
      <c r="M264" s="285">
        <f t="shared" si="14"/>
        <v>0</v>
      </c>
    </row>
    <row r="265" spans="11:13" hidden="1" x14ac:dyDescent="0.25">
      <c r="K265" s="307">
        <f t="shared" si="13"/>
        <v>0</v>
      </c>
      <c r="L265" s="377">
        <f t="shared" si="15"/>
        <v>0</v>
      </c>
      <c r="M265" s="285">
        <f t="shared" si="14"/>
        <v>0</v>
      </c>
    </row>
    <row r="266" spans="11:13" hidden="1" x14ac:dyDescent="0.25">
      <c r="K266" s="307">
        <f t="shared" si="13"/>
        <v>0</v>
      </c>
      <c r="L266" s="377">
        <f t="shared" si="15"/>
        <v>0</v>
      </c>
      <c r="M266" s="285">
        <f t="shared" si="14"/>
        <v>0</v>
      </c>
    </row>
    <row r="267" spans="11:13" hidden="1" x14ac:dyDescent="0.25">
      <c r="K267" s="307">
        <f t="shared" si="13"/>
        <v>0</v>
      </c>
      <c r="L267" s="377">
        <f t="shared" si="15"/>
        <v>0</v>
      </c>
      <c r="M267" s="285">
        <f t="shared" si="14"/>
        <v>0</v>
      </c>
    </row>
    <row r="268" spans="11:13" hidden="1" x14ac:dyDescent="0.25">
      <c r="K268" s="307">
        <f t="shared" si="13"/>
        <v>0</v>
      </c>
      <c r="L268" s="377">
        <f t="shared" si="15"/>
        <v>0</v>
      </c>
      <c r="M268" s="285">
        <f t="shared" si="14"/>
        <v>0</v>
      </c>
    </row>
    <row r="269" spans="11:13" hidden="1" x14ac:dyDescent="0.25">
      <c r="K269" s="307">
        <f t="shared" si="13"/>
        <v>0</v>
      </c>
      <c r="L269" s="377">
        <f t="shared" si="15"/>
        <v>0</v>
      </c>
      <c r="M269" s="285">
        <f t="shared" si="14"/>
        <v>0</v>
      </c>
    </row>
    <row r="270" spans="11:13" hidden="1" x14ac:dyDescent="0.25">
      <c r="K270" s="307">
        <f t="shared" si="13"/>
        <v>0</v>
      </c>
      <c r="L270" s="377">
        <f t="shared" si="15"/>
        <v>0</v>
      </c>
      <c r="M270" s="285">
        <f t="shared" si="14"/>
        <v>0</v>
      </c>
    </row>
    <row r="271" spans="11:13" hidden="1" x14ac:dyDescent="0.25">
      <c r="K271" s="307">
        <f t="shared" si="13"/>
        <v>0</v>
      </c>
      <c r="L271" s="377">
        <f t="shared" si="15"/>
        <v>0</v>
      </c>
      <c r="M271" s="285">
        <f t="shared" si="14"/>
        <v>0</v>
      </c>
    </row>
    <row r="272" spans="11:13" hidden="1" x14ac:dyDescent="0.25">
      <c r="K272" s="307">
        <f t="shared" si="13"/>
        <v>0</v>
      </c>
      <c r="L272" s="377">
        <f t="shared" si="15"/>
        <v>0</v>
      </c>
      <c r="M272" s="285">
        <f t="shared" si="14"/>
        <v>0</v>
      </c>
    </row>
    <row r="273" spans="11:13" hidden="1" x14ac:dyDescent="0.25">
      <c r="K273" s="307">
        <f t="shared" si="13"/>
        <v>0</v>
      </c>
      <c r="L273" s="377">
        <f t="shared" si="15"/>
        <v>0</v>
      </c>
      <c r="M273" s="285">
        <f t="shared" si="14"/>
        <v>0</v>
      </c>
    </row>
    <row r="274" spans="11:13" hidden="1" x14ac:dyDescent="0.25">
      <c r="K274" s="307">
        <f t="shared" si="13"/>
        <v>0</v>
      </c>
      <c r="L274" s="377">
        <f t="shared" si="15"/>
        <v>0</v>
      </c>
      <c r="M274" s="285">
        <f t="shared" si="14"/>
        <v>0</v>
      </c>
    </row>
    <row r="275" spans="11:13" hidden="1" x14ac:dyDescent="0.25">
      <c r="K275" s="307">
        <f t="shared" si="13"/>
        <v>0</v>
      </c>
      <c r="L275" s="377">
        <f t="shared" si="15"/>
        <v>0</v>
      </c>
      <c r="M275" s="285">
        <f t="shared" si="14"/>
        <v>0</v>
      </c>
    </row>
    <row r="276" spans="11:13" hidden="1" x14ac:dyDescent="0.25">
      <c r="K276" s="307">
        <f t="shared" si="13"/>
        <v>0</v>
      </c>
      <c r="L276" s="377">
        <f t="shared" si="15"/>
        <v>0</v>
      </c>
      <c r="M276" s="285">
        <f t="shared" si="14"/>
        <v>0</v>
      </c>
    </row>
    <row r="277" spans="11:13" hidden="1" x14ac:dyDescent="0.25">
      <c r="K277" s="307">
        <f t="shared" si="13"/>
        <v>0</v>
      </c>
      <c r="L277" s="377">
        <f t="shared" si="15"/>
        <v>0</v>
      </c>
      <c r="M277" s="285">
        <f t="shared" si="14"/>
        <v>0</v>
      </c>
    </row>
    <row r="278" spans="11:13" hidden="1" x14ac:dyDescent="0.25">
      <c r="K278" s="307">
        <f t="shared" si="13"/>
        <v>0</v>
      </c>
      <c r="L278" s="377">
        <f t="shared" si="15"/>
        <v>0</v>
      </c>
      <c r="M278" s="285">
        <f t="shared" si="14"/>
        <v>0</v>
      </c>
    </row>
    <row r="279" spans="11:13" hidden="1" x14ac:dyDescent="0.25">
      <c r="K279" s="307">
        <f t="shared" si="13"/>
        <v>0</v>
      </c>
      <c r="L279" s="377">
        <f t="shared" si="15"/>
        <v>0</v>
      </c>
      <c r="M279" s="285">
        <f t="shared" si="14"/>
        <v>0</v>
      </c>
    </row>
    <row r="280" spans="11:13" hidden="1" x14ac:dyDescent="0.25">
      <c r="K280" s="307">
        <f t="shared" si="13"/>
        <v>0</v>
      </c>
      <c r="L280" s="377">
        <f t="shared" si="15"/>
        <v>0</v>
      </c>
      <c r="M280" s="285">
        <f t="shared" si="14"/>
        <v>0</v>
      </c>
    </row>
    <row r="281" spans="11:13" hidden="1" x14ac:dyDescent="0.25">
      <c r="K281" s="307">
        <f t="shared" si="13"/>
        <v>0</v>
      </c>
      <c r="L281" s="377">
        <f t="shared" si="15"/>
        <v>0</v>
      </c>
      <c r="M281" s="285">
        <f t="shared" si="14"/>
        <v>0</v>
      </c>
    </row>
    <row r="282" spans="11:13" hidden="1" x14ac:dyDescent="0.25">
      <c r="K282" s="307">
        <f t="shared" si="13"/>
        <v>0</v>
      </c>
      <c r="L282" s="377">
        <f t="shared" si="15"/>
        <v>0</v>
      </c>
      <c r="M282" s="285">
        <f t="shared" si="14"/>
        <v>0</v>
      </c>
    </row>
    <row r="283" spans="11:13" hidden="1" x14ac:dyDescent="0.25">
      <c r="K283" s="307">
        <f t="shared" si="13"/>
        <v>0</v>
      </c>
      <c r="L283" s="377">
        <f t="shared" si="15"/>
        <v>0</v>
      </c>
      <c r="M283" s="285">
        <f t="shared" si="14"/>
        <v>0</v>
      </c>
    </row>
    <row r="284" spans="11:13" hidden="1" x14ac:dyDescent="0.25">
      <c r="K284" s="307">
        <f t="shared" si="13"/>
        <v>0</v>
      </c>
      <c r="L284" s="377">
        <f t="shared" si="15"/>
        <v>0</v>
      </c>
      <c r="M284" s="285">
        <f t="shared" si="14"/>
        <v>0</v>
      </c>
    </row>
    <row r="285" spans="11:13" hidden="1" x14ac:dyDescent="0.25">
      <c r="K285" s="307">
        <f t="shared" si="13"/>
        <v>0</v>
      </c>
      <c r="L285" s="377">
        <f t="shared" si="15"/>
        <v>0</v>
      </c>
      <c r="M285" s="285">
        <f t="shared" si="14"/>
        <v>0</v>
      </c>
    </row>
    <row r="286" spans="11:13" hidden="1" x14ac:dyDescent="0.25">
      <c r="K286" s="307">
        <f t="shared" si="13"/>
        <v>0</v>
      </c>
      <c r="L286" s="377">
        <f t="shared" si="15"/>
        <v>0</v>
      </c>
      <c r="M286" s="285">
        <f t="shared" si="14"/>
        <v>0</v>
      </c>
    </row>
    <row r="287" spans="11:13" hidden="1" x14ac:dyDescent="0.25">
      <c r="K287" s="307">
        <f t="shared" si="13"/>
        <v>0</v>
      </c>
      <c r="L287" s="377">
        <f t="shared" si="15"/>
        <v>0</v>
      </c>
      <c r="M287" s="285">
        <f t="shared" si="14"/>
        <v>0</v>
      </c>
    </row>
    <row r="288" spans="11:13" hidden="1" x14ac:dyDescent="0.25">
      <c r="K288" s="307">
        <f t="shared" si="13"/>
        <v>0</v>
      </c>
      <c r="L288" s="377">
        <f t="shared" si="15"/>
        <v>0</v>
      </c>
      <c r="M288" s="285">
        <f t="shared" si="14"/>
        <v>0</v>
      </c>
    </row>
    <row r="289" spans="11:13" hidden="1" x14ac:dyDescent="0.25">
      <c r="K289" s="307">
        <f t="shared" si="13"/>
        <v>0</v>
      </c>
      <c r="L289" s="377">
        <f t="shared" si="15"/>
        <v>0</v>
      </c>
      <c r="M289" s="285">
        <f t="shared" si="14"/>
        <v>0</v>
      </c>
    </row>
    <row r="290" spans="11:13" hidden="1" x14ac:dyDescent="0.25">
      <c r="K290" s="307">
        <f t="shared" si="13"/>
        <v>0</v>
      </c>
      <c r="L290" s="377">
        <f t="shared" si="15"/>
        <v>0</v>
      </c>
      <c r="M290" s="285">
        <f t="shared" si="14"/>
        <v>0</v>
      </c>
    </row>
    <row r="291" spans="11:13" hidden="1" x14ac:dyDescent="0.25">
      <c r="K291" s="307">
        <f t="shared" si="13"/>
        <v>0</v>
      </c>
      <c r="L291" s="377">
        <f t="shared" si="15"/>
        <v>0</v>
      </c>
      <c r="M291" s="285">
        <f t="shared" si="14"/>
        <v>0</v>
      </c>
    </row>
    <row r="292" spans="11:13" hidden="1" x14ac:dyDescent="0.25">
      <c r="K292" s="307">
        <f t="shared" si="13"/>
        <v>0</v>
      </c>
      <c r="L292" s="377">
        <f t="shared" si="15"/>
        <v>0</v>
      </c>
      <c r="M292" s="285">
        <f t="shared" si="14"/>
        <v>0</v>
      </c>
    </row>
    <row r="293" spans="11:13" hidden="1" x14ac:dyDescent="0.25">
      <c r="K293" s="307">
        <f t="shared" si="13"/>
        <v>0</v>
      </c>
      <c r="L293" s="377">
        <f t="shared" si="15"/>
        <v>0</v>
      </c>
      <c r="M293" s="285">
        <f t="shared" si="14"/>
        <v>0</v>
      </c>
    </row>
    <row r="294" spans="11:13" hidden="1" x14ac:dyDescent="0.25">
      <c r="K294" s="307">
        <f t="shared" si="13"/>
        <v>0</v>
      </c>
      <c r="L294" s="377">
        <f t="shared" si="15"/>
        <v>0</v>
      </c>
      <c r="M294" s="285">
        <f t="shared" si="14"/>
        <v>0</v>
      </c>
    </row>
    <row r="295" spans="11:13" hidden="1" x14ac:dyDescent="0.25">
      <c r="K295" s="307">
        <f t="shared" si="13"/>
        <v>0</v>
      </c>
      <c r="L295" s="377">
        <f t="shared" si="15"/>
        <v>0</v>
      </c>
      <c r="M295" s="285">
        <f t="shared" si="14"/>
        <v>0</v>
      </c>
    </row>
    <row r="296" spans="11:13" hidden="1" x14ac:dyDescent="0.25">
      <c r="K296" s="307">
        <f t="shared" si="13"/>
        <v>0</v>
      </c>
      <c r="L296" s="377">
        <f t="shared" si="15"/>
        <v>0</v>
      </c>
      <c r="M296" s="285">
        <f t="shared" si="14"/>
        <v>0</v>
      </c>
    </row>
    <row r="297" spans="11:13" hidden="1" x14ac:dyDescent="0.25">
      <c r="K297" s="307">
        <f t="shared" si="13"/>
        <v>0</v>
      </c>
      <c r="L297" s="377">
        <f t="shared" si="15"/>
        <v>0</v>
      </c>
      <c r="M297" s="285">
        <f t="shared" si="14"/>
        <v>0</v>
      </c>
    </row>
    <row r="298" spans="11:13" hidden="1" x14ac:dyDescent="0.25">
      <c r="K298" s="307">
        <f t="shared" si="13"/>
        <v>0</v>
      </c>
      <c r="L298" s="377">
        <f t="shared" si="15"/>
        <v>0</v>
      </c>
      <c r="M298" s="285">
        <f t="shared" si="14"/>
        <v>0</v>
      </c>
    </row>
    <row r="299" spans="11:13" hidden="1" x14ac:dyDescent="0.25">
      <c r="K299" s="307">
        <f t="shared" si="13"/>
        <v>0</v>
      </c>
      <c r="L299" s="377">
        <f t="shared" si="15"/>
        <v>0</v>
      </c>
      <c r="M299" s="285">
        <f t="shared" si="14"/>
        <v>0</v>
      </c>
    </row>
    <row r="300" spans="11:13" hidden="1" x14ac:dyDescent="0.25">
      <c r="K300" s="307">
        <f t="shared" si="13"/>
        <v>0</v>
      </c>
      <c r="L300" s="377">
        <f t="shared" si="15"/>
        <v>0</v>
      </c>
      <c r="M300" s="285">
        <f t="shared" si="14"/>
        <v>0</v>
      </c>
    </row>
    <row r="301" spans="11:13" hidden="1" x14ac:dyDescent="0.25">
      <c r="K301" s="307">
        <f t="shared" si="13"/>
        <v>0</v>
      </c>
      <c r="L301" s="377">
        <f t="shared" si="15"/>
        <v>0</v>
      </c>
      <c r="M301" s="285">
        <f t="shared" si="14"/>
        <v>0</v>
      </c>
    </row>
    <row r="302" spans="11:13" hidden="1" x14ac:dyDescent="0.25">
      <c r="K302" s="307">
        <f t="shared" si="13"/>
        <v>0</v>
      </c>
      <c r="L302" s="377">
        <f t="shared" si="15"/>
        <v>0</v>
      </c>
      <c r="M302" s="285">
        <f t="shared" si="14"/>
        <v>0</v>
      </c>
    </row>
    <row r="303" spans="11:13" hidden="1" x14ac:dyDescent="0.25">
      <c r="K303" s="307">
        <f t="shared" si="13"/>
        <v>0</v>
      </c>
      <c r="L303" s="377">
        <f t="shared" si="15"/>
        <v>0</v>
      </c>
      <c r="M303" s="285">
        <f t="shared" si="14"/>
        <v>0</v>
      </c>
    </row>
    <row r="304" spans="11:13" hidden="1" x14ac:dyDescent="0.25">
      <c r="K304" s="307">
        <f t="shared" si="13"/>
        <v>0</v>
      </c>
      <c r="L304" s="377">
        <f t="shared" si="15"/>
        <v>0</v>
      </c>
      <c r="M304" s="285">
        <f t="shared" si="14"/>
        <v>0</v>
      </c>
    </row>
    <row r="305" spans="11:13" hidden="1" x14ac:dyDescent="0.25">
      <c r="K305" s="307">
        <f t="shared" si="13"/>
        <v>0</v>
      </c>
      <c r="L305" s="377">
        <f t="shared" si="15"/>
        <v>0</v>
      </c>
      <c r="M305" s="285">
        <f t="shared" si="14"/>
        <v>0</v>
      </c>
    </row>
    <row r="306" spans="11:13" hidden="1" x14ac:dyDescent="0.25">
      <c r="K306" s="307">
        <f t="shared" si="13"/>
        <v>0</v>
      </c>
      <c r="L306" s="377">
        <f t="shared" si="15"/>
        <v>0</v>
      </c>
      <c r="M306" s="285">
        <f t="shared" si="14"/>
        <v>0</v>
      </c>
    </row>
    <row r="307" spans="11:13" hidden="1" x14ac:dyDescent="0.25">
      <c r="K307" s="307">
        <f t="shared" si="13"/>
        <v>0</v>
      </c>
      <c r="L307" s="377">
        <f t="shared" si="15"/>
        <v>0</v>
      </c>
      <c r="M307" s="285">
        <f t="shared" si="14"/>
        <v>0</v>
      </c>
    </row>
    <row r="308" spans="11:13" hidden="1" x14ac:dyDescent="0.25">
      <c r="K308" s="307">
        <f t="shared" si="13"/>
        <v>0</v>
      </c>
      <c r="L308" s="377">
        <f t="shared" si="15"/>
        <v>0</v>
      </c>
      <c r="M308" s="285">
        <f t="shared" si="14"/>
        <v>0</v>
      </c>
    </row>
    <row r="309" spans="11:13" hidden="1" x14ac:dyDescent="0.25">
      <c r="K309" s="307">
        <f t="shared" si="13"/>
        <v>0</v>
      </c>
      <c r="L309" s="377">
        <f t="shared" si="15"/>
        <v>0</v>
      </c>
      <c r="M309" s="285">
        <f t="shared" si="14"/>
        <v>0</v>
      </c>
    </row>
    <row r="310" spans="11:13" hidden="1" x14ac:dyDescent="0.25">
      <c r="K310" s="307">
        <f t="shared" si="13"/>
        <v>0</v>
      </c>
      <c r="L310" s="377">
        <f t="shared" si="15"/>
        <v>0</v>
      </c>
      <c r="M310" s="285">
        <f t="shared" si="14"/>
        <v>0</v>
      </c>
    </row>
    <row r="311" spans="11:13" hidden="1" x14ac:dyDescent="0.25">
      <c r="K311" s="307">
        <f t="shared" si="13"/>
        <v>0</v>
      </c>
      <c r="L311" s="377">
        <f t="shared" si="15"/>
        <v>0</v>
      </c>
      <c r="M311" s="285">
        <f t="shared" si="14"/>
        <v>0</v>
      </c>
    </row>
    <row r="312" spans="11:13" hidden="1" x14ac:dyDescent="0.25">
      <c r="K312" s="307">
        <f t="shared" si="13"/>
        <v>0</v>
      </c>
      <c r="L312" s="377">
        <f t="shared" si="15"/>
        <v>0</v>
      </c>
      <c r="M312" s="285">
        <f t="shared" si="14"/>
        <v>0</v>
      </c>
    </row>
    <row r="313" spans="11:13" hidden="1" x14ac:dyDescent="0.25">
      <c r="K313" s="307">
        <f t="shared" si="13"/>
        <v>0</v>
      </c>
      <c r="L313" s="377">
        <f t="shared" si="15"/>
        <v>0</v>
      </c>
      <c r="M313" s="285">
        <f t="shared" si="14"/>
        <v>0</v>
      </c>
    </row>
    <row r="314" spans="11:13" hidden="1" x14ac:dyDescent="0.25">
      <c r="K314" s="307">
        <f t="shared" si="13"/>
        <v>0</v>
      </c>
      <c r="L314" s="377">
        <f t="shared" si="15"/>
        <v>0</v>
      </c>
      <c r="M314" s="285">
        <f t="shared" si="14"/>
        <v>0</v>
      </c>
    </row>
    <row r="315" spans="11:13" hidden="1" x14ac:dyDescent="0.25">
      <c r="K315" s="307">
        <f t="shared" si="13"/>
        <v>0</v>
      </c>
      <c r="L315" s="377">
        <f t="shared" si="15"/>
        <v>0</v>
      </c>
      <c r="M315" s="285">
        <f t="shared" si="14"/>
        <v>0</v>
      </c>
    </row>
    <row r="316" spans="11:13" hidden="1" x14ac:dyDescent="0.25">
      <c r="K316" s="307">
        <f t="shared" si="13"/>
        <v>0</v>
      </c>
      <c r="L316" s="377">
        <f t="shared" si="15"/>
        <v>0</v>
      </c>
      <c r="M316" s="285">
        <f t="shared" si="14"/>
        <v>0</v>
      </c>
    </row>
    <row r="317" spans="11:13" hidden="1" x14ac:dyDescent="0.25">
      <c r="K317" s="307">
        <f t="shared" si="13"/>
        <v>0</v>
      </c>
      <c r="L317" s="377">
        <f t="shared" si="15"/>
        <v>0</v>
      </c>
      <c r="M317" s="285">
        <f t="shared" si="14"/>
        <v>0</v>
      </c>
    </row>
    <row r="318" spans="11:13" hidden="1" x14ac:dyDescent="0.25">
      <c r="K318" s="307">
        <f t="shared" si="13"/>
        <v>0</v>
      </c>
      <c r="L318" s="377">
        <f t="shared" si="15"/>
        <v>0</v>
      </c>
      <c r="M318" s="285">
        <f t="shared" si="14"/>
        <v>0</v>
      </c>
    </row>
    <row r="319" spans="11:13" hidden="1" x14ac:dyDescent="0.25">
      <c r="K319" s="307">
        <f t="shared" si="13"/>
        <v>0</v>
      </c>
      <c r="L319" s="377">
        <f t="shared" si="15"/>
        <v>0</v>
      </c>
      <c r="M319" s="285">
        <f t="shared" si="14"/>
        <v>0</v>
      </c>
    </row>
    <row r="320" spans="11:13" hidden="1" x14ac:dyDescent="0.25">
      <c r="K320" s="307">
        <f t="shared" si="13"/>
        <v>0</v>
      </c>
      <c r="L320" s="377">
        <f t="shared" si="15"/>
        <v>0</v>
      </c>
      <c r="M320" s="285">
        <f t="shared" si="14"/>
        <v>0</v>
      </c>
    </row>
    <row r="321" spans="11:13" hidden="1" x14ac:dyDescent="0.25">
      <c r="K321" s="307">
        <f t="shared" si="13"/>
        <v>0</v>
      </c>
      <c r="L321" s="377">
        <f t="shared" si="15"/>
        <v>0</v>
      </c>
      <c r="M321" s="285">
        <f t="shared" si="14"/>
        <v>0</v>
      </c>
    </row>
    <row r="322" spans="11:13" hidden="1" x14ac:dyDescent="0.25">
      <c r="K322" s="307">
        <f t="shared" si="13"/>
        <v>0</v>
      </c>
      <c r="L322" s="377">
        <f t="shared" si="15"/>
        <v>0</v>
      </c>
      <c r="M322" s="285">
        <f t="shared" si="14"/>
        <v>0</v>
      </c>
    </row>
    <row r="323" spans="11:13" hidden="1" x14ac:dyDescent="0.25">
      <c r="K323" s="307">
        <f t="shared" si="13"/>
        <v>0</v>
      </c>
      <c r="L323" s="377">
        <f t="shared" si="15"/>
        <v>0</v>
      </c>
      <c r="M323" s="285">
        <f t="shared" si="14"/>
        <v>0</v>
      </c>
    </row>
    <row r="324" spans="11:13" hidden="1" x14ac:dyDescent="0.25">
      <c r="K324" s="307">
        <f t="shared" si="13"/>
        <v>0</v>
      </c>
      <c r="L324" s="377">
        <f t="shared" si="15"/>
        <v>0</v>
      </c>
      <c r="M324" s="285">
        <f t="shared" si="14"/>
        <v>0</v>
      </c>
    </row>
    <row r="325" spans="11:13" hidden="1" x14ac:dyDescent="0.25">
      <c r="K325" s="307">
        <f t="shared" ref="K325:K388" si="16">SUM(F325:J325)</f>
        <v>0</v>
      </c>
      <c r="L325" s="377">
        <f t="shared" si="15"/>
        <v>0</v>
      </c>
      <c r="M325" s="285">
        <f t="shared" ref="M325:M388" si="17">SUM(K325*L325)</f>
        <v>0</v>
      </c>
    </row>
    <row r="326" spans="11:13" hidden="1" x14ac:dyDescent="0.25">
      <c r="K326" s="307">
        <f t="shared" si="16"/>
        <v>0</v>
      </c>
      <c r="L326" s="377">
        <f t="shared" ref="L326:L389" si="18">IF(D326="X",0,IF(E326="",0,IF(E326="H",0,VLOOKUP(E326,$F$539:$G$553,2))))</f>
        <v>0</v>
      </c>
      <c r="M326" s="285">
        <f t="shared" si="17"/>
        <v>0</v>
      </c>
    </row>
    <row r="327" spans="11:13" hidden="1" x14ac:dyDescent="0.25">
      <c r="K327" s="307">
        <f t="shared" si="16"/>
        <v>0</v>
      </c>
      <c r="L327" s="377">
        <f t="shared" si="18"/>
        <v>0</v>
      </c>
      <c r="M327" s="285">
        <f t="shared" si="17"/>
        <v>0</v>
      </c>
    </row>
    <row r="328" spans="11:13" hidden="1" x14ac:dyDescent="0.25">
      <c r="K328" s="307">
        <f t="shared" si="16"/>
        <v>0</v>
      </c>
      <c r="L328" s="377">
        <f t="shared" si="18"/>
        <v>0</v>
      </c>
      <c r="M328" s="285">
        <f t="shared" si="17"/>
        <v>0</v>
      </c>
    </row>
    <row r="329" spans="11:13" hidden="1" x14ac:dyDescent="0.25">
      <c r="K329" s="307">
        <f t="shared" si="16"/>
        <v>0</v>
      </c>
      <c r="L329" s="377">
        <f t="shared" si="18"/>
        <v>0</v>
      </c>
      <c r="M329" s="285">
        <f t="shared" si="17"/>
        <v>0</v>
      </c>
    </row>
    <row r="330" spans="11:13" hidden="1" x14ac:dyDescent="0.25">
      <c r="K330" s="307">
        <f t="shared" si="16"/>
        <v>0</v>
      </c>
      <c r="L330" s="377">
        <f t="shared" si="18"/>
        <v>0</v>
      </c>
      <c r="M330" s="285">
        <f t="shared" si="17"/>
        <v>0</v>
      </c>
    </row>
    <row r="331" spans="11:13" hidden="1" x14ac:dyDescent="0.25">
      <c r="K331" s="307">
        <f t="shared" si="16"/>
        <v>0</v>
      </c>
      <c r="L331" s="377">
        <f t="shared" si="18"/>
        <v>0</v>
      </c>
      <c r="M331" s="285">
        <f t="shared" si="17"/>
        <v>0</v>
      </c>
    </row>
    <row r="332" spans="11:13" hidden="1" x14ac:dyDescent="0.25">
      <c r="K332" s="307">
        <f t="shared" si="16"/>
        <v>0</v>
      </c>
      <c r="L332" s="377">
        <f t="shared" si="18"/>
        <v>0</v>
      </c>
      <c r="M332" s="285">
        <f t="shared" si="17"/>
        <v>0</v>
      </c>
    </row>
    <row r="333" spans="11:13" hidden="1" x14ac:dyDescent="0.25">
      <c r="K333" s="307">
        <f t="shared" si="16"/>
        <v>0</v>
      </c>
      <c r="L333" s="377">
        <f t="shared" si="18"/>
        <v>0</v>
      </c>
      <c r="M333" s="285">
        <f t="shared" si="17"/>
        <v>0</v>
      </c>
    </row>
    <row r="334" spans="11:13" hidden="1" x14ac:dyDescent="0.25">
      <c r="K334" s="307">
        <f t="shared" si="16"/>
        <v>0</v>
      </c>
      <c r="L334" s="377">
        <f t="shared" si="18"/>
        <v>0</v>
      </c>
      <c r="M334" s="285">
        <f t="shared" si="17"/>
        <v>0</v>
      </c>
    </row>
    <row r="335" spans="11:13" hidden="1" x14ac:dyDescent="0.25">
      <c r="K335" s="307">
        <f t="shared" si="16"/>
        <v>0</v>
      </c>
      <c r="L335" s="377">
        <f t="shared" si="18"/>
        <v>0</v>
      </c>
      <c r="M335" s="285">
        <f t="shared" si="17"/>
        <v>0</v>
      </c>
    </row>
    <row r="336" spans="11:13" hidden="1" x14ac:dyDescent="0.25">
      <c r="K336" s="307">
        <f t="shared" si="16"/>
        <v>0</v>
      </c>
      <c r="L336" s="377">
        <f t="shared" si="18"/>
        <v>0</v>
      </c>
      <c r="M336" s="285">
        <f t="shared" si="17"/>
        <v>0</v>
      </c>
    </row>
    <row r="337" spans="11:13" hidden="1" x14ac:dyDescent="0.25">
      <c r="K337" s="307">
        <f t="shared" si="16"/>
        <v>0</v>
      </c>
      <c r="L337" s="377">
        <f t="shared" si="18"/>
        <v>0</v>
      </c>
      <c r="M337" s="285">
        <f t="shared" si="17"/>
        <v>0</v>
      </c>
    </row>
    <row r="338" spans="11:13" hidden="1" x14ac:dyDescent="0.25">
      <c r="K338" s="307">
        <f t="shared" si="16"/>
        <v>0</v>
      </c>
      <c r="L338" s="377">
        <f t="shared" si="18"/>
        <v>0</v>
      </c>
      <c r="M338" s="285">
        <f t="shared" si="17"/>
        <v>0</v>
      </c>
    </row>
    <row r="339" spans="11:13" hidden="1" x14ac:dyDescent="0.25">
      <c r="K339" s="307">
        <f t="shared" si="16"/>
        <v>0</v>
      </c>
      <c r="L339" s="377">
        <f t="shared" si="18"/>
        <v>0</v>
      </c>
      <c r="M339" s="285">
        <f t="shared" si="17"/>
        <v>0</v>
      </c>
    </row>
    <row r="340" spans="11:13" hidden="1" x14ac:dyDescent="0.25">
      <c r="K340" s="307">
        <f t="shared" si="16"/>
        <v>0</v>
      </c>
      <c r="L340" s="377">
        <f t="shared" si="18"/>
        <v>0</v>
      </c>
      <c r="M340" s="285">
        <f t="shared" si="17"/>
        <v>0</v>
      </c>
    </row>
    <row r="341" spans="11:13" hidden="1" x14ac:dyDescent="0.25">
      <c r="K341" s="307">
        <f t="shared" si="16"/>
        <v>0</v>
      </c>
      <c r="L341" s="377">
        <f t="shared" si="18"/>
        <v>0</v>
      </c>
      <c r="M341" s="285">
        <f t="shared" si="17"/>
        <v>0</v>
      </c>
    </row>
    <row r="342" spans="11:13" hidden="1" x14ac:dyDescent="0.25">
      <c r="K342" s="307">
        <f t="shared" si="16"/>
        <v>0</v>
      </c>
      <c r="L342" s="377">
        <f t="shared" si="18"/>
        <v>0</v>
      </c>
      <c r="M342" s="285">
        <f t="shared" si="17"/>
        <v>0</v>
      </c>
    </row>
    <row r="343" spans="11:13" hidden="1" x14ac:dyDescent="0.25">
      <c r="K343" s="307">
        <f t="shared" si="16"/>
        <v>0</v>
      </c>
      <c r="L343" s="377">
        <f t="shared" si="18"/>
        <v>0</v>
      </c>
      <c r="M343" s="285">
        <f t="shared" si="17"/>
        <v>0</v>
      </c>
    </row>
    <row r="344" spans="11:13" hidden="1" x14ac:dyDescent="0.25">
      <c r="K344" s="307">
        <f t="shared" si="16"/>
        <v>0</v>
      </c>
      <c r="L344" s="377">
        <f t="shared" si="18"/>
        <v>0</v>
      </c>
      <c r="M344" s="285">
        <f t="shared" si="17"/>
        <v>0</v>
      </c>
    </row>
    <row r="345" spans="11:13" hidden="1" x14ac:dyDescent="0.25">
      <c r="K345" s="307">
        <f t="shared" si="16"/>
        <v>0</v>
      </c>
      <c r="L345" s="377">
        <f t="shared" si="18"/>
        <v>0</v>
      </c>
      <c r="M345" s="285">
        <f t="shared" si="17"/>
        <v>0</v>
      </c>
    </row>
    <row r="346" spans="11:13" hidden="1" x14ac:dyDescent="0.25">
      <c r="K346" s="307">
        <f t="shared" si="16"/>
        <v>0</v>
      </c>
      <c r="L346" s="377">
        <f t="shared" si="18"/>
        <v>0</v>
      </c>
      <c r="M346" s="285">
        <f t="shared" si="17"/>
        <v>0</v>
      </c>
    </row>
    <row r="347" spans="11:13" hidden="1" x14ac:dyDescent="0.25">
      <c r="K347" s="307">
        <f t="shared" si="16"/>
        <v>0</v>
      </c>
      <c r="L347" s="377">
        <f t="shared" si="18"/>
        <v>0</v>
      </c>
      <c r="M347" s="285">
        <f t="shared" si="17"/>
        <v>0</v>
      </c>
    </row>
    <row r="348" spans="11:13" hidden="1" x14ac:dyDescent="0.25">
      <c r="K348" s="307">
        <f t="shared" si="16"/>
        <v>0</v>
      </c>
      <c r="L348" s="377">
        <f t="shared" si="18"/>
        <v>0</v>
      </c>
      <c r="M348" s="285">
        <f t="shared" si="17"/>
        <v>0</v>
      </c>
    </row>
    <row r="349" spans="11:13" hidden="1" x14ac:dyDescent="0.25">
      <c r="K349" s="307">
        <f t="shared" si="16"/>
        <v>0</v>
      </c>
      <c r="L349" s="377">
        <f t="shared" si="18"/>
        <v>0</v>
      </c>
      <c r="M349" s="285">
        <f t="shared" si="17"/>
        <v>0</v>
      </c>
    </row>
    <row r="350" spans="11:13" hidden="1" x14ac:dyDescent="0.25">
      <c r="K350" s="307">
        <f t="shared" si="16"/>
        <v>0</v>
      </c>
      <c r="L350" s="377">
        <f t="shared" si="18"/>
        <v>0</v>
      </c>
      <c r="M350" s="285">
        <f t="shared" si="17"/>
        <v>0</v>
      </c>
    </row>
    <row r="351" spans="11:13" hidden="1" x14ac:dyDescent="0.25">
      <c r="K351" s="307">
        <f t="shared" si="16"/>
        <v>0</v>
      </c>
      <c r="L351" s="377">
        <f t="shared" si="18"/>
        <v>0</v>
      </c>
      <c r="M351" s="285">
        <f t="shared" si="17"/>
        <v>0</v>
      </c>
    </row>
    <row r="352" spans="11:13" hidden="1" x14ac:dyDescent="0.25">
      <c r="K352" s="307">
        <f t="shared" si="16"/>
        <v>0</v>
      </c>
      <c r="L352" s="377">
        <f t="shared" si="18"/>
        <v>0</v>
      </c>
      <c r="M352" s="285">
        <f t="shared" si="17"/>
        <v>0</v>
      </c>
    </row>
    <row r="353" spans="11:13" hidden="1" x14ac:dyDescent="0.25">
      <c r="K353" s="307">
        <f t="shared" si="16"/>
        <v>0</v>
      </c>
      <c r="L353" s="377">
        <f t="shared" si="18"/>
        <v>0</v>
      </c>
      <c r="M353" s="285">
        <f t="shared" si="17"/>
        <v>0</v>
      </c>
    </row>
    <row r="354" spans="11:13" hidden="1" x14ac:dyDescent="0.25">
      <c r="K354" s="307">
        <f t="shared" si="16"/>
        <v>0</v>
      </c>
      <c r="L354" s="377">
        <f t="shared" si="18"/>
        <v>0</v>
      </c>
      <c r="M354" s="285">
        <f t="shared" si="17"/>
        <v>0</v>
      </c>
    </row>
    <row r="355" spans="11:13" hidden="1" x14ac:dyDescent="0.25">
      <c r="K355" s="307">
        <f t="shared" si="16"/>
        <v>0</v>
      </c>
      <c r="L355" s="377">
        <f t="shared" si="18"/>
        <v>0</v>
      </c>
      <c r="M355" s="285">
        <f t="shared" si="17"/>
        <v>0</v>
      </c>
    </row>
    <row r="356" spans="11:13" hidden="1" x14ac:dyDescent="0.25">
      <c r="K356" s="307">
        <f t="shared" si="16"/>
        <v>0</v>
      </c>
      <c r="L356" s="377">
        <f t="shared" si="18"/>
        <v>0</v>
      </c>
      <c r="M356" s="285">
        <f t="shared" si="17"/>
        <v>0</v>
      </c>
    </row>
    <row r="357" spans="11:13" hidden="1" x14ac:dyDescent="0.25">
      <c r="K357" s="307">
        <f t="shared" si="16"/>
        <v>0</v>
      </c>
      <c r="L357" s="377">
        <f t="shared" si="18"/>
        <v>0</v>
      </c>
      <c r="M357" s="285">
        <f t="shared" si="17"/>
        <v>0</v>
      </c>
    </row>
    <row r="358" spans="11:13" hidden="1" x14ac:dyDescent="0.25">
      <c r="K358" s="307">
        <f t="shared" si="16"/>
        <v>0</v>
      </c>
      <c r="L358" s="377">
        <f t="shared" si="18"/>
        <v>0</v>
      </c>
      <c r="M358" s="285">
        <f t="shared" si="17"/>
        <v>0</v>
      </c>
    </row>
    <row r="359" spans="11:13" hidden="1" x14ac:dyDescent="0.25">
      <c r="K359" s="307">
        <f t="shared" si="16"/>
        <v>0</v>
      </c>
      <c r="L359" s="377">
        <f t="shared" si="18"/>
        <v>0</v>
      </c>
      <c r="M359" s="285">
        <f t="shared" si="17"/>
        <v>0</v>
      </c>
    </row>
    <row r="360" spans="11:13" hidden="1" x14ac:dyDescent="0.25">
      <c r="K360" s="307">
        <f t="shared" si="16"/>
        <v>0</v>
      </c>
      <c r="L360" s="377">
        <f t="shared" si="18"/>
        <v>0</v>
      </c>
      <c r="M360" s="285">
        <f t="shared" si="17"/>
        <v>0</v>
      </c>
    </row>
    <row r="361" spans="11:13" hidden="1" x14ac:dyDescent="0.25">
      <c r="K361" s="307">
        <f t="shared" si="16"/>
        <v>0</v>
      </c>
      <c r="L361" s="377">
        <f t="shared" si="18"/>
        <v>0</v>
      </c>
      <c r="M361" s="285">
        <f t="shared" si="17"/>
        <v>0</v>
      </c>
    </row>
    <row r="362" spans="11:13" hidden="1" x14ac:dyDescent="0.25">
      <c r="K362" s="307">
        <f t="shared" si="16"/>
        <v>0</v>
      </c>
      <c r="L362" s="377">
        <f t="shared" si="18"/>
        <v>0</v>
      </c>
      <c r="M362" s="285">
        <f t="shared" si="17"/>
        <v>0</v>
      </c>
    </row>
    <row r="363" spans="11:13" hidden="1" x14ac:dyDescent="0.25">
      <c r="K363" s="307">
        <f t="shared" si="16"/>
        <v>0</v>
      </c>
      <c r="L363" s="377">
        <f t="shared" si="18"/>
        <v>0</v>
      </c>
      <c r="M363" s="285">
        <f t="shared" si="17"/>
        <v>0</v>
      </c>
    </row>
    <row r="364" spans="11:13" hidden="1" x14ac:dyDescent="0.25">
      <c r="K364" s="307">
        <f t="shared" si="16"/>
        <v>0</v>
      </c>
      <c r="L364" s="377">
        <f t="shared" si="18"/>
        <v>0</v>
      </c>
      <c r="M364" s="285">
        <f t="shared" si="17"/>
        <v>0</v>
      </c>
    </row>
    <row r="365" spans="11:13" hidden="1" x14ac:dyDescent="0.25">
      <c r="K365" s="307">
        <f t="shared" si="16"/>
        <v>0</v>
      </c>
      <c r="L365" s="377">
        <f t="shared" si="18"/>
        <v>0</v>
      </c>
      <c r="M365" s="285">
        <f t="shared" si="17"/>
        <v>0</v>
      </c>
    </row>
    <row r="366" spans="11:13" hidden="1" x14ac:dyDescent="0.25">
      <c r="K366" s="307">
        <f t="shared" si="16"/>
        <v>0</v>
      </c>
      <c r="L366" s="377">
        <f t="shared" si="18"/>
        <v>0</v>
      </c>
      <c r="M366" s="285">
        <f t="shared" si="17"/>
        <v>0</v>
      </c>
    </row>
    <row r="367" spans="11:13" hidden="1" x14ac:dyDescent="0.25">
      <c r="K367" s="307">
        <f t="shared" si="16"/>
        <v>0</v>
      </c>
      <c r="L367" s="377">
        <f t="shared" si="18"/>
        <v>0</v>
      </c>
      <c r="M367" s="285">
        <f t="shared" si="17"/>
        <v>0</v>
      </c>
    </row>
    <row r="368" spans="11:13" hidden="1" x14ac:dyDescent="0.25">
      <c r="K368" s="307">
        <f t="shared" si="16"/>
        <v>0</v>
      </c>
      <c r="L368" s="377">
        <f t="shared" si="18"/>
        <v>0</v>
      </c>
      <c r="M368" s="285">
        <f t="shared" si="17"/>
        <v>0</v>
      </c>
    </row>
    <row r="369" spans="11:13" hidden="1" x14ac:dyDescent="0.25">
      <c r="K369" s="307">
        <f t="shared" si="16"/>
        <v>0</v>
      </c>
      <c r="L369" s="377">
        <f t="shared" si="18"/>
        <v>0</v>
      </c>
      <c r="M369" s="285">
        <f t="shared" si="17"/>
        <v>0</v>
      </c>
    </row>
    <row r="370" spans="11:13" hidden="1" x14ac:dyDescent="0.25">
      <c r="K370" s="307">
        <f t="shared" si="16"/>
        <v>0</v>
      </c>
      <c r="L370" s="377">
        <f t="shared" si="18"/>
        <v>0</v>
      </c>
      <c r="M370" s="285">
        <f t="shared" si="17"/>
        <v>0</v>
      </c>
    </row>
    <row r="371" spans="11:13" hidden="1" x14ac:dyDescent="0.25">
      <c r="K371" s="307">
        <f t="shared" si="16"/>
        <v>0</v>
      </c>
      <c r="L371" s="377">
        <f t="shared" si="18"/>
        <v>0</v>
      </c>
      <c r="M371" s="285">
        <f t="shared" si="17"/>
        <v>0</v>
      </c>
    </row>
    <row r="372" spans="11:13" hidden="1" x14ac:dyDescent="0.25">
      <c r="K372" s="307">
        <f t="shared" si="16"/>
        <v>0</v>
      </c>
      <c r="L372" s="377">
        <f t="shared" si="18"/>
        <v>0</v>
      </c>
      <c r="M372" s="285">
        <f t="shared" si="17"/>
        <v>0</v>
      </c>
    </row>
    <row r="373" spans="11:13" hidden="1" x14ac:dyDescent="0.25">
      <c r="K373" s="307">
        <f t="shared" si="16"/>
        <v>0</v>
      </c>
      <c r="L373" s="377">
        <f t="shared" si="18"/>
        <v>0</v>
      </c>
      <c r="M373" s="285">
        <f t="shared" si="17"/>
        <v>0</v>
      </c>
    </row>
    <row r="374" spans="11:13" hidden="1" x14ac:dyDescent="0.25">
      <c r="K374" s="307">
        <f t="shared" si="16"/>
        <v>0</v>
      </c>
      <c r="L374" s="377">
        <f t="shared" si="18"/>
        <v>0</v>
      </c>
      <c r="M374" s="285">
        <f t="shared" si="17"/>
        <v>0</v>
      </c>
    </row>
    <row r="375" spans="11:13" hidden="1" x14ac:dyDescent="0.25">
      <c r="K375" s="307">
        <f t="shared" si="16"/>
        <v>0</v>
      </c>
      <c r="L375" s="377">
        <f t="shared" si="18"/>
        <v>0</v>
      </c>
      <c r="M375" s="285">
        <f t="shared" si="17"/>
        <v>0</v>
      </c>
    </row>
    <row r="376" spans="11:13" hidden="1" x14ac:dyDescent="0.25">
      <c r="K376" s="307">
        <f t="shared" si="16"/>
        <v>0</v>
      </c>
      <c r="L376" s="377">
        <f t="shared" si="18"/>
        <v>0</v>
      </c>
      <c r="M376" s="285">
        <f t="shared" si="17"/>
        <v>0</v>
      </c>
    </row>
    <row r="377" spans="11:13" hidden="1" x14ac:dyDescent="0.25">
      <c r="K377" s="307">
        <f t="shared" si="16"/>
        <v>0</v>
      </c>
      <c r="L377" s="377">
        <f t="shared" si="18"/>
        <v>0</v>
      </c>
      <c r="M377" s="285">
        <f t="shared" si="17"/>
        <v>0</v>
      </c>
    </row>
    <row r="378" spans="11:13" hidden="1" x14ac:dyDescent="0.25">
      <c r="K378" s="307">
        <f t="shared" si="16"/>
        <v>0</v>
      </c>
      <c r="L378" s="377">
        <f t="shared" si="18"/>
        <v>0</v>
      </c>
      <c r="M378" s="285">
        <f t="shared" si="17"/>
        <v>0</v>
      </c>
    </row>
    <row r="379" spans="11:13" hidden="1" x14ac:dyDescent="0.25">
      <c r="K379" s="307">
        <f t="shared" si="16"/>
        <v>0</v>
      </c>
      <c r="L379" s="377">
        <f t="shared" si="18"/>
        <v>0</v>
      </c>
      <c r="M379" s="285">
        <f t="shared" si="17"/>
        <v>0</v>
      </c>
    </row>
    <row r="380" spans="11:13" hidden="1" x14ac:dyDescent="0.25">
      <c r="K380" s="307">
        <f t="shared" si="16"/>
        <v>0</v>
      </c>
      <c r="L380" s="377">
        <f t="shared" si="18"/>
        <v>0</v>
      </c>
      <c r="M380" s="285">
        <f t="shared" si="17"/>
        <v>0</v>
      </c>
    </row>
    <row r="381" spans="11:13" hidden="1" x14ac:dyDescent="0.25">
      <c r="K381" s="307">
        <f t="shared" si="16"/>
        <v>0</v>
      </c>
      <c r="L381" s="377">
        <f t="shared" si="18"/>
        <v>0</v>
      </c>
      <c r="M381" s="285">
        <f t="shared" si="17"/>
        <v>0</v>
      </c>
    </row>
    <row r="382" spans="11:13" hidden="1" x14ac:dyDescent="0.25">
      <c r="K382" s="307">
        <f t="shared" si="16"/>
        <v>0</v>
      </c>
      <c r="L382" s="377">
        <f t="shared" si="18"/>
        <v>0</v>
      </c>
      <c r="M382" s="285">
        <f t="shared" si="17"/>
        <v>0</v>
      </c>
    </row>
    <row r="383" spans="11:13" hidden="1" x14ac:dyDescent="0.25">
      <c r="K383" s="307">
        <f t="shared" si="16"/>
        <v>0</v>
      </c>
      <c r="L383" s="377">
        <f t="shared" si="18"/>
        <v>0</v>
      </c>
      <c r="M383" s="285">
        <f t="shared" si="17"/>
        <v>0</v>
      </c>
    </row>
    <row r="384" spans="11:13" hidden="1" x14ac:dyDescent="0.25">
      <c r="K384" s="307">
        <f t="shared" si="16"/>
        <v>0</v>
      </c>
      <c r="L384" s="377">
        <f t="shared" si="18"/>
        <v>0</v>
      </c>
      <c r="M384" s="285">
        <f t="shared" si="17"/>
        <v>0</v>
      </c>
    </row>
    <row r="385" spans="11:13" hidden="1" x14ac:dyDescent="0.25">
      <c r="K385" s="307">
        <f t="shared" si="16"/>
        <v>0</v>
      </c>
      <c r="L385" s="377">
        <f t="shared" si="18"/>
        <v>0</v>
      </c>
      <c r="M385" s="285">
        <f t="shared" si="17"/>
        <v>0</v>
      </c>
    </row>
    <row r="386" spans="11:13" hidden="1" x14ac:dyDescent="0.25">
      <c r="K386" s="307">
        <f t="shared" si="16"/>
        <v>0</v>
      </c>
      <c r="L386" s="377">
        <f t="shared" si="18"/>
        <v>0</v>
      </c>
      <c r="M386" s="285">
        <f t="shared" si="17"/>
        <v>0</v>
      </c>
    </row>
    <row r="387" spans="11:13" hidden="1" x14ac:dyDescent="0.25">
      <c r="K387" s="307">
        <f t="shared" si="16"/>
        <v>0</v>
      </c>
      <c r="L387" s="377">
        <f t="shared" si="18"/>
        <v>0</v>
      </c>
      <c r="M387" s="285">
        <f t="shared" si="17"/>
        <v>0</v>
      </c>
    </row>
    <row r="388" spans="11:13" hidden="1" x14ac:dyDescent="0.25">
      <c r="K388" s="307">
        <f t="shared" si="16"/>
        <v>0</v>
      </c>
      <c r="L388" s="377">
        <f t="shared" si="18"/>
        <v>0</v>
      </c>
      <c r="M388" s="285">
        <f t="shared" si="17"/>
        <v>0</v>
      </c>
    </row>
    <row r="389" spans="11:13" hidden="1" x14ac:dyDescent="0.25">
      <c r="K389" s="307">
        <f t="shared" ref="K389:K452" si="19">SUM(F389:J389)</f>
        <v>0</v>
      </c>
      <c r="L389" s="377">
        <f t="shared" si="18"/>
        <v>0</v>
      </c>
      <c r="M389" s="285">
        <f t="shared" ref="M389:M452" si="20">SUM(K389*L389)</f>
        <v>0</v>
      </c>
    </row>
    <row r="390" spans="11:13" hidden="1" x14ac:dyDescent="0.25">
      <c r="K390" s="307">
        <f t="shared" si="19"/>
        <v>0</v>
      </c>
      <c r="L390" s="377">
        <f t="shared" ref="L390:L453" si="21">IF(D390="X",0,IF(E390="",0,IF(E390="H",0,VLOOKUP(E390,$F$539:$G$553,2))))</f>
        <v>0</v>
      </c>
      <c r="M390" s="285">
        <f t="shared" si="20"/>
        <v>0</v>
      </c>
    </row>
    <row r="391" spans="11:13" hidden="1" x14ac:dyDescent="0.25">
      <c r="K391" s="307">
        <f t="shared" si="19"/>
        <v>0</v>
      </c>
      <c r="L391" s="377">
        <f t="shared" si="21"/>
        <v>0</v>
      </c>
      <c r="M391" s="285">
        <f t="shared" si="20"/>
        <v>0</v>
      </c>
    </row>
    <row r="392" spans="11:13" hidden="1" x14ac:dyDescent="0.25">
      <c r="K392" s="307">
        <f t="shared" si="19"/>
        <v>0</v>
      </c>
      <c r="L392" s="377">
        <f t="shared" si="21"/>
        <v>0</v>
      </c>
      <c r="M392" s="285">
        <f t="shared" si="20"/>
        <v>0</v>
      </c>
    </row>
    <row r="393" spans="11:13" hidden="1" x14ac:dyDescent="0.25">
      <c r="K393" s="307">
        <f t="shared" si="19"/>
        <v>0</v>
      </c>
      <c r="L393" s="377">
        <f t="shared" si="21"/>
        <v>0</v>
      </c>
      <c r="M393" s="285">
        <f t="shared" si="20"/>
        <v>0</v>
      </c>
    </row>
    <row r="394" spans="11:13" hidden="1" x14ac:dyDescent="0.25">
      <c r="K394" s="307">
        <f t="shared" si="19"/>
        <v>0</v>
      </c>
      <c r="L394" s="377">
        <f t="shared" si="21"/>
        <v>0</v>
      </c>
      <c r="M394" s="285">
        <f t="shared" si="20"/>
        <v>0</v>
      </c>
    </row>
    <row r="395" spans="11:13" hidden="1" x14ac:dyDescent="0.25">
      <c r="K395" s="307">
        <f t="shared" si="19"/>
        <v>0</v>
      </c>
      <c r="L395" s="377">
        <f t="shared" si="21"/>
        <v>0</v>
      </c>
      <c r="M395" s="285">
        <f t="shared" si="20"/>
        <v>0</v>
      </c>
    </row>
    <row r="396" spans="11:13" hidden="1" x14ac:dyDescent="0.25">
      <c r="K396" s="307">
        <f t="shared" si="19"/>
        <v>0</v>
      </c>
      <c r="L396" s="377">
        <f t="shared" si="21"/>
        <v>0</v>
      </c>
      <c r="M396" s="285">
        <f t="shared" si="20"/>
        <v>0</v>
      </c>
    </row>
    <row r="397" spans="11:13" hidden="1" x14ac:dyDescent="0.25">
      <c r="K397" s="307">
        <f t="shared" si="19"/>
        <v>0</v>
      </c>
      <c r="L397" s="377">
        <f t="shared" si="21"/>
        <v>0</v>
      </c>
      <c r="M397" s="285">
        <f t="shared" si="20"/>
        <v>0</v>
      </c>
    </row>
    <row r="398" spans="11:13" hidden="1" x14ac:dyDescent="0.25">
      <c r="K398" s="307">
        <f t="shared" si="19"/>
        <v>0</v>
      </c>
      <c r="L398" s="377">
        <f t="shared" si="21"/>
        <v>0</v>
      </c>
      <c r="M398" s="285">
        <f t="shared" si="20"/>
        <v>0</v>
      </c>
    </row>
    <row r="399" spans="11:13" hidden="1" x14ac:dyDescent="0.25">
      <c r="K399" s="307">
        <f t="shared" si="19"/>
        <v>0</v>
      </c>
      <c r="L399" s="377">
        <f t="shared" si="21"/>
        <v>0</v>
      </c>
      <c r="M399" s="285">
        <f t="shared" si="20"/>
        <v>0</v>
      </c>
    </row>
    <row r="400" spans="11:13" hidden="1" x14ac:dyDescent="0.25">
      <c r="K400" s="307">
        <f t="shared" si="19"/>
        <v>0</v>
      </c>
      <c r="L400" s="377">
        <f t="shared" si="21"/>
        <v>0</v>
      </c>
      <c r="M400" s="285">
        <f t="shared" si="20"/>
        <v>0</v>
      </c>
    </row>
    <row r="401" spans="11:13" hidden="1" x14ac:dyDescent="0.25">
      <c r="K401" s="307">
        <f t="shared" si="19"/>
        <v>0</v>
      </c>
      <c r="L401" s="377">
        <f t="shared" si="21"/>
        <v>0</v>
      </c>
      <c r="M401" s="285">
        <f t="shared" si="20"/>
        <v>0</v>
      </c>
    </row>
    <row r="402" spans="11:13" hidden="1" x14ac:dyDescent="0.25">
      <c r="K402" s="307">
        <f t="shared" si="19"/>
        <v>0</v>
      </c>
      <c r="L402" s="377">
        <f t="shared" si="21"/>
        <v>0</v>
      </c>
      <c r="M402" s="285">
        <f t="shared" si="20"/>
        <v>0</v>
      </c>
    </row>
    <row r="403" spans="11:13" hidden="1" x14ac:dyDescent="0.25">
      <c r="K403" s="307">
        <f t="shared" si="19"/>
        <v>0</v>
      </c>
      <c r="L403" s="377">
        <f t="shared" si="21"/>
        <v>0</v>
      </c>
      <c r="M403" s="285">
        <f t="shared" si="20"/>
        <v>0</v>
      </c>
    </row>
    <row r="404" spans="11:13" hidden="1" x14ac:dyDescent="0.25">
      <c r="K404" s="307">
        <f t="shared" si="19"/>
        <v>0</v>
      </c>
      <c r="L404" s="377">
        <f t="shared" si="21"/>
        <v>0</v>
      </c>
      <c r="M404" s="285">
        <f t="shared" si="20"/>
        <v>0</v>
      </c>
    </row>
    <row r="405" spans="11:13" hidden="1" x14ac:dyDescent="0.25">
      <c r="K405" s="307">
        <f t="shared" si="19"/>
        <v>0</v>
      </c>
      <c r="L405" s="377">
        <f t="shared" si="21"/>
        <v>0</v>
      </c>
      <c r="M405" s="285">
        <f t="shared" si="20"/>
        <v>0</v>
      </c>
    </row>
    <row r="406" spans="11:13" hidden="1" x14ac:dyDescent="0.25">
      <c r="K406" s="307">
        <f t="shared" si="19"/>
        <v>0</v>
      </c>
      <c r="L406" s="377">
        <f t="shared" si="21"/>
        <v>0</v>
      </c>
      <c r="M406" s="285">
        <f t="shared" si="20"/>
        <v>0</v>
      </c>
    </row>
    <row r="407" spans="11:13" hidden="1" x14ac:dyDescent="0.25">
      <c r="K407" s="307">
        <f t="shared" si="19"/>
        <v>0</v>
      </c>
      <c r="L407" s="377">
        <f t="shared" si="21"/>
        <v>0</v>
      </c>
      <c r="M407" s="285">
        <f t="shared" si="20"/>
        <v>0</v>
      </c>
    </row>
    <row r="408" spans="11:13" hidden="1" x14ac:dyDescent="0.25">
      <c r="K408" s="307">
        <f t="shared" si="19"/>
        <v>0</v>
      </c>
      <c r="L408" s="377">
        <f t="shared" si="21"/>
        <v>0</v>
      </c>
      <c r="M408" s="285">
        <f t="shared" si="20"/>
        <v>0</v>
      </c>
    </row>
    <row r="409" spans="11:13" hidden="1" x14ac:dyDescent="0.25">
      <c r="K409" s="307">
        <f t="shared" si="19"/>
        <v>0</v>
      </c>
      <c r="L409" s="377">
        <f t="shared" si="21"/>
        <v>0</v>
      </c>
      <c r="M409" s="285">
        <f t="shared" si="20"/>
        <v>0</v>
      </c>
    </row>
    <row r="410" spans="11:13" hidden="1" x14ac:dyDescent="0.25">
      <c r="K410" s="307">
        <f t="shared" si="19"/>
        <v>0</v>
      </c>
      <c r="L410" s="377">
        <f t="shared" si="21"/>
        <v>0</v>
      </c>
      <c r="M410" s="285">
        <f t="shared" si="20"/>
        <v>0</v>
      </c>
    </row>
    <row r="411" spans="11:13" hidden="1" x14ac:dyDescent="0.25">
      <c r="K411" s="307">
        <f t="shared" si="19"/>
        <v>0</v>
      </c>
      <c r="L411" s="377">
        <f t="shared" si="21"/>
        <v>0</v>
      </c>
      <c r="M411" s="285">
        <f t="shared" si="20"/>
        <v>0</v>
      </c>
    </row>
    <row r="412" spans="11:13" hidden="1" x14ac:dyDescent="0.25">
      <c r="K412" s="307">
        <f t="shared" si="19"/>
        <v>0</v>
      </c>
      <c r="L412" s="377">
        <f t="shared" si="21"/>
        <v>0</v>
      </c>
      <c r="M412" s="285">
        <f t="shared" si="20"/>
        <v>0</v>
      </c>
    </row>
    <row r="413" spans="11:13" hidden="1" x14ac:dyDescent="0.25">
      <c r="K413" s="307">
        <f t="shared" si="19"/>
        <v>0</v>
      </c>
      <c r="L413" s="377">
        <f t="shared" si="21"/>
        <v>0</v>
      </c>
      <c r="M413" s="285">
        <f t="shared" si="20"/>
        <v>0</v>
      </c>
    </row>
    <row r="414" spans="11:13" hidden="1" x14ac:dyDescent="0.25">
      <c r="K414" s="307">
        <f t="shared" si="19"/>
        <v>0</v>
      </c>
      <c r="L414" s="377">
        <f t="shared" si="21"/>
        <v>0</v>
      </c>
      <c r="M414" s="285">
        <f t="shared" si="20"/>
        <v>0</v>
      </c>
    </row>
    <row r="415" spans="11:13" hidden="1" x14ac:dyDescent="0.25">
      <c r="K415" s="307">
        <f t="shared" si="19"/>
        <v>0</v>
      </c>
      <c r="L415" s="377">
        <f t="shared" si="21"/>
        <v>0</v>
      </c>
      <c r="M415" s="285">
        <f t="shared" si="20"/>
        <v>0</v>
      </c>
    </row>
    <row r="416" spans="11:13" hidden="1" x14ac:dyDescent="0.25">
      <c r="K416" s="307">
        <f t="shared" si="19"/>
        <v>0</v>
      </c>
      <c r="L416" s="377">
        <f t="shared" si="21"/>
        <v>0</v>
      </c>
      <c r="M416" s="285">
        <f t="shared" si="20"/>
        <v>0</v>
      </c>
    </row>
    <row r="417" spans="11:13" hidden="1" x14ac:dyDescent="0.25">
      <c r="K417" s="307">
        <f t="shared" si="19"/>
        <v>0</v>
      </c>
      <c r="L417" s="377">
        <f t="shared" si="21"/>
        <v>0</v>
      </c>
      <c r="M417" s="285">
        <f t="shared" si="20"/>
        <v>0</v>
      </c>
    </row>
    <row r="418" spans="11:13" hidden="1" x14ac:dyDescent="0.25">
      <c r="K418" s="307">
        <f t="shared" si="19"/>
        <v>0</v>
      </c>
      <c r="L418" s="377">
        <f t="shared" si="21"/>
        <v>0</v>
      </c>
      <c r="M418" s="285">
        <f t="shared" si="20"/>
        <v>0</v>
      </c>
    </row>
    <row r="419" spans="11:13" hidden="1" x14ac:dyDescent="0.25">
      <c r="K419" s="307">
        <f t="shared" si="19"/>
        <v>0</v>
      </c>
      <c r="L419" s="377">
        <f t="shared" si="21"/>
        <v>0</v>
      </c>
      <c r="M419" s="285">
        <f t="shared" si="20"/>
        <v>0</v>
      </c>
    </row>
    <row r="420" spans="11:13" hidden="1" x14ac:dyDescent="0.25">
      <c r="K420" s="307">
        <f t="shared" si="19"/>
        <v>0</v>
      </c>
      <c r="L420" s="377">
        <f t="shared" si="21"/>
        <v>0</v>
      </c>
      <c r="M420" s="285">
        <f t="shared" si="20"/>
        <v>0</v>
      </c>
    </row>
    <row r="421" spans="11:13" hidden="1" x14ac:dyDescent="0.25">
      <c r="K421" s="307">
        <f t="shared" si="19"/>
        <v>0</v>
      </c>
      <c r="L421" s="377">
        <f t="shared" si="21"/>
        <v>0</v>
      </c>
      <c r="M421" s="285">
        <f t="shared" si="20"/>
        <v>0</v>
      </c>
    </row>
    <row r="422" spans="11:13" hidden="1" x14ac:dyDescent="0.25">
      <c r="K422" s="307">
        <f t="shared" si="19"/>
        <v>0</v>
      </c>
      <c r="L422" s="377">
        <f t="shared" si="21"/>
        <v>0</v>
      </c>
      <c r="M422" s="285">
        <f t="shared" si="20"/>
        <v>0</v>
      </c>
    </row>
    <row r="423" spans="11:13" hidden="1" x14ac:dyDescent="0.25">
      <c r="K423" s="307">
        <f t="shared" si="19"/>
        <v>0</v>
      </c>
      <c r="L423" s="377">
        <f t="shared" si="21"/>
        <v>0</v>
      </c>
      <c r="M423" s="285">
        <f t="shared" si="20"/>
        <v>0</v>
      </c>
    </row>
    <row r="424" spans="11:13" hidden="1" x14ac:dyDescent="0.25">
      <c r="K424" s="307">
        <f t="shared" si="19"/>
        <v>0</v>
      </c>
      <c r="L424" s="377">
        <f t="shared" si="21"/>
        <v>0</v>
      </c>
      <c r="M424" s="285">
        <f t="shared" si="20"/>
        <v>0</v>
      </c>
    </row>
    <row r="425" spans="11:13" hidden="1" x14ac:dyDescent="0.25">
      <c r="K425" s="307">
        <f t="shared" si="19"/>
        <v>0</v>
      </c>
      <c r="L425" s="377">
        <f t="shared" si="21"/>
        <v>0</v>
      </c>
      <c r="M425" s="285">
        <f t="shared" si="20"/>
        <v>0</v>
      </c>
    </row>
    <row r="426" spans="11:13" hidden="1" x14ac:dyDescent="0.25">
      <c r="K426" s="307">
        <f t="shared" si="19"/>
        <v>0</v>
      </c>
      <c r="L426" s="377">
        <f t="shared" si="21"/>
        <v>0</v>
      </c>
      <c r="M426" s="285">
        <f t="shared" si="20"/>
        <v>0</v>
      </c>
    </row>
    <row r="427" spans="11:13" hidden="1" x14ac:dyDescent="0.25">
      <c r="K427" s="307">
        <f t="shared" si="19"/>
        <v>0</v>
      </c>
      <c r="L427" s="377">
        <f t="shared" si="21"/>
        <v>0</v>
      </c>
      <c r="M427" s="285">
        <f t="shared" si="20"/>
        <v>0</v>
      </c>
    </row>
    <row r="428" spans="11:13" hidden="1" x14ac:dyDescent="0.25">
      <c r="K428" s="307">
        <f t="shared" si="19"/>
        <v>0</v>
      </c>
      <c r="L428" s="377">
        <f t="shared" si="21"/>
        <v>0</v>
      </c>
      <c r="M428" s="285">
        <f t="shared" si="20"/>
        <v>0</v>
      </c>
    </row>
    <row r="429" spans="11:13" hidden="1" x14ac:dyDescent="0.25">
      <c r="K429" s="307">
        <f t="shared" si="19"/>
        <v>0</v>
      </c>
      <c r="L429" s="377">
        <f t="shared" si="21"/>
        <v>0</v>
      </c>
      <c r="M429" s="285">
        <f t="shared" si="20"/>
        <v>0</v>
      </c>
    </row>
    <row r="430" spans="11:13" hidden="1" x14ac:dyDescent="0.25">
      <c r="K430" s="307">
        <f t="shared" si="19"/>
        <v>0</v>
      </c>
      <c r="L430" s="377">
        <f t="shared" si="21"/>
        <v>0</v>
      </c>
      <c r="M430" s="285">
        <f t="shared" si="20"/>
        <v>0</v>
      </c>
    </row>
    <row r="431" spans="11:13" hidden="1" x14ac:dyDescent="0.25">
      <c r="K431" s="307">
        <f t="shared" si="19"/>
        <v>0</v>
      </c>
      <c r="L431" s="377">
        <f t="shared" si="21"/>
        <v>0</v>
      </c>
      <c r="M431" s="285">
        <f t="shared" si="20"/>
        <v>0</v>
      </c>
    </row>
    <row r="432" spans="11:13" hidden="1" x14ac:dyDescent="0.25">
      <c r="K432" s="307">
        <f t="shared" si="19"/>
        <v>0</v>
      </c>
      <c r="L432" s="377">
        <f t="shared" si="21"/>
        <v>0</v>
      </c>
      <c r="M432" s="285">
        <f t="shared" si="20"/>
        <v>0</v>
      </c>
    </row>
    <row r="433" spans="11:13" hidden="1" x14ac:dyDescent="0.25">
      <c r="K433" s="307">
        <f t="shared" si="19"/>
        <v>0</v>
      </c>
      <c r="L433" s="377">
        <f t="shared" si="21"/>
        <v>0</v>
      </c>
      <c r="M433" s="285">
        <f t="shared" si="20"/>
        <v>0</v>
      </c>
    </row>
    <row r="434" spans="11:13" hidden="1" x14ac:dyDescent="0.25">
      <c r="K434" s="307">
        <f t="shared" si="19"/>
        <v>0</v>
      </c>
      <c r="L434" s="377">
        <f t="shared" si="21"/>
        <v>0</v>
      </c>
      <c r="M434" s="285">
        <f t="shared" si="20"/>
        <v>0</v>
      </c>
    </row>
    <row r="435" spans="11:13" hidden="1" x14ac:dyDescent="0.25">
      <c r="K435" s="307">
        <f t="shared" si="19"/>
        <v>0</v>
      </c>
      <c r="L435" s="377">
        <f t="shared" si="21"/>
        <v>0</v>
      </c>
      <c r="M435" s="285">
        <f t="shared" si="20"/>
        <v>0</v>
      </c>
    </row>
    <row r="436" spans="11:13" hidden="1" x14ac:dyDescent="0.25">
      <c r="K436" s="307">
        <f t="shared" si="19"/>
        <v>0</v>
      </c>
      <c r="L436" s="377">
        <f t="shared" si="21"/>
        <v>0</v>
      </c>
      <c r="M436" s="285">
        <f t="shared" si="20"/>
        <v>0</v>
      </c>
    </row>
    <row r="437" spans="11:13" hidden="1" x14ac:dyDescent="0.25">
      <c r="K437" s="307">
        <f t="shared" si="19"/>
        <v>0</v>
      </c>
      <c r="L437" s="377">
        <f t="shared" si="21"/>
        <v>0</v>
      </c>
      <c r="M437" s="285">
        <f t="shared" si="20"/>
        <v>0</v>
      </c>
    </row>
    <row r="438" spans="11:13" hidden="1" x14ac:dyDescent="0.25">
      <c r="K438" s="307">
        <f t="shared" si="19"/>
        <v>0</v>
      </c>
      <c r="L438" s="377">
        <f t="shared" si="21"/>
        <v>0</v>
      </c>
      <c r="M438" s="285">
        <f t="shared" si="20"/>
        <v>0</v>
      </c>
    </row>
    <row r="439" spans="11:13" hidden="1" x14ac:dyDescent="0.25">
      <c r="K439" s="307">
        <f t="shared" si="19"/>
        <v>0</v>
      </c>
      <c r="L439" s="377">
        <f t="shared" si="21"/>
        <v>0</v>
      </c>
      <c r="M439" s="285">
        <f t="shared" si="20"/>
        <v>0</v>
      </c>
    </row>
    <row r="440" spans="11:13" hidden="1" x14ac:dyDescent="0.25">
      <c r="K440" s="307">
        <f t="shared" si="19"/>
        <v>0</v>
      </c>
      <c r="L440" s="377">
        <f t="shared" si="21"/>
        <v>0</v>
      </c>
      <c r="M440" s="285">
        <f t="shared" si="20"/>
        <v>0</v>
      </c>
    </row>
    <row r="441" spans="11:13" hidden="1" x14ac:dyDescent="0.25">
      <c r="K441" s="307">
        <f t="shared" si="19"/>
        <v>0</v>
      </c>
      <c r="L441" s="377">
        <f t="shared" si="21"/>
        <v>0</v>
      </c>
      <c r="M441" s="285">
        <f t="shared" si="20"/>
        <v>0</v>
      </c>
    </row>
    <row r="442" spans="11:13" hidden="1" x14ac:dyDescent="0.25">
      <c r="K442" s="307">
        <f t="shared" si="19"/>
        <v>0</v>
      </c>
      <c r="L442" s="377">
        <f t="shared" si="21"/>
        <v>0</v>
      </c>
      <c r="M442" s="285">
        <f t="shared" si="20"/>
        <v>0</v>
      </c>
    </row>
    <row r="443" spans="11:13" hidden="1" x14ac:dyDescent="0.25">
      <c r="K443" s="307">
        <f t="shared" si="19"/>
        <v>0</v>
      </c>
      <c r="L443" s="377">
        <f t="shared" si="21"/>
        <v>0</v>
      </c>
      <c r="M443" s="285">
        <f t="shared" si="20"/>
        <v>0</v>
      </c>
    </row>
    <row r="444" spans="11:13" hidden="1" x14ac:dyDescent="0.25">
      <c r="K444" s="307">
        <f t="shared" si="19"/>
        <v>0</v>
      </c>
      <c r="L444" s="377">
        <f t="shared" si="21"/>
        <v>0</v>
      </c>
      <c r="M444" s="285">
        <f t="shared" si="20"/>
        <v>0</v>
      </c>
    </row>
    <row r="445" spans="11:13" hidden="1" x14ac:dyDescent="0.25">
      <c r="K445" s="307">
        <f t="shared" si="19"/>
        <v>0</v>
      </c>
      <c r="L445" s="377">
        <f t="shared" si="21"/>
        <v>0</v>
      </c>
      <c r="M445" s="285">
        <f t="shared" si="20"/>
        <v>0</v>
      </c>
    </row>
    <row r="446" spans="11:13" hidden="1" x14ac:dyDescent="0.25">
      <c r="K446" s="307">
        <f t="shared" si="19"/>
        <v>0</v>
      </c>
      <c r="L446" s="377">
        <f t="shared" si="21"/>
        <v>0</v>
      </c>
      <c r="M446" s="285">
        <f t="shared" si="20"/>
        <v>0</v>
      </c>
    </row>
    <row r="447" spans="11:13" hidden="1" x14ac:dyDescent="0.25">
      <c r="K447" s="307">
        <f t="shared" si="19"/>
        <v>0</v>
      </c>
      <c r="L447" s="377">
        <f t="shared" si="21"/>
        <v>0</v>
      </c>
      <c r="M447" s="285">
        <f t="shared" si="20"/>
        <v>0</v>
      </c>
    </row>
    <row r="448" spans="11:13" hidden="1" x14ac:dyDescent="0.25">
      <c r="K448" s="307">
        <f t="shared" si="19"/>
        <v>0</v>
      </c>
      <c r="L448" s="377">
        <f t="shared" si="21"/>
        <v>0</v>
      </c>
      <c r="M448" s="285">
        <f t="shared" si="20"/>
        <v>0</v>
      </c>
    </row>
    <row r="449" spans="11:13" hidden="1" x14ac:dyDescent="0.25">
      <c r="K449" s="307">
        <f t="shared" si="19"/>
        <v>0</v>
      </c>
      <c r="L449" s="377">
        <f t="shared" si="21"/>
        <v>0</v>
      </c>
      <c r="M449" s="285">
        <f t="shared" si="20"/>
        <v>0</v>
      </c>
    </row>
    <row r="450" spans="11:13" hidden="1" x14ac:dyDescent="0.25">
      <c r="K450" s="307">
        <f t="shared" si="19"/>
        <v>0</v>
      </c>
      <c r="L450" s="377">
        <f t="shared" si="21"/>
        <v>0</v>
      </c>
      <c r="M450" s="285">
        <f t="shared" si="20"/>
        <v>0</v>
      </c>
    </row>
    <row r="451" spans="11:13" hidden="1" x14ac:dyDescent="0.25">
      <c r="K451" s="307">
        <f t="shared" si="19"/>
        <v>0</v>
      </c>
      <c r="L451" s="377">
        <f t="shared" si="21"/>
        <v>0</v>
      </c>
      <c r="M451" s="285">
        <f t="shared" si="20"/>
        <v>0</v>
      </c>
    </row>
    <row r="452" spans="11:13" hidden="1" x14ac:dyDescent="0.25">
      <c r="K452" s="307">
        <f t="shared" si="19"/>
        <v>0</v>
      </c>
      <c r="L452" s="377">
        <f t="shared" si="21"/>
        <v>0</v>
      </c>
      <c r="M452" s="285">
        <f t="shared" si="20"/>
        <v>0</v>
      </c>
    </row>
    <row r="453" spans="11:13" hidden="1" x14ac:dyDescent="0.25">
      <c r="K453" s="307">
        <f t="shared" ref="K453:K498" si="22">SUM(F453:J453)</f>
        <v>0</v>
      </c>
      <c r="L453" s="377">
        <f t="shared" si="21"/>
        <v>0</v>
      </c>
      <c r="M453" s="285">
        <f t="shared" ref="M453:M498" si="23">SUM(K453*L453)</f>
        <v>0</v>
      </c>
    </row>
    <row r="454" spans="11:13" hidden="1" x14ac:dyDescent="0.25">
      <c r="K454" s="307">
        <f t="shared" si="22"/>
        <v>0</v>
      </c>
      <c r="L454" s="377">
        <f t="shared" ref="L454:L498" si="24">IF(D454="X",0,IF(E454="",0,IF(E454="H",0,VLOOKUP(E454,$F$539:$G$553,2))))</f>
        <v>0</v>
      </c>
      <c r="M454" s="285">
        <f t="shared" si="23"/>
        <v>0</v>
      </c>
    </row>
    <row r="455" spans="11:13" hidden="1" x14ac:dyDescent="0.25">
      <c r="K455" s="307">
        <f t="shared" si="22"/>
        <v>0</v>
      </c>
      <c r="L455" s="377">
        <f t="shared" si="24"/>
        <v>0</v>
      </c>
      <c r="M455" s="285">
        <f t="shared" si="23"/>
        <v>0</v>
      </c>
    </row>
    <row r="456" spans="11:13" hidden="1" x14ac:dyDescent="0.25">
      <c r="K456" s="307">
        <f t="shared" si="22"/>
        <v>0</v>
      </c>
      <c r="L456" s="377">
        <f t="shared" si="24"/>
        <v>0</v>
      </c>
      <c r="M456" s="285">
        <f t="shared" si="23"/>
        <v>0</v>
      </c>
    </row>
    <row r="457" spans="11:13" hidden="1" x14ac:dyDescent="0.25">
      <c r="K457" s="307">
        <f t="shared" si="22"/>
        <v>0</v>
      </c>
      <c r="L457" s="377">
        <f t="shared" si="24"/>
        <v>0</v>
      </c>
      <c r="M457" s="285">
        <f t="shared" si="23"/>
        <v>0</v>
      </c>
    </row>
    <row r="458" spans="11:13" hidden="1" x14ac:dyDescent="0.25">
      <c r="K458" s="307">
        <f t="shared" si="22"/>
        <v>0</v>
      </c>
      <c r="L458" s="377">
        <f t="shared" si="24"/>
        <v>0</v>
      </c>
      <c r="M458" s="285">
        <f t="shared" si="23"/>
        <v>0</v>
      </c>
    </row>
    <row r="459" spans="11:13" hidden="1" x14ac:dyDescent="0.25">
      <c r="K459" s="307">
        <f t="shared" si="22"/>
        <v>0</v>
      </c>
      <c r="L459" s="377">
        <f t="shared" si="24"/>
        <v>0</v>
      </c>
      <c r="M459" s="285">
        <f t="shared" si="23"/>
        <v>0</v>
      </c>
    </row>
    <row r="460" spans="11:13" hidden="1" x14ac:dyDescent="0.25">
      <c r="K460" s="307">
        <f t="shared" si="22"/>
        <v>0</v>
      </c>
      <c r="L460" s="377">
        <f t="shared" si="24"/>
        <v>0</v>
      </c>
      <c r="M460" s="285">
        <f t="shared" si="23"/>
        <v>0</v>
      </c>
    </row>
    <row r="461" spans="11:13" hidden="1" x14ac:dyDescent="0.25">
      <c r="K461" s="307">
        <f t="shared" si="22"/>
        <v>0</v>
      </c>
      <c r="L461" s="377">
        <f t="shared" si="24"/>
        <v>0</v>
      </c>
      <c r="M461" s="285">
        <f t="shared" si="23"/>
        <v>0</v>
      </c>
    </row>
    <row r="462" spans="11:13" hidden="1" x14ac:dyDescent="0.25">
      <c r="K462" s="307">
        <f t="shared" si="22"/>
        <v>0</v>
      </c>
      <c r="L462" s="377">
        <f t="shared" si="24"/>
        <v>0</v>
      </c>
      <c r="M462" s="285">
        <f t="shared" si="23"/>
        <v>0</v>
      </c>
    </row>
    <row r="463" spans="11:13" hidden="1" x14ac:dyDescent="0.25">
      <c r="K463" s="307">
        <f t="shared" si="22"/>
        <v>0</v>
      </c>
      <c r="L463" s="377">
        <f t="shared" si="24"/>
        <v>0</v>
      </c>
      <c r="M463" s="285">
        <f t="shared" si="23"/>
        <v>0</v>
      </c>
    </row>
    <row r="464" spans="11:13" hidden="1" x14ac:dyDescent="0.25">
      <c r="K464" s="307">
        <f t="shared" si="22"/>
        <v>0</v>
      </c>
      <c r="L464" s="377">
        <f t="shared" si="24"/>
        <v>0</v>
      </c>
      <c r="M464" s="285">
        <f t="shared" si="23"/>
        <v>0</v>
      </c>
    </row>
    <row r="465" spans="11:13" hidden="1" x14ac:dyDescent="0.25">
      <c r="K465" s="307">
        <f t="shared" si="22"/>
        <v>0</v>
      </c>
      <c r="L465" s="377">
        <f t="shared" si="24"/>
        <v>0</v>
      </c>
      <c r="M465" s="285">
        <f t="shared" si="23"/>
        <v>0</v>
      </c>
    </row>
    <row r="466" spans="11:13" hidden="1" x14ac:dyDescent="0.25">
      <c r="K466" s="307">
        <f t="shared" si="22"/>
        <v>0</v>
      </c>
      <c r="L466" s="377">
        <f t="shared" si="24"/>
        <v>0</v>
      </c>
      <c r="M466" s="285">
        <f t="shared" si="23"/>
        <v>0</v>
      </c>
    </row>
    <row r="467" spans="11:13" hidden="1" x14ac:dyDescent="0.25">
      <c r="K467" s="307">
        <f t="shared" si="22"/>
        <v>0</v>
      </c>
      <c r="L467" s="377">
        <f t="shared" si="24"/>
        <v>0</v>
      </c>
      <c r="M467" s="285">
        <f t="shared" si="23"/>
        <v>0</v>
      </c>
    </row>
    <row r="468" spans="11:13" hidden="1" x14ac:dyDescent="0.25">
      <c r="K468" s="307">
        <f t="shared" si="22"/>
        <v>0</v>
      </c>
      <c r="L468" s="377">
        <f t="shared" si="24"/>
        <v>0</v>
      </c>
      <c r="M468" s="285">
        <f t="shared" si="23"/>
        <v>0</v>
      </c>
    </row>
    <row r="469" spans="11:13" hidden="1" x14ac:dyDescent="0.25">
      <c r="K469" s="307">
        <f t="shared" si="22"/>
        <v>0</v>
      </c>
      <c r="L469" s="377">
        <f t="shared" si="24"/>
        <v>0</v>
      </c>
      <c r="M469" s="285">
        <f t="shared" si="23"/>
        <v>0</v>
      </c>
    </row>
    <row r="470" spans="11:13" hidden="1" x14ac:dyDescent="0.25">
      <c r="K470" s="307">
        <f t="shared" si="22"/>
        <v>0</v>
      </c>
      <c r="L470" s="377">
        <f t="shared" si="24"/>
        <v>0</v>
      </c>
      <c r="M470" s="285">
        <f t="shared" si="23"/>
        <v>0</v>
      </c>
    </row>
    <row r="471" spans="11:13" hidden="1" x14ac:dyDescent="0.25">
      <c r="K471" s="307">
        <f t="shared" si="22"/>
        <v>0</v>
      </c>
      <c r="L471" s="377">
        <f t="shared" si="24"/>
        <v>0</v>
      </c>
      <c r="M471" s="285">
        <f t="shared" si="23"/>
        <v>0</v>
      </c>
    </row>
    <row r="472" spans="11:13" hidden="1" x14ac:dyDescent="0.25">
      <c r="K472" s="307">
        <f t="shared" si="22"/>
        <v>0</v>
      </c>
      <c r="L472" s="377">
        <f t="shared" si="24"/>
        <v>0</v>
      </c>
      <c r="M472" s="285">
        <f t="shared" si="23"/>
        <v>0</v>
      </c>
    </row>
    <row r="473" spans="11:13" hidden="1" x14ac:dyDescent="0.25">
      <c r="K473" s="307">
        <f t="shared" si="22"/>
        <v>0</v>
      </c>
      <c r="L473" s="377">
        <f t="shared" si="24"/>
        <v>0</v>
      </c>
      <c r="M473" s="285">
        <f t="shared" si="23"/>
        <v>0</v>
      </c>
    </row>
    <row r="474" spans="11:13" hidden="1" x14ac:dyDescent="0.25">
      <c r="K474" s="307">
        <f t="shared" si="22"/>
        <v>0</v>
      </c>
      <c r="L474" s="377">
        <f t="shared" si="24"/>
        <v>0</v>
      </c>
      <c r="M474" s="285">
        <f t="shared" si="23"/>
        <v>0</v>
      </c>
    </row>
    <row r="475" spans="11:13" hidden="1" x14ac:dyDescent="0.25">
      <c r="K475" s="307">
        <f t="shared" si="22"/>
        <v>0</v>
      </c>
      <c r="L475" s="377">
        <f t="shared" si="24"/>
        <v>0</v>
      </c>
      <c r="M475" s="285">
        <f t="shared" si="23"/>
        <v>0</v>
      </c>
    </row>
    <row r="476" spans="11:13" hidden="1" x14ac:dyDescent="0.25">
      <c r="K476" s="307">
        <f t="shared" si="22"/>
        <v>0</v>
      </c>
      <c r="L476" s="377">
        <f t="shared" si="24"/>
        <v>0</v>
      </c>
      <c r="M476" s="285">
        <f t="shared" si="23"/>
        <v>0</v>
      </c>
    </row>
    <row r="477" spans="11:13" hidden="1" x14ac:dyDescent="0.25">
      <c r="K477" s="307">
        <f t="shared" si="22"/>
        <v>0</v>
      </c>
      <c r="L477" s="377">
        <f t="shared" si="24"/>
        <v>0</v>
      </c>
      <c r="M477" s="285">
        <f t="shared" si="23"/>
        <v>0</v>
      </c>
    </row>
    <row r="478" spans="11:13" hidden="1" x14ac:dyDescent="0.25">
      <c r="K478" s="307">
        <f t="shared" si="22"/>
        <v>0</v>
      </c>
      <c r="L478" s="377">
        <f t="shared" si="24"/>
        <v>0</v>
      </c>
      <c r="M478" s="285">
        <f t="shared" si="23"/>
        <v>0</v>
      </c>
    </row>
    <row r="479" spans="11:13" hidden="1" x14ac:dyDescent="0.25">
      <c r="K479" s="307">
        <f t="shared" si="22"/>
        <v>0</v>
      </c>
      <c r="L479" s="377">
        <f t="shared" si="24"/>
        <v>0</v>
      </c>
      <c r="M479" s="285">
        <f t="shared" si="23"/>
        <v>0</v>
      </c>
    </row>
    <row r="480" spans="11:13" hidden="1" x14ac:dyDescent="0.25">
      <c r="K480" s="307">
        <f t="shared" si="22"/>
        <v>0</v>
      </c>
      <c r="L480" s="377">
        <f t="shared" si="24"/>
        <v>0</v>
      </c>
      <c r="M480" s="285">
        <f t="shared" si="23"/>
        <v>0</v>
      </c>
    </row>
    <row r="481" spans="11:13" hidden="1" x14ac:dyDescent="0.25">
      <c r="K481" s="307">
        <f t="shared" si="22"/>
        <v>0</v>
      </c>
      <c r="L481" s="377">
        <f t="shared" si="24"/>
        <v>0</v>
      </c>
      <c r="M481" s="285">
        <f t="shared" si="23"/>
        <v>0</v>
      </c>
    </row>
    <row r="482" spans="11:13" hidden="1" x14ac:dyDescent="0.25">
      <c r="K482" s="307">
        <f t="shared" si="22"/>
        <v>0</v>
      </c>
      <c r="L482" s="377">
        <f t="shared" si="24"/>
        <v>0</v>
      </c>
      <c r="M482" s="285">
        <f t="shared" si="23"/>
        <v>0</v>
      </c>
    </row>
    <row r="483" spans="11:13" hidden="1" x14ac:dyDescent="0.25">
      <c r="K483" s="307">
        <f t="shared" si="22"/>
        <v>0</v>
      </c>
      <c r="L483" s="377">
        <f t="shared" si="24"/>
        <v>0</v>
      </c>
      <c r="M483" s="285">
        <f t="shared" si="23"/>
        <v>0</v>
      </c>
    </row>
    <row r="484" spans="11:13" hidden="1" x14ac:dyDescent="0.25">
      <c r="K484" s="307">
        <f t="shared" si="22"/>
        <v>0</v>
      </c>
      <c r="L484" s="377">
        <f t="shared" si="24"/>
        <v>0</v>
      </c>
      <c r="M484" s="285">
        <f t="shared" si="23"/>
        <v>0</v>
      </c>
    </row>
    <row r="485" spans="11:13" hidden="1" x14ac:dyDescent="0.25">
      <c r="K485" s="307">
        <f t="shared" si="22"/>
        <v>0</v>
      </c>
      <c r="L485" s="377">
        <f t="shared" si="24"/>
        <v>0</v>
      </c>
      <c r="M485" s="285">
        <f t="shared" si="23"/>
        <v>0</v>
      </c>
    </row>
    <row r="486" spans="11:13" hidden="1" x14ac:dyDescent="0.25">
      <c r="K486" s="307">
        <f t="shared" si="22"/>
        <v>0</v>
      </c>
      <c r="L486" s="377">
        <f t="shared" si="24"/>
        <v>0</v>
      </c>
      <c r="M486" s="285">
        <f t="shared" si="23"/>
        <v>0</v>
      </c>
    </row>
    <row r="487" spans="11:13" hidden="1" x14ac:dyDescent="0.25">
      <c r="K487" s="307">
        <f t="shared" si="22"/>
        <v>0</v>
      </c>
      <c r="L487" s="377">
        <f t="shared" si="24"/>
        <v>0</v>
      </c>
      <c r="M487" s="285">
        <f t="shared" si="23"/>
        <v>0</v>
      </c>
    </row>
    <row r="488" spans="11:13" hidden="1" x14ac:dyDescent="0.25">
      <c r="K488" s="307">
        <f t="shared" si="22"/>
        <v>0</v>
      </c>
      <c r="L488" s="377">
        <f t="shared" si="24"/>
        <v>0</v>
      </c>
      <c r="M488" s="285">
        <f t="shared" si="23"/>
        <v>0</v>
      </c>
    </row>
    <row r="489" spans="11:13" hidden="1" x14ac:dyDescent="0.25">
      <c r="K489" s="307">
        <f t="shared" si="22"/>
        <v>0</v>
      </c>
      <c r="L489" s="377">
        <f t="shared" si="24"/>
        <v>0</v>
      </c>
      <c r="M489" s="285">
        <f t="shared" si="23"/>
        <v>0</v>
      </c>
    </row>
    <row r="490" spans="11:13" hidden="1" x14ac:dyDescent="0.25">
      <c r="K490" s="307">
        <f t="shared" si="22"/>
        <v>0</v>
      </c>
      <c r="L490" s="377">
        <f t="shared" si="24"/>
        <v>0</v>
      </c>
      <c r="M490" s="285">
        <f t="shared" si="23"/>
        <v>0</v>
      </c>
    </row>
    <row r="491" spans="11:13" hidden="1" x14ac:dyDescent="0.25">
      <c r="K491" s="307">
        <f t="shared" ref="K491:K494" si="25">SUM(F491:J491)</f>
        <v>0</v>
      </c>
      <c r="L491" s="377">
        <f t="shared" si="24"/>
        <v>0</v>
      </c>
      <c r="M491" s="285">
        <f t="shared" ref="M491:M494" si="26">SUM(K491*L491)</f>
        <v>0</v>
      </c>
    </row>
    <row r="492" spans="11:13" hidden="1" x14ac:dyDescent="0.25">
      <c r="K492" s="307">
        <f t="shared" si="25"/>
        <v>0</v>
      </c>
      <c r="L492" s="377">
        <f t="shared" si="24"/>
        <v>0</v>
      </c>
      <c r="M492" s="285">
        <f t="shared" si="26"/>
        <v>0</v>
      </c>
    </row>
    <row r="493" spans="11:13" hidden="1" x14ac:dyDescent="0.25">
      <c r="K493" s="307">
        <f t="shared" si="25"/>
        <v>0</v>
      </c>
      <c r="L493" s="377">
        <f t="shared" si="24"/>
        <v>0</v>
      </c>
      <c r="M493" s="285">
        <f t="shared" si="26"/>
        <v>0</v>
      </c>
    </row>
    <row r="494" spans="11:13" hidden="1" x14ac:dyDescent="0.25">
      <c r="K494" s="307">
        <f t="shared" si="25"/>
        <v>0</v>
      </c>
      <c r="L494" s="377">
        <f t="shared" si="24"/>
        <v>0</v>
      </c>
      <c r="M494" s="285">
        <f t="shared" si="26"/>
        <v>0</v>
      </c>
    </row>
    <row r="495" spans="11:13" hidden="1" x14ac:dyDescent="0.25">
      <c r="K495" s="307">
        <f t="shared" si="22"/>
        <v>0</v>
      </c>
      <c r="L495" s="377">
        <f t="shared" si="24"/>
        <v>0</v>
      </c>
      <c r="M495" s="285">
        <f t="shared" si="23"/>
        <v>0</v>
      </c>
    </row>
    <row r="496" spans="11:13" hidden="1" x14ac:dyDescent="0.25">
      <c r="K496" s="307">
        <f t="shared" si="22"/>
        <v>0</v>
      </c>
      <c r="L496" s="377">
        <f t="shared" si="24"/>
        <v>0</v>
      </c>
      <c r="M496" s="285">
        <f t="shared" si="23"/>
        <v>0</v>
      </c>
    </row>
    <row r="497" spans="3:13" hidden="1" x14ac:dyDescent="0.25">
      <c r="K497" s="307">
        <f t="shared" si="22"/>
        <v>0</v>
      </c>
      <c r="L497" s="377">
        <f t="shared" si="24"/>
        <v>0</v>
      </c>
      <c r="M497" s="285">
        <f t="shared" si="23"/>
        <v>0</v>
      </c>
    </row>
    <row r="498" spans="3:13" hidden="1" x14ac:dyDescent="0.25">
      <c r="K498" s="307">
        <f t="shared" si="22"/>
        <v>0</v>
      </c>
      <c r="L498" s="377">
        <f t="shared" si="24"/>
        <v>0</v>
      </c>
      <c r="M498" s="285">
        <f t="shared" si="23"/>
        <v>0</v>
      </c>
    </row>
    <row r="499" spans="3:13" x14ac:dyDescent="0.25">
      <c r="C499" s="411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11" t="str">
        <f>IF(F539="","Vrije categorie",F539)</f>
        <v>A</v>
      </c>
      <c r="D500" s="383"/>
      <c r="E500" s="383"/>
      <c r="F500" s="383">
        <f t="shared" ref="F500:F514" si="27">SUMPRODUCT(--($E$4:$E$498=C500),--($D$4:$D$498=""),$F$4:$F$498)</f>
        <v>0</v>
      </c>
      <c r="G500" s="383">
        <f t="shared" ref="G500:G514" si="28">SUMPRODUCT(--($E$4:$E$498=C500),--($D$4:$D$498=""),$G$4:$G$498)</f>
        <v>0</v>
      </c>
      <c r="H500" s="383">
        <f t="shared" ref="H500:H514" si="29">SUMPRODUCT(--($E$4:$E$498=C500),--($D$4:$D$498=""),$H$4:$H$498)</f>
        <v>80</v>
      </c>
      <c r="I500" s="383">
        <f t="shared" ref="I500:I514" si="30">SUMPRODUCT(--($E$4:$E$498=C500),--($D$4:$D$498=""),$I$4:$I$498)</f>
        <v>0</v>
      </c>
      <c r="J500" s="383">
        <f t="shared" ref="J500:J514" si="31">SUMPRODUCT(--($E$4:$E$498=C500),--($D$4:$D$498=""),$J$4:$J$498)</f>
        <v>22.23</v>
      </c>
      <c r="K500" s="383">
        <f t="shared" ref="K500:K514" si="32">SUM(F500:J500)</f>
        <v>102.23</v>
      </c>
      <c r="L500" s="383"/>
      <c r="M500" s="383">
        <f t="shared" ref="M500:M507" si="33">SUMPRODUCT(--($E$4:$E$498=C500),--($D$4:$D$498=""),$M$4:$M$498)</f>
        <v>20446</v>
      </c>
    </row>
    <row r="501" spans="3:13" x14ac:dyDescent="0.25">
      <c r="C501" s="411" t="str">
        <f t="shared" ref="C501:C514" si="34">IF(F540="","Vrije categorie",F540)</f>
        <v>A1</v>
      </c>
      <c r="D501" s="383"/>
      <c r="E501" s="383"/>
      <c r="F501" s="383">
        <f t="shared" si="27"/>
        <v>0</v>
      </c>
      <c r="G501" s="383">
        <f t="shared" si="28"/>
        <v>0</v>
      </c>
      <c r="H501" s="383">
        <f t="shared" si="29"/>
        <v>0</v>
      </c>
      <c r="I501" s="383">
        <f t="shared" si="30"/>
        <v>0</v>
      </c>
      <c r="J501" s="383">
        <f t="shared" si="31"/>
        <v>16.829999999999998</v>
      </c>
      <c r="K501" s="383">
        <f t="shared" si="32"/>
        <v>16.829999999999998</v>
      </c>
      <c r="L501" s="383"/>
      <c r="M501" s="383">
        <f t="shared" si="33"/>
        <v>3365.9999999999995</v>
      </c>
    </row>
    <row r="502" spans="3:13" x14ac:dyDescent="0.25">
      <c r="C502" s="411" t="str">
        <f t="shared" si="34"/>
        <v>A2</v>
      </c>
      <c r="D502" s="383"/>
      <c r="E502" s="383"/>
      <c r="F502" s="383">
        <f t="shared" si="27"/>
        <v>0</v>
      </c>
      <c r="G502" s="383">
        <f t="shared" si="28"/>
        <v>0</v>
      </c>
      <c r="H502" s="383">
        <f t="shared" si="29"/>
        <v>0</v>
      </c>
      <c r="I502" s="383">
        <f t="shared" si="30"/>
        <v>0</v>
      </c>
      <c r="J502" s="383">
        <f t="shared" si="31"/>
        <v>0</v>
      </c>
      <c r="K502" s="383">
        <f t="shared" si="32"/>
        <v>0</v>
      </c>
      <c r="L502" s="383"/>
      <c r="M502" s="383">
        <f t="shared" si="33"/>
        <v>0</v>
      </c>
    </row>
    <row r="503" spans="3:13" x14ac:dyDescent="0.25">
      <c r="C503" s="411" t="str">
        <f t="shared" si="34"/>
        <v>A3</v>
      </c>
      <c r="D503" s="383"/>
      <c r="E503" s="383"/>
      <c r="F503" s="383">
        <f t="shared" si="27"/>
        <v>0</v>
      </c>
      <c r="G503" s="383">
        <f t="shared" si="28"/>
        <v>0</v>
      </c>
      <c r="H503" s="383">
        <f t="shared" si="29"/>
        <v>0</v>
      </c>
      <c r="I503" s="383">
        <f t="shared" si="30"/>
        <v>0</v>
      </c>
      <c r="J503" s="383">
        <f t="shared" si="31"/>
        <v>0</v>
      </c>
      <c r="K503" s="383">
        <f t="shared" si="32"/>
        <v>0</v>
      </c>
      <c r="L503" s="383"/>
      <c r="M503" s="383">
        <f t="shared" si="33"/>
        <v>0</v>
      </c>
    </row>
    <row r="504" spans="3:13" x14ac:dyDescent="0.25">
      <c r="C504" s="411" t="str">
        <f t="shared" si="34"/>
        <v>B</v>
      </c>
      <c r="D504" s="383"/>
      <c r="E504" s="383"/>
      <c r="F504" s="383">
        <f t="shared" si="27"/>
        <v>10</v>
      </c>
      <c r="G504" s="383">
        <f t="shared" si="28"/>
        <v>0</v>
      </c>
      <c r="H504" s="383">
        <f t="shared" si="29"/>
        <v>0</v>
      </c>
      <c r="I504" s="383">
        <f t="shared" si="30"/>
        <v>0</v>
      </c>
      <c r="J504" s="383">
        <f t="shared" si="31"/>
        <v>80.59</v>
      </c>
      <c r="K504" s="383">
        <f t="shared" si="32"/>
        <v>90.59</v>
      </c>
      <c r="L504" s="383"/>
      <c r="M504" s="383">
        <f t="shared" si="33"/>
        <v>18118</v>
      </c>
    </row>
    <row r="505" spans="3:13" x14ac:dyDescent="0.25">
      <c r="C505" s="411" t="str">
        <f t="shared" si="34"/>
        <v>B1</v>
      </c>
      <c r="D505" s="383"/>
      <c r="E505" s="383"/>
      <c r="F505" s="383">
        <f t="shared" si="27"/>
        <v>0</v>
      </c>
      <c r="G505" s="383">
        <f t="shared" si="28"/>
        <v>0</v>
      </c>
      <c r="H505" s="383">
        <f t="shared" si="29"/>
        <v>0</v>
      </c>
      <c r="I505" s="383">
        <f t="shared" si="30"/>
        <v>0</v>
      </c>
      <c r="J505" s="383">
        <f t="shared" si="31"/>
        <v>0</v>
      </c>
      <c r="K505" s="383">
        <f t="shared" si="32"/>
        <v>0</v>
      </c>
      <c r="L505" s="383"/>
      <c r="M505" s="383">
        <f t="shared" si="33"/>
        <v>0</v>
      </c>
    </row>
    <row r="506" spans="3:13" x14ac:dyDescent="0.25">
      <c r="C506" s="411" t="str">
        <f t="shared" si="34"/>
        <v>C</v>
      </c>
      <c r="D506" s="383"/>
      <c r="E506" s="383"/>
      <c r="F506" s="383">
        <f t="shared" si="27"/>
        <v>0</v>
      </c>
      <c r="G506" s="383">
        <f t="shared" si="28"/>
        <v>0</v>
      </c>
      <c r="H506" s="383">
        <f t="shared" si="29"/>
        <v>0</v>
      </c>
      <c r="I506" s="383">
        <f t="shared" si="30"/>
        <v>0</v>
      </c>
      <c r="J506" s="383">
        <f t="shared" si="31"/>
        <v>39.18</v>
      </c>
      <c r="K506" s="383">
        <f t="shared" si="32"/>
        <v>39.18</v>
      </c>
      <c r="L506" s="383"/>
      <c r="M506" s="383">
        <f t="shared" si="33"/>
        <v>7836</v>
      </c>
    </row>
    <row r="507" spans="3:13" x14ac:dyDescent="0.25">
      <c r="C507" s="411" t="str">
        <f t="shared" si="34"/>
        <v>D</v>
      </c>
      <c r="D507" s="383"/>
      <c r="E507" s="383"/>
      <c r="F507" s="383">
        <f t="shared" si="27"/>
        <v>0</v>
      </c>
      <c r="G507" s="383">
        <f t="shared" si="28"/>
        <v>0</v>
      </c>
      <c r="H507" s="383">
        <f t="shared" si="29"/>
        <v>1564</v>
      </c>
      <c r="I507" s="383">
        <f t="shared" si="30"/>
        <v>0</v>
      </c>
      <c r="J507" s="383">
        <f t="shared" si="31"/>
        <v>99.75</v>
      </c>
      <c r="K507" s="383">
        <f t="shared" si="32"/>
        <v>1663.75</v>
      </c>
      <c r="L507" s="383"/>
      <c r="M507" s="383">
        <f t="shared" si="33"/>
        <v>332750</v>
      </c>
    </row>
    <row r="508" spans="3:13" x14ac:dyDescent="0.25">
      <c r="C508" s="411" t="str">
        <f t="shared" si="34"/>
        <v>D1</v>
      </c>
      <c r="D508" s="383"/>
      <c r="E508" s="383"/>
      <c r="F508" s="383">
        <f t="shared" si="27"/>
        <v>0</v>
      </c>
      <c r="G508" s="383">
        <f t="shared" si="28"/>
        <v>0</v>
      </c>
      <c r="H508" s="383">
        <f t="shared" si="29"/>
        <v>0</v>
      </c>
      <c r="I508" s="383">
        <f t="shared" si="30"/>
        <v>0</v>
      </c>
      <c r="J508" s="383">
        <f t="shared" si="31"/>
        <v>0</v>
      </c>
      <c r="K508" s="383">
        <f t="shared" si="32"/>
        <v>0</v>
      </c>
      <c r="L508" s="383"/>
      <c r="M508" s="383">
        <f t="shared" ref="M508:M513" si="35">SUMPRODUCT(--($E$4:$E$498=C508),--($D$4:$D$498=""),$M$4:$M$498)</f>
        <v>0</v>
      </c>
    </row>
    <row r="509" spans="3:13" x14ac:dyDescent="0.25">
      <c r="C509" s="411" t="str">
        <f t="shared" si="34"/>
        <v>E</v>
      </c>
      <c r="D509" s="383"/>
      <c r="E509" s="383"/>
      <c r="F509" s="383">
        <f t="shared" si="27"/>
        <v>0</v>
      </c>
      <c r="G509" s="383">
        <f t="shared" si="28"/>
        <v>0</v>
      </c>
      <c r="H509" s="383">
        <f t="shared" si="29"/>
        <v>0</v>
      </c>
      <c r="I509" s="383">
        <f t="shared" si="30"/>
        <v>0</v>
      </c>
      <c r="J509" s="383">
        <f t="shared" si="31"/>
        <v>0</v>
      </c>
      <c r="K509" s="383">
        <f t="shared" si="32"/>
        <v>0</v>
      </c>
      <c r="L509" s="383"/>
      <c r="M509" s="383">
        <f t="shared" si="35"/>
        <v>0</v>
      </c>
    </row>
    <row r="510" spans="3:13" x14ac:dyDescent="0.25">
      <c r="C510" s="411" t="str">
        <f t="shared" si="34"/>
        <v>F</v>
      </c>
      <c r="D510" s="383"/>
      <c r="E510" s="383"/>
      <c r="F510" s="383">
        <f t="shared" si="27"/>
        <v>0</v>
      </c>
      <c r="G510" s="383">
        <f t="shared" si="28"/>
        <v>0</v>
      </c>
      <c r="H510" s="383">
        <f t="shared" si="29"/>
        <v>0</v>
      </c>
      <c r="I510" s="383">
        <f t="shared" si="30"/>
        <v>0</v>
      </c>
      <c r="J510" s="383">
        <f t="shared" si="31"/>
        <v>0</v>
      </c>
      <c r="K510" s="383">
        <f t="shared" si="32"/>
        <v>0</v>
      </c>
      <c r="L510" s="383"/>
      <c r="M510" s="383">
        <f t="shared" si="35"/>
        <v>0</v>
      </c>
    </row>
    <row r="511" spans="3:13" x14ac:dyDescent="0.25">
      <c r="C511" s="411" t="str">
        <f t="shared" si="34"/>
        <v>G</v>
      </c>
      <c r="D511" s="383"/>
      <c r="E511" s="383"/>
      <c r="F511" s="383">
        <f t="shared" si="27"/>
        <v>0</v>
      </c>
      <c r="G511" s="383">
        <f t="shared" si="28"/>
        <v>0</v>
      </c>
      <c r="H511" s="383">
        <f t="shared" si="29"/>
        <v>0</v>
      </c>
      <c r="I511" s="383">
        <f t="shared" si="30"/>
        <v>0</v>
      </c>
      <c r="J511" s="383">
        <f t="shared" si="31"/>
        <v>0</v>
      </c>
      <c r="K511" s="383">
        <f t="shared" si="32"/>
        <v>0</v>
      </c>
      <c r="L511" s="383"/>
      <c r="M511" s="383">
        <f t="shared" si="35"/>
        <v>0</v>
      </c>
    </row>
    <row r="512" spans="3:13" x14ac:dyDescent="0.25">
      <c r="C512" s="411" t="str">
        <f t="shared" si="34"/>
        <v>H</v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11" t="str">
        <f t="shared" si="34"/>
        <v>E3</v>
      </c>
      <c r="D513" s="383"/>
      <c r="E513" s="383"/>
      <c r="F513" s="383">
        <f t="shared" si="27"/>
        <v>0</v>
      </c>
      <c r="G513" s="383">
        <f t="shared" si="28"/>
        <v>0</v>
      </c>
      <c r="H513" s="383">
        <f t="shared" si="29"/>
        <v>0</v>
      </c>
      <c r="I513" s="383">
        <f t="shared" si="30"/>
        <v>0</v>
      </c>
      <c r="J513" s="383">
        <f t="shared" si="31"/>
        <v>0</v>
      </c>
      <c r="K513" s="383">
        <f t="shared" si="32"/>
        <v>0</v>
      </c>
      <c r="L513" s="383"/>
      <c r="M513" s="383">
        <f t="shared" si="35"/>
        <v>0</v>
      </c>
    </row>
    <row r="514" spans="3:13" x14ac:dyDescent="0.25">
      <c r="C514" s="411" t="str">
        <f t="shared" si="34"/>
        <v>Vrije categorie</v>
      </c>
      <c r="D514" s="383"/>
      <c r="E514" s="383"/>
      <c r="F514" s="383">
        <f t="shared" si="27"/>
        <v>0</v>
      </c>
      <c r="G514" s="383">
        <f t="shared" si="28"/>
        <v>0</v>
      </c>
      <c r="H514" s="383">
        <f t="shared" si="29"/>
        <v>0</v>
      </c>
      <c r="I514" s="383">
        <f t="shared" si="30"/>
        <v>0</v>
      </c>
      <c r="J514" s="383">
        <f t="shared" si="31"/>
        <v>0</v>
      </c>
      <c r="K514" s="383">
        <f t="shared" si="32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12" t="s">
        <v>37</v>
      </c>
      <c r="D515" s="384"/>
      <c r="E515" s="384"/>
      <c r="F515" s="384">
        <f>SUM(F500:F514)</f>
        <v>10</v>
      </c>
      <c r="G515" s="384">
        <f t="shared" ref="G515:K515" si="36">SUM(G500:G514)</f>
        <v>0</v>
      </c>
      <c r="H515" s="384">
        <f t="shared" si="36"/>
        <v>1644</v>
      </c>
      <c r="I515" s="384">
        <f t="shared" si="36"/>
        <v>0</v>
      </c>
      <c r="J515" s="384">
        <f t="shared" si="36"/>
        <v>258.58000000000004</v>
      </c>
      <c r="K515" s="384">
        <f t="shared" si="36"/>
        <v>1912.58</v>
      </c>
      <c r="L515" s="384"/>
      <c r="M515" s="384">
        <f>SUM(M499:M514)</f>
        <v>382516</v>
      </c>
    </row>
    <row r="516" spans="3:13" ht="15.75" thickTop="1" x14ac:dyDescent="0.25">
      <c r="C516" s="413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12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0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0</v>
      </c>
      <c r="K517" s="384">
        <f>SUM(F517:J517)</f>
        <v>0</v>
      </c>
      <c r="L517" s="389"/>
      <c r="M517" s="390"/>
    </row>
    <row r="518" spans="3:13" ht="15.75" thickTop="1" x14ac:dyDescent="0.25"/>
    <row r="519" spans="3:13" x14ac:dyDescent="0.25">
      <c r="C519" s="414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14" t="str">
        <f t="shared" ref="C520:C534" si="37">C500</f>
        <v>A</v>
      </c>
      <c r="D520" s="391"/>
      <c r="E520" s="391"/>
      <c r="F520" s="391">
        <f t="shared" ref="F520:F534" si="38">SUMPRODUCT(--($E$4:$E$498=C520),--($D$4:$D$498="X"),$F$4:$F$498)</f>
        <v>0</v>
      </c>
      <c r="G520" s="391">
        <f t="shared" ref="G520:G534" si="39">SUMPRODUCT(--($E$4:$E$498=C520),--($D$4:$D$498="X"),$G$4:$G$498)</f>
        <v>0</v>
      </c>
      <c r="H520" s="391">
        <f t="shared" ref="H520:H534" si="40">SUMPRODUCT(--($E$4:$E$498=C520),--($D$4:$D$498="X"),$H$4:$H$498)</f>
        <v>0</v>
      </c>
      <c r="I520" s="391">
        <f t="shared" ref="I520:I534" si="41">SUMPRODUCT(--($E$4:$E$498=C520),--($D$4:$D$498="X"),$I$4:$I$498)</f>
        <v>0</v>
      </c>
      <c r="J520" s="391">
        <f t="shared" ref="J520:J534" si="42">SUMPRODUCT(--($E$4:$E$498=C520),--($D$4:$D$498="X"),$J$4:$J$498)</f>
        <v>0</v>
      </c>
      <c r="K520" s="391">
        <f t="shared" ref="K520:K534" si="43">SUM(F520:J520)</f>
        <v>0</v>
      </c>
    </row>
    <row r="521" spans="3:13" x14ac:dyDescent="0.25">
      <c r="C521" s="414" t="str">
        <f t="shared" si="37"/>
        <v>A1</v>
      </c>
      <c r="D521" s="391"/>
      <c r="E521" s="391"/>
      <c r="F521" s="391">
        <f t="shared" si="38"/>
        <v>0</v>
      </c>
      <c r="G521" s="391">
        <f t="shared" si="39"/>
        <v>0</v>
      </c>
      <c r="H521" s="391">
        <f t="shared" si="40"/>
        <v>0</v>
      </c>
      <c r="I521" s="391">
        <f t="shared" si="41"/>
        <v>0</v>
      </c>
      <c r="J521" s="391">
        <f t="shared" si="42"/>
        <v>0</v>
      </c>
      <c r="K521" s="391">
        <f t="shared" si="43"/>
        <v>0</v>
      </c>
    </row>
    <row r="522" spans="3:13" x14ac:dyDescent="0.25">
      <c r="C522" s="414" t="str">
        <f t="shared" si="37"/>
        <v>A2</v>
      </c>
      <c r="D522" s="391"/>
      <c r="E522" s="391"/>
      <c r="F522" s="391">
        <f t="shared" si="38"/>
        <v>0</v>
      </c>
      <c r="G522" s="391">
        <f t="shared" si="39"/>
        <v>0</v>
      </c>
      <c r="H522" s="391">
        <f t="shared" si="40"/>
        <v>0</v>
      </c>
      <c r="I522" s="391">
        <f t="shared" si="41"/>
        <v>0</v>
      </c>
      <c r="J522" s="391">
        <f t="shared" si="42"/>
        <v>0</v>
      </c>
      <c r="K522" s="391">
        <f t="shared" si="43"/>
        <v>0</v>
      </c>
    </row>
    <row r="523" spans="3:13" x14ac:dyDescent="0.25">
      <c r="C523" s="414" t="str">
        <f t="shared" si="37"/>
        <v>A3</v>
      </c>
      <c r="D523" s="391"/>
      <c r="E523" s="391"/>
      <c r="F523" s="391">
        <f t="shared" si="38"/>
        <v>0</v>
      </c>
      <c r="G523" s="391">
        <f t="shared" si="39"/>
        <v>0</v>
      </c>
      <c r="H523" s="391">
        <f t="shared" si="40"/>
        <v>0</v>
      </c>
      <c r="I523" s="391">
        <f t="shared" si="41"/>
        <v>0</v>
      </c>
      <c r="J523" s="391">
        <f t="shared" si="42"/>
        <v>0</v>
      </c>
      <c r="K523" s="391">
        <f t="shared" si="43"/>
        <v>0</v>
      </c>
    </row>
    <row r="524" spans="3:13" x14ac:dyDescent="0.25">
      <c r="C524" s="414" t="str">
        <f t="shared" si="37"/>
        <v>B</v>
      </c>
      <c r="D524" s="391"/>
      <c r="E524" s="391"/>
      <c r="F524" s="391">
        <f t="shared" si="38"/>
        <v>0</v>
      </c>
      <c r="G524" s="391">
        <f t="shared" si="39"/>
        <v>0</v>
      </c>
      <c r="H524" s="391">
        <f t="shared" si="40"/>
        <v>0</v>
      </c>
      <c r="I524" s="391">
        <f t="shared" si="41"/>
        <v>0</v>
      </c>
      <c r="J524" s="391">
        <f t="shared" si="42"/>
        <v>0</v>
      </c>
      <c r="K524" s="391">
        <f t="shared" si="43"/>
        <v>0</v>
      </c>
    </row>
    <row r="525" spans="3:13" x14ac:dyDescent="0.25">
      <c r="C525" s="414" t="str">
        <f t="shared" si="37"/>
        <v>B1</v>
      </c>
      <c r="D525" s="391"/>
      <c r="E525" s="391"/>
      <c r="F525" s="391">
        <f t="shared" si="38"/>
        <v>0</v>
      </c>
      <c r="G525" s="391">
        <f t="shared" si="39"/>
        <v>0</v>
      </c>
      <c r="H525" s="391">
        <f t="shared" si="40"/>
        <v>0</v>
      </c>
      <c r="I525" s="391">
        <f t="shared" si="41"/>
        <v>0</v>
      </c>
      <c r="J525" s="391">
        <f t="shared" si="42"/>
        <v>0</v>
      </c>
      <c r="K525" s="391">
        <f t="shared" si="43"/>
        <v>0</v>
      </c>
    </row>
    <row r="526" spans="3:13" x14ac:dyDescent="0.25">
      <c r="C526" s="414" t="str">
        <f t="shared" si="37"/>
        <v>C</v>
      </c>
      <c r="D526" s="391"/>
      <c r="E526" s="391"/>
      <c r="F526" s="391">
        <f t="shared" si="38"/>
        <v>0</v>
      </c>
      <c r="G526" s="391">
        <f t="shared" si="39"/>
        <v>0</v>
      </c>
      <c r="H526" s="391">
        <f t="shared" si="40"/>
        <v>0</v>
      </c>
      <c r="I526" s="391">
        <f t="shared" si="41"/>
        <v>0</v>
      </c>
      <c r="J526" s="391">
        <f t="shared" si="42"/>
        <v>0</v>
      </c>
      <c r="K526" s="391">
        <f t="shared" si="43"/>
        <v>0</v>
      </c>
    </row>
    <row r="527" spans="3:13" x14ac:dyDescent="0.25">
      <c r="C527" s="414" t="str">
        <f t="shared" si="37"/>
        <v>D</v>
      </c>
      <c r="D527" s="391"/>
      <c r="E527" s="391"/>
      <c r="F527" s="391">
        <f t="shared" si="38"/>
        <v>0</v>
      </c>
      <c r="G527" s="391">
        <f t="shared" si="39"/>
        <v>0</v>
      </c>
      <c r="H527" s="391">
        <f t="shared" si="40"/>
        <v>0</v>
      </c>
      <c r="I527" s="391">
        <f t="shared" si="41"/>
        <v>0</v>
      </c>
      <c r="J527" s="391">
        <f t="shared" si="42"/>
        <v>0</v>
      </c>
      <c r="K527" s="391">
        <f t="shared" si="43"/>
        <v>0</v>
      </c>
    </row>
    <row r="528" spans="3:13" x14ac:dyDescent="0.25">
      <c r="C528" s="414" t="str">
        <f t="shared" si="37"/>
        <v>D1</v>
      </c>
      <c r="D528" s="391"/>
      <c r="E528" s="391"/>
      <c r="F528" s="391">
        <f t="shared" si="38"/>
        <v>0</v>
      </c>
      <c r="G528" s="391">
        <f t="shared" si="39"/>
        <v>0</v>
      </c>
      <c r="H528" s="391">
        <f t="shared" si="40"/>
        <v>0</v>
      </c>
      <c r="I528" s="391">
        <f t="shared" si="41"/>
        <v>0</v>
      </c>
      <c r="J528" s="391">
        <f t="shared" si="42"/>
        <v>0</v>
      </c>
      <c r="K528" s="391">
        <f t="shared" si="43"/>
        <v>0</v>
      </c>
    </row>
    <row r="529" spans="3:12" x14ac:dyDescent="0.25">
      <c r="C529" s="414" t="str">
        <f t="shared" si="37"/>
        <v>E</v>
      </c>
      <c r="D529" s="391"/>
      <c r="E529" s="391"/>
      <c r="F529" s="391">
        <f t="shared" si="38"/>
        <v>0</v>
      </c>
      <c r="G529" s="391">
        <f t="shared" si="39"/>
        <v>0</v>
      </c>
      <c r="H529" s="391">
        <f t="shared" si="40"/>
        <v>0</v>
      </c>
      <c r="I529" s="391">
        <f t="shared" si="41"/>
        <v>0</v>
      </c>
      <c r="J529" s="391">
        <f t="shared" si="42"/>
        <v>0</v>
      </c>
      <c r="K529" s="391">
        <f t="shared" si="43"/>
        <v>0</v>
      </c>
    </row>
    <row r="530" spans="3:12" x14ac:dyDescent="0.25">
      <c r="C530" s="414" t="str">
        <f t="shared" si="37"/>
        <v>F</v>
      </c>
      <c r="D530" s="391"/>
      <c r="E530" s="391"/>
      <c r="F530" s="391">
        <f t="shared" si="38"/>
        <v>0</v>
      </c>
      <c r="G530" s="391">
        <f t="shared" si="39"/>
        <v>0</v>
      </c>
      <c r="H530" s="391">
        <f t="shared" si="40"/>
        <v>0</v>
      </c>
      <c r="I530" s="391">
        <f t="shared" si="41"/>
        <v>0</v>
      </c>
      <c r="J530" s="391">
        <f t="shared" si="42"/>
        <v>0</v>
      </c>
      <c r="K530" s="391">
        <f t="shared" si="43"/>
        <v>0</v>
      </c>
    </row>
    <row r="531" spans="3:12" x14ac:dyDescent="0.25">
      <c r="C531" s="414" t="str">
        <f t="shared" si="37"/>
        <v>G</v>
      </c>
      <c r="D531" s="391"/>
      <c r="E531" s="391"/>
      <c r="F531" s="391">
        <f t="shared" si="38"/>
        <v>0</v>
      </c>
      <c r="G531" s="391">
        <f t="shared" si="39"/>
        <v>0</v>
      </c>
      <c r="H531" s="391">
        <f t="shared" si="40"/>
        <v>0</v>
      </c>
      <c r="I531" s="391">
        <f t="shared" si="41"/>
        <v>0</v>
      </c>
      <c r="J531" s="391">
        <f t="shared" si="42"/>
        <v>0</v>
      </c>
      <c r="K531" s="391">
        <f t="shared" si="43"/>
        <v>0</v>
      </c>
    </row>
    <row r="532" spans="3:12" x14ac:dyDescent="0.25">
      <c r="C532" s="414" t="str">
        <f t="shared" si="37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14" t="str">
        <f t="shared" si="37"/>
        <v>E3</v>
      </c>
      <c r="D533" s="391"/>
      <c r="E533" s="391"/>
      <c r="F533" s="391">
        <f t="shared" si="38"/>
        <v>0</v>
      </c>
      <c r="G533" s="391">
        <f t="shared" si="39"/>
        <v>0</v>
      </c>
      <c r="H533" s="391">
        <f t="shared" si="40"/>
        <v>0</v>
      </c>
      <c r="I533" s="391">
        <f t="shared" si="41"/>
        <v>0</v>
      </c>
      <c r="J533" s="391">
        <f t="shared" si="42"/>
        <v>0</v>
      </c>
      <c r="K533" s="391">
        <f t="shared" si="43"/>
        <v>0</v>
      </c>
    </row>
    <row r="534" spans="3:12" x14ac:dyDescent="0.25">
      <c r="C534" s="414" t="str">
        <f t="shared" si="37"/>
        <v>Vrije categorie</v>
      </c>
      <c r="D534" s="391"/>
      <c r="E534" s="391"/>
      <c r="F534" s="391">
        <f t="shared" si="38"/>
        <v>0</v>
      </c>
      <c r="G534" s="391">
        <f t="shared" si="39"/>
        <v>0</v>
      </c>
      <c r="H534" s="391">
        <f t="shared" si="40"/>
        <v>0</v>
      </c>
      <c r="I534" s="391">
        <f t="shared" si="41"/>
        <v>0</v>
      </c>
      <c r="J534" s="391">
        <f t="shared" si="42"/>
        <v>0</v>
      </c>
      <c r="K534" s="391">
        <f t="shared" si="43"/>
        <v>0</v>
      </c>
    </row>
    <row r="535" spans="3:12" ht="15.75" thickBot="1" x14ac:dyDescent="0.3">
      <c r="C535" s="415" t="s">
        <v>140</v>
      </c>
      <c r="D535" s="392"/>
      <c r="E535" s="392"/>
      <c r="F535" s="392">
        <f t="shared" ref="F535:K535" si="44">SUM(F520:F534)</f>
        <v>0</v>
      </c>
      <c r="G535" s="392">
        <f t="shared" si="44"/>
        <v>0</v>
      </c>
      <c r="H535" s="392">
        <f t="shared" si="44"/>
        <v>0</v>
      </c>
      <c r="I535" s="392">
        <f t="shared" si="44"/>
        <v>0</v>
      </c>
      <c r="J535" s="392">
        <f t="shared" si="44"/>
        <v>0</v>
      </c>
      <c r="K535" s="392">
        <f t="shared" si="44"/>
        <v>0</v>
      </c>
    </row>
    <row r="536" spans="3:12" ht="15.75" thickTop="1" x14ac:dyDescent="0.25">
      <c r="C536" s="435"/>
    </row>
    <row r="537" spans="3:12" x14ac:dyDescent="0.25">
      <c r="C537" s="435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>
        <v>2.5</v>
      </c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>
        <v>2.5</v>
      </c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/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>
        <v>8.5</v>
      </c>
      <c r="L544" s="285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401" t="str">
        <f>IF('1a'!F550=0,"",'1a'!F550)</f>
        <v>G</v>
      </c>
      <c r="G550" s="402">
        <f>IF('1a'!G550=0,"",'1a'!G550)</f>
        <v>200</v>
      </c>
    </row>
    <row r="551" spans="6:7" x14ac:dyDescent="0.25">
      <c r="F551" s="401" t="str">
        <f>IF('1a'!F551=0,"",'1a'!F551)</f>
        <v>H</v>
      </c>
      <c r="G551" s="402">
        <f>IF('1a'!G551=0,"",'1a'!G551)</f>
        <v>200</v>
      </c>
    </row>
    <row r="552" spans="6:7" x14ac:dyDescent="0.25">
      <c r="F552" s="401" t="str">
        <f>IF('1a'!F552=0,"",'1a'!F552)</f>
        <v>E3</v>
      </c>
      <c r="G552" s="402">
        <f>IF('1a'!G552=0,"",'1a'!G552)</f>
        <v>200</v>
      </c>
    </row>
    <row r="553" spans="6:7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nPGZ/X6NxK7FMV1j3fxmvcTFcUqQlmZMVao76cLb044iBXP9LnRN/lfYd5Rf4XzZEZuu1nfRNd0LjugnJ1xzHA==" saltValue="naGnPsdSgLfY6MNVXaASi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Blad18">
    <tabColor rgb="FFC2E76B"/>
  </sheetPr>
  <dimension ref="A1:O121"/>
  <sheetViews>
    <sheetView showGridLines="0" showZeros="0" zoomScaleNormal="100" workbookViewId="0">
      <selection activeCell="J6" sqref="J6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8,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Bestuurskantoor SaZ</v>
      </c>
      <c r="C4" s="616"/>
      <c r="D4" s="616"/>
      <c r="E4" s="616"/>
      <c r="F4" s="629" t="s">
        <v>10</v>
      </c>
      <c r="G4" s="629"/>
      <c r="H4" s="221">
        <v>8</v>
      </c>
    </row>
    <row r="5" spans="1:11" ht="15" x14ac:dyDescent="0.25">
      <c r="A5" s="62" t="s">
        <v>5</v>
      </c>
      <c r="B5" s="613" t="str">
        <f>VLOOKUP(H4,Verzamelblad!A5:E54,4)</f>
        <v>Sportlaan 54</v>
      </c>
      <c r="C5" s="613"/>
      <c r="D5" s="613"/>
      <c r="E5" s="613"/>
      <c r="F5" s="630" t="s">
        <v>11</v>
      </c>
      <c r="G5" s="630"/>
      <c r="H5" s="222" t="str">
        <f>CONCATENATE(H4,"a")</f>
        <v>8a</v>
      </c>
    </row>
    <row r="6" spans="1:11" ht="15" x14ac:dyDescent="0.25">
      <c r="A6" s="65" t="s">
        <v>7</v>
      </c>
      <c r="B6" s="610" t="str">
        <f>VLOOKUP(H4,Verzamelblad!A5:E54,5)</f>
        <v>Den Helder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210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282428.99999999994</v>
      </c>
      <c r="E19" s="600" t="s">
        <v>223</v>
      </c>
      <c r="F19" s="601"/>
      <c r="G19" s="107">
        <f ca="1">IFERROR(D100/E9,"")</f>
        <v>1344.8999999999996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26.63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26.63</v>
      </c>
      <c r="F23" s="208"/>
      <c r="G23" s="161" t="str">
        <f>IF(IF(E23="","",SUM(E23*F23))=0,"",IF(E23="","",SUM(E23*F23)))</f>
        <v/>
      </c>
      <c r="H23" s="44">
        <f>VLOOKUP($H$4,Verzamelblad!$A$5:$EK$54,39,0)</f>
        <v>200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1348.0600000000002</v>
      </c>
      <c r="F36" s="207"/>
      <c r="G36" s="160" t="str">
        <f ca="1">IF(IF(E36="","",SUM(E36*F36))=0,"",IF(E36="","",SUM(E36*F36)))</f>
        <v/>
      </c>
      <c r="H36" s="43" t="str">
        <f>VLOOKUP($H$4,Verzamelblad!$A$5:$DE$54,17)</f>
        <v>resultaatgericht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1348.0600000000002</v>
      </c>
      <c r="F37" s="208"/>
      <c r="G37" s="161" t="str">
        <f ca="1">IF(IF(E37="","",SUM(E37*F37))=0,"",IF(E37="","",SUM(E37*F37)))</f>
        <v/>
      </c>
      <c r="H37" s="44" t="str">
        <f>VLOOKUP($H$4,Verzamelblad!$A$5:$DE$54,19)</f>
        <v>resultaatgericht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1348.0600000000002</v>
      </c>
      <c r="F38" s="208"/>
      <c r="G38" s="161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10">
        <f ca="1">VLOOKUP($H$4,Verzamelblad!$A$5:$DF$54,110)</f>
        <v>1348.0600000000002</v>
      </c>
      <c r="F41" s="208"/>
      <c r="G41" s="161" t="str">
        <f t="shared" ca="1" si="3"/>
        <v/>
      </c>
      <c r="H41" s="44">
        <f>VLOOKUP($H$4,Verzamelblad!$A$5:$DE$54,27)</f>
        <v>1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315.14999999999998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315.14999999999998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161.85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2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/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161.7672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221211.89999999997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55624.799999999996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5592.3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282428.99999999994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9yzMOwqCqcRunqHJHx+2gznSo5THT3OfYRTT4BAW9skORzgducJxOvQz3IGsOgvWqH5nwIPxzIoTE3g9IXaQqA==" saltValue="qccY5tpJ1G2uejRphLyre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4" priority="4" operator="equal">
      <formula>"Geen 100%"</formula>
    </cfRule>
  </conditionalFormatting>
  <conditionalFormatting sqref="G12">
    <cfRule type="containsText" dxfId="133" priority="2" operator="containsText" text="te laag">
      <formula>NOT(ISERROR(SEARCH("te laag",G12)))</formula>
    </cfRule>
  </conditionalFormatting>
  <conditionalFormatting sqref="G13">
    <cfRule type="containsText" dxfId="1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BA73F40-E9A8-4100-9030-49CCD0863C1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173583"/>
    <pageSetUpPr fitToPage="1"/>
  </sheetPr>
  <dimension ref="A1:L40"/>
  <sheetViews>
    <sheetView showGridLines="0" showZeros="0" tabSelected="1" zoomScaleNormal="100" zoomScaleSheetLayoutView="100" workbookViewId="0">
      <pane ySplit="1" topLeftCell="A2" activePane="bottomLeft" state="frozen"/>
      <selection pane="bottomLeft" activeCell="H8" sqref="H8:J8"/>
    </sheetView>
  </sheetViews>
  <sheetFormatPr defaultColWidth="9.140625" defaultRowHeight="15" x14ac:dyDescent="0.25"/>
  <cols>
    <col min="1" max="1" width="9.7109375" style="285" customWidth="1"/>
    <col min="2" max="2" width="3.42578125" style="285" customWidth="1"/>
    <col min="3" max="5" width="9.140625" style="285" customWidth="1"/>
    <col min="6" max="6" width="12.5703125" style="285" customWidth="1"/>
    <col min="7" max="7" width="2.85546875" style="285" customWidth="1"/>
    <col min="8" max="9" width="9.140625" style="285" customWidth="1"/>
    <col min="10" max="10" width="23.7109375" style="285" customWidth="1"/>
    <col min="11" max="16384" width="9.140625" style="285"/>
  </cols>
  <sheetData>
    <row r="1" spans="1:10" s="312" customFormat="1" ht="26.25" customHeight="1" x14ac:dyDescent="0.4">
      <c r="A1" s="309" t="s">
        <v>174</v>
      </c>
      <c r="B1" s="310"/>
      <c r="C1" s="310"/>
      <c r="D1" s="310"/>
      <c r="E1" s="310"/>
      <c r="F1" s="310"/>
      <c r="G1" s="310"/>
      <c r="H1" s="310"/>
      <c r="I1" s="310"/>
      <c r="J1" s="311"/>
    </row>
    <row r="2" spans="1:10" ht="15.75" x14ac:dyDescent="0.25">
      <c r="A2" s="313"/>
      <c r="B2" s="314"/>
      <c r="C2" s="314"/>
      <c r="D2" s="314"/>
      <c r="E2" s="314"/>
      <c r="F2" s="314"/>
      <c r="G2" s="314"/>
      <c r="H2" s="314"/>
      <c r="I2" s="314"/>
      <c r="J2" s="314"/>
    </row>
    <row r="3" spans="1:10" ht="17.25" customHeight="1" x14ac:dyDescent="0.25">
      <c r="A3" s="315" t="s">
        <v>174</v>
      </c>
      <c r="B3" s="316"/>
      <c r="C3" s="316"/>
      <c r="D3" s="316"/>
      <c r="E3" s="316"/>
      <c r="F3" s="317"/>
      <c r="G3" s="316"/>
      <c r="H3" s="316"/>
      <c r="I3" s="316"/>
      <c r="J3" s="318"/>
    </row>
    <row r="4" spans="1:10" ht="15.75" x14ac:dyDescent="0.25">
      <c r="A4" s="319"/>
      <c r="B4" s="320"/>
      <c r="C4" s="320"/>
      <c r="D4" s="320"/>
      <c r="E4" s="320"/>
      <c r="F4" s="320"/>
      <c r="G4" s="320"/>
      <c r="H4" s="320"/>
      <c r="I4" s="320"/>
      <c r="J4" s="320"/>
    </row>
    <row r="5" spans="1:10" ht="15.75" customHeight="1" x14ac:dyDescent="0.25">
      <c r="A5" s="574" t="s">
        <v>195</v>
      </c>
      <c r="B5" s="575"/>
      <c r="C5" s="575"/>
      <c r="D5" s="575"/>
      <c r="E5" s="575"/>
      <c r="F5" s="576"/>
      <c r="G5" s="320"/>
      <c r="H5" s="553" t="s">
        <v>284</v>
      </c>
      <c r="I5" s="554"/>
      <c r="J5" s="555"/>
    </row>
    <row r="6" spans="1:10" ht="15.75" customHeight="1" x14ac:dyDescent="0.25">
      <c r="A6" s="541" t="s">
        <v>196</v>
      </c>
      <c r="B6" s="542"/>
      <c r="C6" s="542"/>
      <c r="D6" s="542"/>
      <c r="E6" s="542"/>
      <c r="F6" s="543"/>
      <c r="G6" s="320"/>
      <c r="H6" s="565" t="s">
        <v>285</v>
      </c>
      <c r="I6" s="566"/>
      <c r="J6" s="567"/>
    </row>
    <row r="7" spans="1:10" ht="15.75" customHeight="1" x14ac:dyDescent="0.25">
      <c r="A7" s="541" t="s">
        <v>197</v>
      </c>
      <c r="B7" s="542"/>
      <c r="C7" s="542"/>
      <c r="D7" s="542"/>
      <c r="E7" s="542"/>
      <c r="F7" s="543"/>
      <c r="G7" s="320"/>
      <c r="H7" s="565">
        <v>41241888</v>
      </c>
      <c r="I7" s="566"/>
      <c r="J7" s="567"/>
    </row>
    <row r="8" spans="1:10" ht="15.75" customHeight="1" x14ac:dyDescent="0.25">
      <c r="A8" s="541" t="s">
        <v>175</v>
      </c>
      <c r="B8" s="542"/>
      <c r="C8" s="542"/>
      <c r="D8" s="542"/>
      <c r="E8" s="542"/>
      <c r="F8" s="543"/>
      <c r="G8" s="320"/>
      <c r="H8" s="565"/>
      <c r="I8" s="566"/>
      <c r="J8" s="567"/>
    </row>
    <row r="9" spans="1:10" ht="15.75" customHeight="1" x14ac:dyDescent="0.25">
      <c r="A9" s="541" t="s">
        <v>39</v>
      </c>
      <c r="B9" s="542"/>
      <c r="C9" s="542"/>
      <c r="D9" s="542"/>
      <c r="E9" s="542"/>
      <c r="F9" s="543"/>
      <c r="G9" s="320"/>
      <c r="H9" s="565"/>
      <c r="I9" s="566"/>
      <c r="J9" s="567"/>
    </row>
    <row r="10" spans="1:10" ht="15.75" customHeight="1" x14ac:dyDescent="0.25">
      <c r="A10" s="541" t="s">
        <v>198</v>
      </c>
      <c r="B10" s="542"/>
      <c r="C10" s="542"/>
      <c r="D10" s="542"/>
      <c r="E10" s="542"/>
      <c r="F10" s="543"/>
      <c r="G10" s="320"/>
      <c r="H10" s="565"/>
      <c r="I10" s="566"/>
      <c r="J10" s="567"/>
    </row>
    <row r="11" spans="1:10" ht="15.75" customHeight="1" x14ac:dyDescent="0.25">
      <c r="A11" s="547" t="s">
        <v>39</v>
      </c>
      <c r="B11" s="548"/>
      <c r="C11" s="548"/>
      <c r="D11" s="548"/>
      <c r="E11" s="548"/>
      <c r="F11" s="549"/>
      <c r="G11" s="320"/>
      <c r="H11" s="559"/>
      <c r="I11" s="560"/>
      <c r="J11" s="561"/>
    </row>
    <row r="12" spans="1:10" ht="15.75" customHeight="1" x14ac:dyDescent="0.25">
      <c r="A12" s="321"/>
      <c r="B12" s="322"/>
      <c r="C12" s="322"/>
      <c r="D12" s="322"/>
      <c r="E12" s="322"/>
      <c r="F12" s="322"/>
      <c r="G12" s="320"/>
      <c r="H12" s="234"/>
      <c r="I12" s="235"/>
      <c r="J12" s="235"/>
    </row>
    <row r="13" spans="1:10" ht="15.75" customHeight="1" x14ac:dyDescent="0.25">
      <c r="A13" s="574" t="s">
        <v>43</v>
      </c>
      <c r="B13" s="575"/>
      <c r="C13" s="575"/>
      <c r="D13" s="575"/>
      <c r="E13" s="575"/>
      <c r="F13" s="576"/>
      <c r="G13" s="323"/>
      <c r="H13" s="556" t="s">
        <v>286</v>
      </c>
      <c r="I13" s="557"/>
      <c r="J13" s="558"/>
    </row>
    <row r="14" spans="1:10" ht="15.75" customHeight="1" x14ac:dyDescent="0.25">
      <c r="A14" s="541" t="s">
        <v>39</v>
      </c>
      <c r="B14" s="542"/>
      <c r="C14" s="542"/>
      <c r="D14" s="542"/>
      <c r="E14" s="542"/>
      <c r="F14" s="543"/>
      <c r="G14" s="323"/>
      <c r="H14" s="568" t="s">
        <v>287</v>
      </c>
      <c r="I14" s="569"/>
      <c r="J14" s="570"/>
    </row>
    <row r="15" spans="1:10" ht="15.75" customHeight="1" x14ac:dyDescent="0.25">
      <c r="A15" s="541" t="s">
        <v>288</v>
      </c>
      <c r="B15" s="542"/>
      <c r="C15" s="542"/>
      <c r="D15" s="542"/>
      <c r="E15" s="542"/>
      <c r="F15" s="543"/>
      <c r="G15" s="323"/>
      <c r="H15" s="568" t="s">
        <v>289</v>
      </c>
      <c r="I15" s="569"/>
      <c r="J15" s="570"/>
    </row>
    <row r="16" spans="1:10" ht="15.75" customHeight="1" x14ac:dyDescent="0.25">
      <c r="A16" s="577" t="s">
        <v>290</v>
      </c>
      <c r="B16" s="578"/>
      <c r="C16" s="578"/>
      <c r="D16" s="578"/>
      <c r="E16" s="578"/>
      <c r="F16" s="579"/>
      <c r="G16" s="323"/>
      <c r="H16" s="571" t="s">
        <v>291</v>
      </c>
      <c r="I16" s="572"/>
      <c r="J16" s="573"/>
    </row>
    <row r="17" spans="1:10" ht="15.75" customHeight="1" x14ac:dyDescent="0.25">
      <c r="A17" s="322"/>
      <c r="B17" s="321"/>
      <c r="C17" s="322"/>
      <c r="D17" s="322"/>
      <c r="E17" s="324"/>
      <c r="F17" s="322"/>
      <c r="G17" s="323"/>
      <c r="H17" s="323"/>
      <c r="I17" s="323"/>
      <c r="J17" s="323"/>
    </row>
    <row r="18" spans="1:10" ht="15.75" customHeight="1" x14ac:dyDescent="0.25">
      <c r="A18" s="580" t="s">
        <v>199</v>
      </c>
      <c r="B18" s="581"/>
      <c r="C18" s="581"/>
      <c r="D18" s="581"/>
      <c r="E18" s="581"/>
      <c r="F18" s="582"/>
      <c r="G18" s="325"/>
      <c r="H18" s="562"/>
      <c r="I18" s="563"/>
      <c r="J18" s="564"/>
    </row>
    <row r="19" spans="1:10" ht="15.75" customHeight="1" x14ac:dyDescent="0.25">
      <c r="A19" s="541" t="s">
        <v>200</v>
      </c>
      <c r="B19" s="542"/>
      <c r="C19" s="542"/>
      <c r="D19" s="542"/>
      <c r="E19" s="542"/>
      <c r="F19" s="543"/>
      <c r="G19" s="325"/>
      <c r="H19" s="550"/>
      <c r="I19" s="551"/>
      <c r="J19" s="552"/>
    </row>
    <row r="20" spans="1:10" ht="15.75" customHeight="1" x14ac:dyDescent="0.25">
      <c r="A20" s="541" t="s">
        <v>197</v>
      </c>
      <c r="B20" s="542"/>
      <c r="C20" s="542"/>
      <c r="D20" s="542"/>
      <c r="E20" s="542"/>
      <c r="F20" s="543"/>
      <c r="G20" s="325"/>
      <c r="H20" s="550"/>
      <c r="I20" s="551"/>
      <c r="J20" s="552"/>
    </row>
    <row r="21" spans="1:10" ht="15.75" customHeight="1" x14ac:dyDescent="0.25">
      <c r="A21" s="541" t="s">
        <v>41</v>
      </c>
      <c r="B21" s="542"/>
      <c r="C21" s="542"/>
      <c r="D21" s="542"/>
      <c r="E21" s="542"/>
      <c r="F21" s="543"/>
      <c r="G21" s="325"/>
      <c r="H21" s="550"/>
      <c r="I21" s="551"/>
      <c r="J21" s="552"/>
    </row>
    <row r="22" spans="1:10" ht="15.75" customHeight="1" x14ac:dyDescent="0.25">
      <c r="A22" s="541" t="s">
        <v>39</v>
      </c>
      <c r="B22" s="542"/>
      <c r="C22" s="542"/>
      <c r="D22" s="542"/>
      <c r="E22" s="542"/>
      <c r="F22" s="543"/>
      <c r="G22" s="325"/>
      <c r="H22" s="550"/>
      <c r="I22" s="551"/>
      <c r="J22" s="552"/>
    </row>
    <row r="23" spans="1:10" ht="15.75" customHeight="1" x14ac:dyDescent="0.25">
      <c r="A23" s="541" t="s">
        <v>42</v>
      </c>
      <c r="B23" s="542"/>
      <c r="C23" s="542"/>
      <c r="D23" s="542"/>
      <c r="E23" s="542"/>
      <c r="F23" s="543"/>
      <c r="G23" s="325"/>
      <c r="H23" s="550"/>
      <c r="I23" s="551"/>
      <c r="J23" s="552"/>
    </row>
    <row r="24" spans="1:10" ht="15.75" customHeight="1" x14ac:dyDescent="0.25">
      <c r="A24" s="577" t="s">
        <v>39</v>
      </c>
      <c r="B24" s="578"/>
      <c r="C24" s="578"/>
      <c r="D24" s="578"/>
      <c r="E24" s="578"/>
      <c r="F24" s="579"/>
      <c r="G24" s="325"/>
      <c r="H24" s="544"/>
      <c r="I24" s="545"/>
      <c r="J24" s="546"/>
    </row>
    <row r="25" spans="1:10" ht="15.75" customHeight="1" x14ac:dyDescent="0.25">
      <c r="A25" s="324"/>
      <c r="B25" s="324"/>
      <c r="C25" s="322"/>
      <c r="D25" s="322"/>
      <c r="E25" s="322"/>
      <c r="F25" s="322"/>
      <c r="G25" s="325"/>
      <c r="H25" s="323"/>
      <c r="I25" s="323"/>
      <c r="J25" s="323"/>
    </row>
    <row r="26" spans="1:10" ht="15.75" customHeight="1" x14ac:dyDescent="0.25">
      <c r="A26" s="580" t="s">
        <v>43</v>
      </c>
      <c r="B26" s="581"/>
      <c r="C26" s="581"/>
      <c r="D26" s="581"/>
      <c r="E26" s="581"/>
      <c r="F26" s="582"/>
      <c r="G26" s="325"/>
      <c r="H26" s="562"/>
      <c r="I26" s="563"/>
      <c r="J26" s="564"/>
    </row>
    <row r="27" spans="1:10" ht="15.75" customHeight="1" x14ac:dyDescent="0.25">
      <c r="A27" s="326" t="s">
        <v>292</v>
      </c>
      <c r="B27" s="327"/>
      <c r="C27" s="327"/>
      <c r="D27" s="327"/>
      <c r="E27" s="327"/>
      <c r="F27" s="328"/>
      <c r="G27" s="325"/>
      <c r="H27" s="236"/>
      <c r="I27" s="237"/>
      <c r="J27" s="238"/>
    </row>
    <row r="28" spans="1:10" ht="15.75" customHeight="1" x14ac:dyDescent="0.25">
      <c r="A28" s="326" t="s">
        <v>293</v>
      </c>
      <c r="B28" s="327"/>
      <c r="C28" s="327"/>
      <c r="D28" s="327"/>
      <c r="E28" s="327"/>
      <c r="F28" s="328"/>
      <c r="G28" s="325"/>
      <c r="H28" s="236"/>
      <c r="I28" s="237"/>
      <c r="J28" s="238"/>
    </row>
    <row r="29" spans="1:10" ht="15.75" customHeight="1" x14ac:dyDescent="0.25">
      <c r="A29" s="541" t="s">
        <v>40</v>
      </c>
      <c r="B29" s="542"/>
      <c r="C29" s="542"/>
      <c r="D29" s="542"/>
      <c r="E29" s="542"/>
      <c r="F29" s="543"/>
      <c r="G29" s="325"/>
      <c r="H29" s="550"/>
      <c r="I29" s="551"/>
      <c r="J29" s="552"/>
    </row>
    <row r="30" spans="1:10" ht="15.75" customHeight="1" x14ac:dyDescent="0.25">
      <c r="A30" s="541" t="s">
        <v>44</v>
      </c>
      <c r="B30" s="542"/>
      <c r="C30" s="542"/>
      <c r="D30" s="542"/>
      <c r="E30" s="542"/>
      <c r="F30" s="543"/>
      <c r="G30" s="325"/>
      <c r="H30" s="550"/>
      <c r="I30" s="551"/>
      <c r="J30" s="552"/>
    </row>
    <row r="31" spans="1:10" ht="15.75" customHeight="1" x14ac:dyDescent="0.25">
      <c r="A31" s="547" t="s">
        <v>201</v>
      </c>
      <c r="B31" s="548"/>
      <c r="C31" s="548"/>
      <c r="D31" s="548"/>
      <c r="E31" s="548"/>
      <c r="F31" s="549"/>
      <c r="G31" s="325"/>
      <c r="H31" s="544"/>
      <c r="I31" s="545"/>
      <c r="J31" s="546"/>
    </row>
    <row r="32" spans="1:10" ht="15.75" x14ac:dyDescent="0.25">
      <c r="A32" s="325"/>
      <c r="B32" s="325"/>
      <c r="C32" s="325"/>
      <c r="D32" s="325"/>
      <c r="E32" s="325"/>
      <c r="F32" s="325"/>
      <c r="G32" s="325"/>
      <c r="H32" s="325"/>
      <c r="I32" s="325"/>
      <c r="J32" s="325"/>
    </row>
    <row r="33" spans="1:12" ht="15.75" x14ac:dyDescent="0.25">
      <c r="A33" s="325"/>
      <c r="B33" s="325"/>
      <c r="C33" s="325"/>
      <c r="D33" s="325"/>
      <c r="E33" s="325"/>
      <c r="F33" s="325"/>
      <c r="G33" s="325"/>
      <c r="H33" s="325"/>
      <c r="I33" s="325"/>
      <c r="J33" s="325"/>
    </row>
    <row r="34" spans="1:12" ht="15.75" x14ac:dyDescent="0.25">
      <c r="A34" s="329"/>
      <c r="B34" s="329"/>
      <c r="C34" s="329"/>
      <c r="D34" s="329"/>
      <c r="E34" s="329"/>
      <c r="F34" s="329"/>
      <c r="G34" s="329"/>
      <c r="H34" s="329"/>
      <c r="I34" s="329"/>
      <c r="J34" s="329"/>
    </row>
    <row r="35" spans="1:12" ht="15.75" x14ac:dyDescent="0.25">
      <c r="A35" s="329"/>
      <c r="B35" s="329"/>
      <c r="C35" s="329"/>
      <c r="D35" s="329"/>
      <c r="E35" s="329"/>
      <c r="F35" s="329"/>
      <c r="G35" s="329"/>
      <c r="H35" s="329"/>
      <c r="I35" s="329"/>
      <c r="J35" s="329"/>
    </row>
    <row r="36" spans="1:12" ht="15.75" x14ac:dyDescent="0.25">
      <c r="A36" s="329"/>
      <c r="B36" s="329"/>
      <c r="C36" s="329"/>
      <c r="D36" s="329"/>
      <c r="E36" s="329"/>
      <c r="F36" s="330"/>
      <c r="G36" s="329"/>
      <c r="H36" s="329"/>
      <c r="I36" s="329"/>
      <c r="J36" s="329"/>
    </row>
    <row r="37" spans="1:12" x14ac:dyDescent="0.25">
      <c r="A37" s="330"/>
      <c r="B37" s="330"/>
      <c r="C37" s="330"/>
      <c r="D37" s="330"/>
      <c r="E37" s="330"/>
      <c r="F37" s="330"/>
      <c r="G37" s="330"/>
      <c r="H37" s="330"/>
      <c r="I37" s="330"/>
      <c r="J37" s="330"/>
    </row>
    <row r="38" spans="1:12" x14ac:dyDescent="0.25">
      <c r="A38" s="330"/>
      <c r="B38" s="330"/>
      <c r="C38" s="330"/>
      <c r="D38" s="330"/>
      <c r="E38" s="330"/>
      <c r="F38" s="330"/>
      <c r="G38" s="330"/>
      <c r="H38" s="330"/>
      <c r="I38" s="330"/>
      <c r="J38" s="330"/>
    </row>
    <row r="39" spans="1:12" x14ac:dyDescent="0.25">
      <c r="A39" s="330"/>
      <c r="B39" s="330"/>
      <c r="C39" s="330"/>
      <c r="D39" s="330"/>
      <c r="E39" s="330"/>
      <c r="F39" s="330"/>
      <c r="G39" s="330"/>
      <c r="H39" s="330"/>
      <c r="I39" s="330"/>
      <c r="J39" s="330"/>
    </row>
    <row r="40" spans="1:12" x14ac:dyDescent="0.25">
      <c r="A40" s="330"/>
      <c r="B40" s="330"/>
      <c r="C40" s="330"/>
      <c r="D40" s="330"/>
      <c r="E40" s="330"/>
      <c r="F40" s="330"/>
      <c r="G40" s="330"/>
      <c r="H40" s="330"/>
      <c r="I40" s="330"/>
      <c r="J40" s="330"/>
      <c r="K40" s="330"/>
      <c r="L40" s="330"/>
    </row>
  </sheetData>
  <sheetProtection algorithmName="SHA-512" hashValue="EC4oVgT7Gm6u+TR/TfqgjxQ5zxViV+POI1VVVNltmfVOmyFVRles875KcLIENAIPPWRiXg/mQWNEWqWcbDGLtQ==" saltValue="JKlVAi9lq7NQzq/ylEi37w==" spinCount="100000" sheet="1" objects="1" scenarios="1"/>
  <mergeCells count="44">
    <mergeCell ref="H23:J23"/>
    <mergeCell ref="H21:J21"/>
    <mergeCell ref="H22:J22"/>
    <mergeCell ref="H24:J24"/>
    <mergeCell ref="H26:J26"/>
    <mergeCell ref="A26:F26"/>
    <mergeCell ref="A22:F22"/>
    <mergeCell ref="A23:F23"/>
    <mergeCell ref="A24:F24"/>
    <mergeCell ref="A19:F19"/>
    <mergeCell ref="A14:F14"/>
    <mergeCell ref="A15:F15"/>
    <mergeCell ref="A16:F16"/>
    <mergeCell ref="A21:F21"/>
    <mergeCell ref="A20:F20"/>
    <mergeCell ref="A18:F18"/>
    <mergeCell ref="A11:F11"/>
    <mergeCell ref="A13:F13"/>
    <mergeCell ref="A5:F5"/>
    <mergeCell ref="A6:F6"/>
    <mergeCell ref="A7:F7"/>
    <mergeCell ref="A8:F8"/>
    <mergeCell ref="A9:F9"/>
    <mergeCell ref="A10:F10"/>
    <mergeCell ref="H5:J5"/>
    <mergeCell ref="H13:J13"/>
    <mergeCell ref="H20:J20"/>
    <mergeCell ref="H11:J11"/>
    <mergeCell ref="H18:J18"/>
    <mergeCell ref="H6:J6"/>
    <mergeCell ref="H7:J7"/>
    <mergeCell ref="H8:J8"/>
    <mergeCell ref="H9:J9"/>
    <mergeCell ref="H10:J10"/>
    <mergeCell ref="H14:J14"/>
    <mergeCell ref="H15:J15"/>
    <mergeCell ref="H16:J16"/>
    <mergeCell ref="H19:J19"/>
    <mergeCell ref="A29:F29"/>
    <mergeCell ref="H31:J31"/>
    <mergeCell ref="A31:F31"/>
    <mergeCell ref="A30:F30"/>
    <mergeCell ref="H29:J29"/>
    <mergeCell ref="H30:J30"/>
  </mergeCells>
  <hyperlinks>
    <hyperlink ref="H16" r:id="rId1" xr:uid="{E86DD219-4660-485E-9C08-B24BBBC381B8}"/>
  </hyperlinks>
  <pageMargins left="0.70866141732283472" right="0.70866141732283472" top="1.1859375000000001" bottom="0.74803149606299213" header="0.31496062992125984" footer="0.31496062992125984"/>
  <pageSetup paperSize="9" scale="88" orientation="portrait" r:id="rId2"/>
  <headerFooter>
    <oddHeader>&amp;L&amp;G</oddHeader>
  </headerFooter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Blad19">
    <tabColor rgb="FF173583"/>
  </sheetPr>
  <dimension ref="A1:O553"/>
  <sheetViews>
    <sheetView zoomScaleNormal="100" workbookViewId="0">
      <selection activeCell="I24" sqref="I24"/>
    </sheetView>
  </sheetViews>
  <sheetFormatPr defaultRowHeight="15" x14ac:dyDescent="0.25"/>
  <cols>
    <col min="1" max="1" width="5.42578125" style="407" bestFit="1" customWidth="1"/>
    <col min="2" max="2" width="13.140625" style="407" bestFit="1" customWidth="1"/>
    <col min="3" max="3" width="18.7109375" style="409" bestFit="1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27">
        <f>'8'!H4</f>
        <v>8</v>
      </c>
      <c r="B1" s="405" t="s">
        <v>6</v>
      </c>
      <c r="C1" s="406"/>
      <c r="D1" s="373" t="str">
        <f>IF(VLOOKUP(A1,Verzamelblad!A5:E54,3)=0,"",VLOOKUP(A1,Verzamelblad!A5:E54,3))</f>
        <v>Bestuurskantoor SaZ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405" t="s">
        <v>22</v>
      </c>
      <c r="C2" s="408"/>
      <c r="D2" s="373" t="str">
        <f>IF(CONCATENATE(VLOOKUP(A1,Verzamelblad!A5:E54,4)," te ",VLOOKUP(A1,Verzamelblad!A5:E54,5))=" te ","",CONCATENATE(VLOOKUP(A1,Verzamelblad!A5:E54,4)," te ",VLOOKUP(A1,Verzamelblad!A5:E54,5)))</f>
        <v>Sportlaan 54 te Den Helder</v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407" t="s">
        <v>172</v>
      </c>
      <c r="B3" s="407" t="s">
        <v>23</v>
      </c>
      <c r="C3" s="409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C5" s="262" t="s">
        <v>682</v>
      </c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B6" s="407">
        <v>1</v>
      </c>
      <c r="C6" s="409" t="s">
        <v>683</v>
      </c>
      <c r="E6" s="380" t="s">
        <v>311</v>
      </c>
      <c r="G6" s="285">
        <v>218.56</v>
      </c>
      <c r="K6" s="307">
        <f t="shared" si="0"/>
        <v>218.56</v>
      </c>
      <c r="L6" s="377">
        <f t="shared" ref="L6:L69" si="2">IF(D6="X",0,IF(E6="",0,IF(E6="H",0,VLOOKUP(E6,$F$539:$G$553,2))))</f>
        <v>210</v>
      </c>
      <c r="M6" s="285">
        <f t="shared" si="1"/>
        <v>45897.599999999999</v>
      </c>
    </row>
    <row r="7" spans="1:15" x14ac:dyDescent="0.25">
      <c r="B7" s="407">
        <v>2</v>
      </c>
      <c r="C7" s="409" t="s">
        <v>319</v>
      </c>
      <c r="E7" s="380" t="s">
        <v>420</v>
      </c>
      <c r="G7" s="285">
        <v>74.66</v>
      </c>
      <c r="K7" s="307">
        <f t="shared" si="0"/>
        <v>74.66</v>
      </c>
      <c r="L7" s="377">
        <f t="shared" si="2"/>
        <v>210</v>
      </c>
      <c r="M7" s="285">
        <f t="shared" si="1"/>
        <v>15678.599999999999</v>
      </c>
    </row>
    <row r="8" spans="1:15" x14ac:dyDescent="0.25">
      <c r="B8" s="407">
        <v>3</v>
      </c>
      <c r="C8" s="409" t="s">
        <v>319</v>
      </c>
      <c r="E8" s="380" t="s">
        <v>420</v>
      </c>
      <c r="G8" s="285">
        <v>29.76</v>
      </c>
      <c r="K8" s="307">
        <f t="shared" si="0"/>
        <v>29.76</v>
      </c>
      <c r="L8" s="377">
        <f t="shared" si="2"/>
        <v>210</v>
      </c>
      <c r="M8" s="285">
        <f t="shared" si="1"/>
        <v>6249.6</v>
      </c>
    </row>
    <row r="9" spans="1:15" x14ac:dyDescent="0.25">
      <c r="B9" s="407">
        <v>4</v>
      </c>
      <c r="C9" s="409" t="s">
        <v>319</v>
      </c>
      <c r="E9" s="380" t="s">
        <v>420</v>
      </c>
      <c r="G9" s="285">
        <v>29.76</v>
      </c>
      <c r="K9" s="307">
        <f t="shared" si="0"/>
        <v>29.76</v>
      </c>
      <c r="L9" s="377">
        <f t="shared" si="2"/>
        <v>210</v>
      </c>
      <c r="M9" s="285">
        <f t="shared" si="1"/>
        <v>6249.6</v>
      </c>
    </row>
    <row r="10" spans="1:15" x14ac:dyDescent="0.25">
      <c r="B10" s="407">
        <v>5</v>
      </c>
      <c r="C10" s="409" t="s">
        <v>319</v>
      </c>
      <c r="E10" s="380" t="s">
        <v>420</v>
      </c>
      <c r="G10" s="285">
        <v>29.76</v>
      </c>
      <c r="K10" s="307">
        <f t="shared" si="0"/>
        <v>29.76</v>
      </c>
      <c r="L10" s="377">
        <f t="shared" si="2"/>
        <v>210</v>
      </c>
      <c r="M10" s="285">
        <f t="shared" si="1"/>
        <v>6249.6</v>
      </c>
    </row>
    <row r="11" spans="1:15" x14ac:dyDescent="0.25">
      <c r="B11" s="407">
        <v>6</v>
      </c>
      <c r="C11" s="409" t="s">
        <v>319</v>
      </c>
      <c r="E11" s="380" t="s">
        <v>420</v>
      </c>
      <c r="G11" s="285">
        <v>60.27</v>
      </c>
      <c r="K11" s="307">
        <f t="shared" si="0"/>
        <v>60.27</v>
      </c>
      <c r="L11" s="377">
        <f t="shared" si="2"/>
        <v>210</v>
      </c>
      <c r="M11" s="285">
        <f t="shared" si="1"/>
        <v>12656.7</v>
      </c>
    </row>
    <row r="12" spans="1:15" x14ac:dyDescent="0.25">
      <c r="B12" s="407">
        <v>7</v>
      </c>
      <c r="C12" s="409" t="s">
        <v>319</v>
      </c>
      <c r="E12" s="380" t="s">
        <v>420</v>
      </c>
      <c r="G12" s="285">
        <v>29.3</v>
      </c>
      <c r="K12" s="307">
        <f t="shared" si="0"/>
        <v>29.3</v>
      </c>
      <c r="L12" s="377">
        <f t="shared" si="2"/>
        <v>210</v>
      </c>
      <c r="M12" s="285">
        <f t="shared" si="1"/>
        <v>6153</v>
      </c>
    </row>
    <row r="13" spans="1:15" x14ac:dyDescent="0.25">
      <c r="B13" s="407">
        <v>8</v>
      </c>
      <c r="C13" s="409" t="s">
        <v>319</v>
      </c>
      <c r="E13" s="380" t="s">
        <v>420</v>
      </c>
      <c r="G13" s="285">
        <v>29.3</v>
      </c>
      <c r="K13" s="307">
        <f t="shared" si="0"/>
        <v>29.3</v>
      </c>
      <c r="L13" s="377">
        <f t="shared" si="2"/>
        <v>210</v>
      </c>
      <c r="M13" s="285">
        <f t="shared" si="1"/>
        <v>6153</v>
      </c>
    </row>
    <row r="14" spans="1:15" x14ac:dyDescent="0.25">
      <c r="B14" s="407">
        <v>9</v>
      </c>
      <c r="C14" s="409" t="s">
        <v>319</v>
      </c>
      <c r="E14" s="380" t="s">
        <v>420</v>
      </c>
      <c r="G14" s="285">
        <v>29.72</v>
      </c>
      <c r="K14" s="307">
        <f t="shared" si="0"/>
        <v>29.72</v>
      </c>
      <c r="L14" s="377">
        <f t="shared" si="2"/>
        <v>210</v>
      </c>
      <c r="M14" s="285">
        <f t="shared" si="1"/>
        <v>6241.2</v>
      </c>
    </row>
    <row r="15" spans="1:15" x14ac:dyDescent="0.25">
      <c r="B15" s="407">
        <v>10</v>
      </c>
      <c r="C15" s="409" t="s">
        <v>552</v>
      </c>
      <c r="E15" s="380" t="s">
        <v>314</v>
      </c>
      <c r="G15" s="285">
        <v>2.04</v>
      </c>
      <c r="K15" s="307">
        <f t="shared" si="0"/>
        <v>2.04</v>
      </c>
      <c r="L15" s="377">
        <f t="shared" si="2"/>
        <v>0</v>
      </c>
      <c r="M15" s="285">
        <f t="shared" si="1"/>
        <v>0</v>
      </c>
    </row>
    <row r="16" spans="1:15" x14ac:dyDescent="0.25">
      <c r="B16" s="407">
        <v>11</v>
      </c>
      <c r="C16" s="409" t="s">
        <v>552</v>
      </c>
      <c r="E16" s="380" t="s">
        <v>314</v>
      </c>
      <c r="G16" s="285">
        <v>1.1200000000000001</v>
      </c>
      <c r="K16" s="307">
        <f t="shared" si="0"/>
        <v>1.1200000000000001</v>
      </c>
      <c r="L16" s="377">
        <f t="shared" si="2"/>
        <v>0</v>
      </c>
      <c r="M16" s="285">
        <f t="shared" si="1"/>
        <v>0</v>
      </c>
    </row>
    <row r="17" spans="2:13" x14ac:dyDescent="0.25">
      <c r="B17" s="407">
        <v>12</v>
      </c>
      <c r="C17" s="409" t="s">
        <v>684</v>
      </c>
      <c r="E17" s="380" t="s">
        <v>311</v>
      </c>
      <c r="G17" s="285">
        <v>24.96</v>
      </c>
      <c r="K17" s="307">
        <f t="shared" si="0"/>
        <v>24.96</v>
      </c>
      <c r="L17" s="377">
        <f t="shared" si="2"/>
        <v>210</v>
      </c>
      <c r="M17" s="285">
        <f t="shared" si="1"/>
        <v>5241.6000000000004</v>
      </c>
    </row>
    <row r="18" spans="2:13" x14ac:dyDescent="0.25">
      <c r="B18" s="407">
        <v>13</v>
      </c>
      <c r="C18" s="409" t="s">
        <v>452</v>
      </c>
      <c r="E18" s="380" t="s">
        <v>275</v>
      </c>
      <c r="G18" s="285">
        <v>26.63</v>
      </c>
      <c r="K18" s="307">
        <f t="shared" si="0"/>
        <v>26.63</v>
      </c>
      <c r="L18" s="377">
        <f t="shared" si="2"/>
        <v>210</v>
      </c>
      <c r="M18" s="285">
        <f t="shared" si="1"/>
        <v>5592.3</v>
      </c>
    </row>
    <row r="19" spans="2:13" x14ac:dyDescent="0.25">
      <c r="B19" s="407">
        <v>14</v>
      </c>
      <c r="C19" s="409" t="s">
        <v>319</v>
      </c>
      <c r="E19" s="380" t="s">
        <v>420</v>
      </c>
      <c r="G19" s="285">
        <v>44.14</v>
      </c>
      <c r="K19" s="307">
        <f t="shared" si="0"/>
        <v>44.14</v>
      </c>
      <c r="L19" s="377">
        <f t="shared" si="2"/>
        <v>210</v>
      </c>
      <c r="M19" s="285">
        <f t="shared" si="1"/>
        <v>9269.4</v>
      </c>
    </row>
    <row r="20" spans="2:13" x14ac:dyDescent="0.25">
      <c r="B20" s="407">
        <v>15</v>
      </c>
      <c r="C20" s="409" t="s">
        <v>319</v>
      </c>
      <c r="E20" s="380" t="s">
        <v>420</v>
      </c>
      <c r="G20" s="285">
        <v>60.27</v>
      </c>
      <c r="K20" s="307">
        <f t="shared" si="0"/>
        <v>60.27</v>
      </c>
      <c r="L20" s="377">
        <f t="shared" si="2"/>
        <v>210</v>
      </c>
      <c r="M20" s="285">
        <f t="shared" si="1"/>
        <v>12656.7</v>
      </c>
    </row>
    <row r="21" spans="2:13" x14ac:dyDescent="0.25">
      <c r="B21" s="407">
        <v>16</v>
      </c>
      <c r="C21" s="409" t="s">
        <v>319</v>
      </c>
      <c r="E21" s="380" t="s">
        <v>420</v>
      </c>
      <c r="G21" s="285">
        <v>59.4</v>
      </c>
      <c r="K21" s="307">
        <f t="shared" si="0"/>
        <v>59.4</v>
      </c>
      <c r="L21" s="377">
        <f t="shared" si="2"/>
        <v>210</v>
      </c>
      <c r="M21" s="285">
        <f t="shared" si="1"/>
        <v>12474</v>
      </c>
    </row>
    <row r="22" spans="2:13" x14ac:dyDescent="0.25">
      <c r="B22" s="407">
        <v>17</v>
      </c>
      <c r="C22" s="409" t="s">
        <v>319</v>
      </c>
      <c r="E22" s="380" t="s">
        <v>420</v>
      </c>
      <c r="G22" s="285">
        <v>45.78</v>
      </c>
      <c r="K22" s="307">
        <f t="shared" si="0"/>
        <v>45.78</v>
      </c>
      <c r="L22" s="377">
        <f t="shared" si="2"/>
        <v>210</v>
      </c>
      <c r="M22" s="285">
        <f t="shared" si="1"/>
        <v>9613.8000000000011</v>
      </c>
    </row>
    <row r="23" spans="2:13" x14ac:dyDescent="0.25">
      <c r="B23" s="407">
        <v>18</v>
      </c>
      <c r="C23" s="409" t="s">
        <v>315</v>
      </c>
      <c r="E23" s="410" t="s">
        <v>311</v>
      </c>
      <c r="G23" s="285">
        <v>21.36</v>
      </c>
      <c r="K23" s="307">
        <f t="shared" si="0"/>
        <v>21.36</v>
      </c>
      <c r="L23" s="377">
        <f t="shared" si="2"/>
        <v>210</v>
      </c>
      <c r="M23" s="285">
        <f t="shared" si="1"/>
        <v>4485.5999999999995</v>
      </c>
    </row>
    <row r="24" spans="2:13" x14ac:dyDescent="0.25">
      <c r="B24" s="407">
        <v>19</v>
      </c>
      <c r="C24" s="409" t="s">
        <v>319</v>
      </c>
      <c r="E24" s="380" t="s">
        <v>420</v>
      </c>
      <c r="G24" s="285">
        <v>58.94</v>
      </c>
      <c r="K24" s="307">
        <f t="shared" si="0"/>
        <v>58.94</v>
      </c>
      <c r="L24" s="377">
        <f t="shared" si="2"/>
        <v>210</v>
      </c>
      <c r="M24" s="285">
        <f t="shared" si="1"/>
        <v>12377.4</v>
      </c>
    </row>
    <row r="25" spans="2:13" x14ac:dyDescent="0.25">
      <c r="B25" s="407">
        <v>20</v>
      </c>
      <c r="C25" s="409" t="s">
        <v>319</v>
      </c>
      <c r="E25" s="380" t="s">
        <v>420</v>
      </c>
      <c r="G25" s="285">
        <v>61.04</v>
      </c>
      <c r="K25" s="307">
        <f t="shared" si="0"/>
        <v>61.04</v>
      </c>
      <c r="L25" s="377">
        <f t="shared" si="2"/>
        <v>210</v>
      </c>
      <c r="M25" s="285">
        <f t="shared" si="1"/>
        <v>12818.4</v>
      </c>
    </row>
    <row r="26" spans="2:13" x14ac:dyDescent="0.25">
      <c r="B26" s="407">
        <v>21</v>
      </c>
      <c r="C26" s="409" t="s">
        <v>319</v>
      </c>
      <c r="E26" s="380" t="s">
        <v>420</v>
      </c>
      <c r="G26" s="285">
        <v>28.84</v>
      </c>
      <c r="K26" s="307">
        <f t="shared" si="0"/>
        <v>28.84</v>
      </c>
      <c r="L26" s="377">
        <f t="shared" si="2"/>
        <v>210</v>
      </c>
      <c r="M26" s="285">
        <f t="shared" si="1"/>
        <v>6056.4</v>
      </c>
    </row>
    <row r="27" spans="2:13" x14ac:dyDescent="0.25">
      <c r="B27" s="407">
        <v>22</v>
      </c>
      <c r="C27" s="409" t="s">
        <v>319</v>
      </c>
      <c r="E27" s="380" t="s">
        <v>420</v>
      </c>
      <c r="G27" s="285">
        <v>28.84</v>
      </c>
      <c r="K27" s="307">
        <f t="shared" si="0"/>
        <v>28.84</v>
      </c>
      <c r="L27" s="377">
        <f t="shared" si="2"/>
        <v>210</v>
      </c>
      <c r="M27" s="285">
        <f t="shared" si="1"/>
        <v>6056.4</v>
      </c>
    </row>
    <row r="28" spans="2:13" x14ac:dyDescent="0.25">
      <c r="B28" s="407">
        <v>23</v>
      </c>
      <c r="C28" s="409" t="s">
        <v>319</v>
      </c>
      <c r="E28" s="380" t="s">
        <v>420</v>
      </c>
      <c r="G28" s="285">
        <v>59.36</v>
      </c>
      <c r="K28" s="307">
        <f t="shared" si="0"/>
        <v>59.36</v>
      </c>
      <c r="L28" s="377">
        <f t="shared" si="2"/>
        <v>210</v>
      </c>
      <c r="M28" s="285">
        <f t="shared" si="1"/>
        <v>12465.6</v>
      </c>
    </row>
    <row r="29" spans="2:13" x14ac:dyDescent="0.25">
      <c r="B29" s="407">
        <v>24</v>
      </c>
      <c r="C29" s="409" t="s">
        <v>319</v>
      </c>
      <c r="E29" s="380" t="s">
        <v>420</v>
      </c>
      <c r="G29" s="285">
        <v>29.26</v>
      </c>
      <c r="K29" s="307">
        <f t="shared" si="0"/>
        <v>29.26</v>
      </c>
      <c r="L29" s="377">
        <f t="shared" si="2"/>
        <v>210</v>
      </c>
      <c r="M29" s="285">
        <f t="shared" si="1"/>
        <v>6144.6</v>
      </c>
    </row>
    <row r="30" spans="2:13" x14ac:dyDescent="0.25">
      <c r="B30" s="407">
        <v>25</v>
      </c>
      <c r="C30" s="409" t="s">
        <v>319</v>
      </c>
      <c r="E30" s="380" t="s">
        <v>420</v>
      </c>
      <c r="G30" s="285">
        <v>29.33</v>
      </c>
      <c r="K30" s="307">
        <f t="shared" si="0"/>
        <v>29.33</v>
      </c>
      <c r="L30" s="377">
        <f t="shared" si="2"/>
        <v>210</v>
      </c>
      <c r="M30" s="285">
        <f t="shared" si="1"/>
        <v>6159.2999999999993</v>
      </c>
    </row>
    <row r="31" spans="2:13" x14ac:dyDescent="0.25">
      <c r="B31" s="407">
        <v>26</v>
      </c>
      <c r="C31" s="409" t="s">
        <v>319</v>
      </c>
      <c r="E31" s="380" t="s">
        <v>420</v>
      </c>
      <c r="G31" s="285">
        <v>29.3</v>
      </c>
      <c r="K31" s="307">
        <f t="shared" si="0"/>
        <v>29.3</v>
      </c>
      <c r="L31" s="377">
        <f t="shared" si="2"/>
        <v>210</v>
      </c>
      <c r="M31" s="285">
        <f t="shared" si="1"/>
        <v>6153</v>
      </c>
    </row>
    <row r="32" spans="2:13" x14ac:dyDescent="0.25">
      <c r="B32" s="407">
        <v>27</v>
      </c>
      <c r="C32" s="409" t="s">
        <v>319</v>
      </c>
      <c r="E32" s="380" t="s">
        <v>420</v>
      </c>
      <c r="G32" s="285">
        <v>29.3</v>
      </c>
      <c r="K32" s="307">
        <f t="shared" si="0"/>
        <v>29.3</v>
      </c>
      <c r="L32" s="377">
        <f t="shared" si="2"/>
        <v>210</v>
      </c>
      <c r="M32" s="285">
        <f t="shared" si="1"/>
        <v>6153</v>
      </c>
    </row>
    <row r="33" spans="2:13" x14ac:dyDescent="0.25">
      <c r="B33" s="407">
        <v>28</v>
      </c>
      <c r="C33" s="409" t="s">
        <v>319</v>
      </c>
      <c r="E33" s="380" t="s">
        <v>420</v>
      </c>
      <c r="G33" s="285">
        <v>28.84</v>
      </c>
      <c r="K33" s="307">
        <f t="shared" si="0"/>
        <v>28.84</v>
      </c>
      <c r="L33" s="377">
        <f t="shared" si="2"/>
        <v>210</v>
      </c>
      <c r="M33" s="285">
        <f t="shared" si="1"/>
        <v>6056.4</v>
      </c>
    </row>
    <row r="34" spans="2:13" x14ac:dyDescent="0.25">
      <c r="B34" s="407">
        <v>29</v>
      </c>
      <c r="C34" s="409" t="s">
        <v>319</v>
      </c>
      <c r="E34" s="380" t="s">
        <v>420</v>
      </c>
      <c r="G34" s="285">
        <v>29.3</v>
      </c>
      <c r="K34" s="307">
        <f t="shared" si="0"/>
        <v>29.3</v>
      </c>
      <c r="L34" s="377">
        <f t="shared" si="2"/>
        <v>210</v>
      </c>
      <c r="M34" s="285">
        <f t="shared" si="1"/>
        <v>6153</v>
      </c>
    </row>
    <row r="35" spans="2:13" x14ac:dyDescent="0.25">
      <c r="B35" s="407">
        <v>30</v>
      </c>
      <c r="C35" s="409" t="s">
        <v>319</v>
      </c>
      <c r="E35" s="380" t="s">
        <v>420</v>
      </c>
      <c r="G35" s="285">
        <v>29.76</v>
      </c>
      <c r="K35" s="307">
        <f t="shared" si="0"/>
        <v>29.76</v>
      </c>
      <c r="L35" s="377">
        <f t="shared" si="2"/>
        <v>210</v>
      </c>
      <c r="M35" s="285">
        <f t="shared" si="1"/>
        <v>6249.6</v>
      </c>
    </row>
    <row r="36" spans="2:13" x14ac:dyDescent="0.25">
      <c r="B36" s="407">
        <v>31</v>
      </c>
      <c r="C36" s="409" t="s">
        <v>319</v>
      </c>
      <c r="E36" s="380" t="s">
        <v>420</v>
      </c>
      <c r="G36" s="285">
        <v>29.76</v>
      </c>
      <c r="K36" s="307">
        <f t="shared" si="0"/>
        <v>29.76</v>
      </c>
      <c r="L36" s="377">
        <f t="shared" si="2"/>
        <v>210</v>
      </c>
      <c r="M36" s="285">
        <f t="shared" si="1"/>
        <v>6249.6</v>
      </c>
    </row>
    <row r="37" spans="2:13" x14ac:dyDescent="0.25">
      <c r="B37" s="407">
        <v>32</v>
      </c>
      <c r="C37" s="409" t="s">
        <v>319</v>
      </c>
      <c r="E37" s="380" t="s">
        <v>420</v>
      </c>
      <c r="G37" s="285">
        <v>59.4</v>
      </c>
      <c r="K37" s="307">
        <f t="shared" si="0"/>
        <v>59.4</v>
      </c>
      <c r="L37" s="377">
        <f t="shared" si="2"/>
        <v>210</v>
      </c>
      <c r="M37" s="285">
        <f t="shared" si="1"/>
        <v>12474</v>
      </c>
    </row>
    <row r="38" spans="2:13" x14ac:dyDescent="0.25">
      <c r="K38" s="307">
        <f t="shared" si="0"/>
        <v>0</v>
      </c>
      <c r="L38" s="377">
        <f t="shared" si="2"/>
        <v>0</v>
      </c>
      <c r="M38" s="285">
        <f t="shared" si="1"/>
        <v>0</v>
      </c>
    </row>
    <row r="39" spans="2:13" x14ac:dyDescent="0.25">
      <c r="K39" s="307">
        <f t="shared" si="0"/>
        <v>0</v>
      </c>
      <c r="L39" s="377">
        <f t="shared" si="2"/>
        <v>0</v>
      </c>
      <c r="M39" s="285">
        <f t="shared" si="1"/>
        <v>0</v>
      </c>
    </row>
    <row r="40" spans="2:13" x14ac:dyDescent="0.25">
      <c r="K40" s="307">
        <f t="shared" si="0"/>
        <v>0</v>
      </c>
      <c r="L40" s="377">
        <f t="shared" si="2"/>
        <v>0</v>
      </c>
      <c r="M40" s="285">
        <f t="shared" si="1"/>
        <v>0</v>
      </c>
    </row>
    <row r="41" spans="2:13" hidden="1" x14ac:dyDescent="0.25">
      <c r="K41" s="307">
        <f t="shared" si="0"/>
        <v>0</v>
      </c>
      <c r="L41" s="377">
        <f t="shared" si="2"/>
        <v>0</v>
      </c>
      <c r="M41" s="285">
        <f t="shared" si="1"/>
        <v>0</v>
      </c>
    </row>
    <row r="42" spans="2:13" hidden="1" x14ac:dyDescent="0.25">
      <c r="K42" s="307">
        <f t="shared" si="0"/>
        <v>0</v>
      </c>
      <c r="L42" s="377">
        <f t="shared" si="2"/>
        <v>0</v>
      </c>
      <c r="M42" s="285">
        <f t="shared" si="1"/>
        <v>0</v>
      </c>
    </row>
    <row r="43" spans="2:13" hidden="1" x14ac:dyDescent="0.25">
      <c r="K43" s="307">
        <f t="shared" si="0"/>
        <v>0</v>
      </c>
      <c r="L43" s="377">
        <f t="shared" si="2"/>
        <v>0</v>
      </c>
      <c r="M43" s="285">
        <f t="shared" si="1"/>
        <v>0</v>
      </c>
    </row>
    <row r="44" spans="2:13" hidden="1" x14ac:dyDescent="0.25">
      <c r="K44" s="307">
        <f t="shared" si="0"/>
        <v>0</v>
      </c>
      <c r="L44" s="377">
        <f t="shared" si="2"/>
        <v>0</v>
      </c>
      <c r="M44" s="285">
        <f t="shared" si="1"/>
        <v>0</v>
      </c>
    </row>
    <row r="45" spans="2:13" hidden="1" x14ac:dyDescent="0.25">
      <c r="K45" s="307">
        <f t="shared" si="0"/>
        <v>0</v>
      </c>
      <c r="L45" s="377">
        <f t="shared" si="2"/>
        <v>0</v>
      </c>
      <c r="M45" s="285">
        <f t="shared" si="1"/>
        <v>0</v>
      </c>
    </row>
    <row r="46" spans="2:13" hidden="1" x14ac:dyDescent="0.25">
      <c r="K46" s="307">
        <f t="shared" si="0"/>
        <v>0</v>
      </c>
      <c r="L46" s="377">
        <f t="shared" si="2"/>
        <v>0</v>
      </c>
      <c r="M46" s="285">
        <f t="shared" si="1"/>
        <v>0</v>
      </c>
    </row>
    <row r="47" spans="2:13" hidden="1" x14ac:dyDescent="0.25">
      <c r="K47" s="307">
        <f t="shared" si="0"/>
        <v>0</v>
      </c>
      <c r="L47" s="377">
        <f t="shared" si="2"/>
        <v>0</v>
      </c>
      <c r="M47" s="285">
        <f t="shared" si="1"/>
        <v>0</v>
      </c>
    </row>
    <row r="48" spans="2:13" hidden="1" x14ac:dyDescent="0.25">
      <c r="K48" s="307">
        <f t="shared" si="0"/>
        <v>0</v>
      </c>
      <c r="L48" s="377">
        <f t="shared" si="2"/>
        <v>0</v>
      </c>
      <c r="M48" s="285">
        <f t="shared" si="1"/>
        <v>0</v>
      </c>
    </row>
    <row r="49" spans="11:13" hidden="1" x14ac:dyDescent="0.25">
      <c r="K49" s="307">
        <f t="shared" si="0"/>
        <v>0</v>
      </c>
      <c r="L49" s="377">
        <f t="shared" si="2"/>
        <v>0</v>
      </c>
      <c r="M49" s="285">
        <f t="shared" si="1"/>
        <v>0</v>
      </c>
    </row>
    <row r="50" spans="11:13" hidden="1" x14ac:dyDescent="0.25">
      <c r="K50" s="307">
        <f t="shared" si="0"/>
        <v>0</v>
      </c>
      <c r="L50" s="377">
        <f t="shared" si="2"/>
        <v>0</v>
      </c>
      <c r="M50" s="285">
        <f t="shared" si="1"/>
        <v>0</v>
      </c>
    </row>
    <row r="51" spans="11:13" hidden="1" x14ac:dyDescent="0.25">
      <c r="K51" s="307">
        <f t="shared" si="0"/>
        <v>0</v>
      </c>
      <c r="L51" s="377">
        <f t="shared" si="2"/>
        <v>0</v>
      </c>
      <c r="M51" s="285">
        <f t="shared" si="1"/>
        <v>0</v>
      </c>
    </row>
    <row r="52" spans="11:13" hidden="1" x14ac:dyDescent="0.25">
      <c r="K52" s="307">
        <f t="shared" si="0"/>
        <v>0</v>
      </c>
      <c r="L52" s="377">
        <f t="shared" si="2"/>
        <v>0</v>
      </c>
      <c r="M52" s="285">
        <f t="shared" si="1"/>
        <v>0</v>
      </c>
    </row>
    <row r="53" spans="11:13" hidden="1" x14ac:dyDescent="0.25">
      <c r="K53" s="307">
        <f t="shared" si="0"/>
        <v>0</v>
      </c>
      <c r="L53" s="377">
        <f t="shared" si="2"/>
        <v>0</v>
      </c>
      <c r="M53" s="285">
        <f t="shared" si="1"/>
        <v>0</v>
      </c>
    </row>
    <row r="54" spans="11:13" hidden="1" x14ac:dyDescent="0.25">
      <c r="K54" s="307">
        <f t="shared" si="0"/>
        <v>0</v>
      </c>
      <c r="L54" s="377">
        <f t="shared" si="2"/>
        <v>0</v>
      </c>
      <c r="M54" s="285">
        <f t="shared" si="1"/>
        <v>0</v>
      </c>
    </row>
    <row r="55" spans="11:13" hidden="1" x14ac:dyDescent="0.25">
      <c r="K55" s="307">
        <f t="shared" si="0"/>
        <v>0</v>
      </c>
      <c r="L55" s="377">
        <f t="shared" si="2"/>
        <v>0</v>
      </c>
      <c r="M55" s="285">
        <f t="shared" si="1"/>
        <v>0</v>
      </c>
    </row>
    <row r="56" spans="11:13" hidden="1" x14ac:dyDescent="0.25">
      <c r="K56" s="307">
        <f t="shared" si="0"/>
        <v>0</v>
      </c>
      <c r="L56" s="377">
        <f t="shared" si="2"/>
        <v>0</v>
      </c>
      <c r="M56" s="285">
        <f t="shared" si="1"/>
        <v>0</v>
      </c>
    </row>
    <row r="57" spans="11:13" hidden="1" x14ac:dyDescent="0.25">
      <c r="K57" s="307">
        <f t="shared" si="0"/>
        <v>0</v>
      </c>
      <c r="L57" s="377">
        <f t="shared" si="2"/>
        <v>0</v>
      </c>
      <c r="M57" s="285">
        <f t="shared" si="1"/>
        <v>0</v>
      </c>
    </row>
    <row r="58" spans="11:13" hidden="1" x14ac:dyDescent="0.25">
      <c r="K58" s="307">
        <f t="shared" si="0"/>
        <v>0</v>
      </c>
      <c r="L58" s="377">
        <f t="shared" si="2"/>
        <v>0</v>
      </c>
      <c r="M58" s="285">
        <f t="shared" si="1"/>
        <v>0</v>
      </c>
    </row>
    <row r="59" spans="11:13" hidden="1" x14ac:dyDescent="0.25">
      <c r="K59" s="307">
        <f t="shared" si="0"/>
        <v>0</v>
      </c>
      <c r="L59" s="377">
        <f t="shared" si="2"/>
        <v>0</v>
      </c>
      <c r="M59" s="285">
        <f t="shared" si="1"/>
        <v>0</v>
      </c>
    </row>
    <row r="60" spans="11:13" hidden="1" x14ac:dyDescent="0.25">
      <c r="K60" s="307">
        <f t="shared" si="0"/>
        <v>0</v>
      </c>
      <c r="L60" s="377">
        <f t="shared" si="2"/>
        <v>0</v>
      </c>
      <c r="M60" s="285">
        <f t="shared" si="1"/>
        <v>0</v>
      </c>
    </row>
    <row r="61" spans="11:13" hidden="1" x14ac:dyDescent="0.25">
      <c r="K61" s="307">
        <f t="shared" si="0"/>
        <v>0</v>
      </c>
      <c r="L61" s="377">
        <f t="shared" si="2"/>
        <v>0</v>
      </c>
      <c r="M61" s="285">
        <f t="shared" si="1"/>
        <v>0</v>
      </c>
    </row>
    <row r="62" spans="11:13" hidden="1" x14ac:dyDescent="0.25">
      <c r="K62" s="307">
        <f t="shared" si="0"/>
        <v>0</v>
      </c>
      <c r="L62" s="377">
        <f t="shared" si="2"/>
        <v>0</v>
      </c>
      <c r="M62" s="285">
        <f t="shared" si="1"/>
        <v>0</v>
      </c>
    </row>
    <row r="63" spans="11:13" hidden="1" x14ac:dyDescent="0.25">
      <c r="K63" s="307">
        <f t="shared" si="0"/>
        <v>0</v>
      </c>
      <c r="L63" s="377">
        <f t="shared" si="2"/>
        <v>0</v>
      </c>
      <c r="M63" s="285">
        <f t="shared" si="1"/>
        <v>0</v>
      </c>
    </row>
    <row r="64" spans="11:13" hidden="1" x14ac:dyDescent="0.25">
      <c r="K64" s="307">
        <f t="shared" si="0"/>
        <v>0</v>
      </c>
      <c r="L64" s="377">
        <f t="shared" si="2"/>
        <v>0</v>
      </c>
      <c r="M64" s="285">
        <f t="shared" si="1"/>
        <v>0</v>
      </c>
    </row>
    <row r="65" spans="11:13" hidden="1" x14ac:dyDescent="0.25">
      <c r="K65" s="307">
        <f t="shared" si="0"/>
        <v>0</v>
      </c>
      <c r="L65" s="377">
        <f t="shared" si="2"/>
        <v>0</v>
      </c>
      <c r="M65" s="285">
        <f t="shared" si="1"/>
        <v>0</v>
      </c>
    </row>
    <row r="66" spans="11:13" hidden="1" x14ac:dyDescent="0.25">
      <c r="K66" s="307">
        <f t="shared" si="0"/>
        <v>0</v>
      </c>
      <c r="L66" s="377">
        <f t="shared" si="2"/>
        <v>0</v>
      </c>
      <c r="M66" s="285">
        <f t="shared" si="1"/>
        <v>0</v>
      </c>
    </row>
    <row r="67" spans="11:13" hidden="1" x14ac:dyDescent="0.25">
      <c r="K67" s="307">
        <f t="shared" si="0"/>
        <v>0</v>
      </c>
      <c r="L67" s="377">
        <f t="shared" si="2"/>
        <v>0</v>
      </c>
      <c r="M67" s="285">
        <f t="shared" si="1"/>
        <v>0</v>
      </c>
    </row>
    <row r="68" spans="11:13" hidden="1" x14ac:dyDescent="0.25">
      <c r="K68" s="307">
        <f t="shared" si="0"/>
        <v>0</v>
      </c>
      <c r="L68" s="377">
        <f t="shared" si="2"/>
        <v>0</v>
      </c>
      <c r="M68" s="285">
        <f t="shared" si="1"/>
        <v>0</v>
      </c>
    </row>
    <row r="69" spans="11:13" hidden="1" x14ac:dyDescent="0.25">
      <c r="K69" s="307">
        <f t="shared" ref="K69:K132" si="3">SUM(F69:J69)</f>
        <v>0</v>
      </c>
      <c r="L69" s="377">
        <f t="shared" si="2"/>
        <v>0</v>
      </c>
      <c r="M69" s="285">
        <f t="shared" ref="M69:M132" si="4">SUM(K69*L69)</f>
        <v>0</v>
      </c>
    </row>
    <row r="70" spans="11:13" hidden="1" x14ac:dyDescent="0.25">
      <c r="K70" s="307">
        <f t="shared" si="3"/>
        <v>0</v>
      </c>
      <c r="L70" s="377">
        <f t="shared" ref="L70:L133" si="5">IF(D70="X",0,IF(E70="",0,IF(E70="H",0,VLOOKUP(E70,$F$539:$G$553,2))))</f>
        <v>0</v>
      </c>
      <c r="M70" s="285">
        <f t="shared" si="4"/>
        <v>0</v>
      </c>
    </row>
    <row r="71" spans="11:13" hidden="1" x14ac:dyDescent="0.25">
      <c r="K71" s="307">
        <f t="shared" si="3"/>
        <v>0</v>
      </c>
      <c r="L71" s="377">
        <f t="shared" si="5"/>
        <v>0</v>
      </c>
      <c r="M71" s="285">
        <f t="shared" si="4"/>
        <v>0</v>
      </c>
    </row>
    <row r="72" spans="11:13" hidden="1" x14ac:dyDescent="0.25">
      <c r="K72" s="307">
        <f t="shared" si="3"/>
        <v>0</v>
      </c>
      <c r="L72" s="377">
        <f t="shared" si="5"/>
        <v>0</v>
      </c>
      <c r="M72" s="285">
        <f t="shared" si="4"/>
        <v>0</v>
      </c>
    </row>
    <row r="73" spans="11:13" hidden="1" x14ac:dyDescent="0.25">
      <c r="K73" s="307">
        <f t="shared" si="3"/>
        <v>0</v>
      </c>
      <c r="L73" s="377">
        <f t="shared" si="5"/>
        <v>0</v>
      </c>
      <c r="M73" s="285">
        <f t="shared" si="4"/>
        <v>0</v>
      </c>
    </row>
    <row r="74" spans="11:13" hidden="1" x14ac:dyDescent="0.25">
      <c r="K74" s="307">
        <f t="shared" si="3"/>
        <v>0</v>
      </c>
      <c r="L74" s="377">
        <f t="shared" si="5"/>
        <v>0</v>
      </c>
      <c r="M74" s="285">
        <f t="shared" si="4"/>
        <v>0</v>
      </c>
    </row>
    <row r="75" spans="11:13" hidden="1" x14ac:dyDescent="0.25">
      <c r="K75" s="307">
        <f t="shared" si="3"/>
        <v>0</v>
      </c>
      <c r="L75" s="377">
        <f t="shared" si="5"/>
        <v>0</v>
      </c>
      <c r="M75" s="285">
        <f t="shared" si="4"/>
        <v>0</v>
      </c>
    </row>
    <row r="76" spans="11:13" hidden="1" x14ac:dyDescent="0.25">
      <c r="K76" s="307">
        <f t="shared" si="3"/>
        <v>0</v>
      </c>
      <c r="L76" s="377">
        <f t="shared" si="5"/>
        <v>0</v>
      </c>
      <c r="M76" s="285">
        <f t="shared" si="4"/>
        <v>0</v>
      </c>
    </row>
    <row r="77" spans="11:13" hidden="1" x14ac:dyDescent="0.25">
      <c r="K77" s="307">
        <f t="shared" si="3"/>
        <v>0</v>
      </c>
      <c r="L77" s="377">
        <f t="shared" si="5"/>
        <v>0</v>
      </c>
      <c r="M77" s="285">
        <f t="shared" si="4"/>
        <v>0</v>
      </c>
    </row>
    <row r="78" spans="11:13" hidden="1" x14ac:dyDescent="0.25">
      <c r="K78" s="307">
        <f t="shared" si="3"/>
        <v>0</v>
      </c>
      <c r="L78" s="377">
        <f t="shared" si="5"/>
        <v>0</v>
      </c>
      <c r="M78" s="285">
        <f t="shared" si="4"/>
        <v>0</v>
      </c>
    </row>
    <row r="79" spans="11:13" hidden="1" x14ac:dyDescent="0.25">
      <c r="K79" s="307">
        <f t="shared" si="3"/>
        <v>0</v>
      </c>
      <c r="L79" s="377">
        <f t="shared" si="5"/>
        <v>0</v>
      </c>
      <c r="M79" s="285">
        <f t="shared" si="4"/>
        <v>0</v>
      </c>
    </row>
    <row r="80" spans="11:13" hidden="1" x14ac:dyDescent="0.25">
      <c r="K80" s="307">
        <f t="shared" si="3"/>
        <v>0</v>
      </c>
      <c r="L80" s="377">
        <f t="shared" si="5"/>
        <v>0</v>
      </c>
      <c r="M80" s="285">
        <f t="shared" si="4"/>
        <v>0</v>
      </c>
    </row>
    <row r="81" spans="11:13" hidden="1" x14ac:dyDescent="0.25">
      <c r="K81" s="307">
        <f t="shared" si="3"/>
        <v>0</v>
      </c>
      <c r="L81" s="377">
        <f t="shared" si="5"/>
        <v>0</v>
      </c>
      <c r="M81" s="285">
        <f t="shared" si="4"/>
        <v>0</v>
      </c>
    </row>
    <row r="82" spans="11:13" hidden="1" x14ac:dyDescent="0.25">
      <c r="K82" s="307">
        <f t="shared" si="3"/>
        <v>0</v>
      </c>
      <c r="L82" s="377">
        <f t="shared" si="5"/>
        <v>0</v>
      </c>
      <c r="M82" s="285">
        <f t="shared" si="4"/>
        <v>0</v>
      </c>
    </row>
    <row r="83" spans="11:13" hidden="1" x14ac:dyDescent="0.25">
      <c r="K83" s="307">
        <f t="shared" si="3"/>
        <v>0</v>
      </c>
      <c r="L83" s="377">
        <f t="shared" si="5"/>
        <v>0</v>
      </c>
      <c r="M83" s="285">
        <f t="shared" si="4"/>
        <v>0</v>
      </c>
    </row>
    <row r="84" spans="11:13" hidden="1" x14ac:dyDescent="0.25">
      <c r="K84" s="307">
        <f t="shared" si="3"/>
        <v>0</v>
      </c>
      <c r="L84" s="377">
        <f t="shared" si="5"/>
        <v>0</v>
      </c>
      <c r="M84" s="285">
        <f t="shared" si="4"/>
        <v>0</v>
      </c>
    </row>
    <row r="85" spans="11:13" hidden="1" x14ac:dyDescent="0.25">
      <c r="K85" s="307">
        <f t="shared" si="3"/>
        <v>0</v>
      </c>
      <c r="L85" s="377">
        <f t="shared" si="5"/>
        <v>0</v>
      </c>
      <c r="M85" s="285">
        <f t="shared" si="4"/>
        <v>0</v>
      </c>
    </row>
    <row r="86" spans="11:13" hidden="1" x14ac:dyDescent="0.25">
      <c r="K86" s="307">
        <f t="shared" si="3"/>
        <v>0</v>
      </c>
      <c r="L86" s="377">
        <f t="shared" si="5"/>
        <v>0</v>
      </c>
      <c r="M86" s="285">
        <f t="shared" si="4"/>
        <v>0</v>
      </c>
    </row>
    <row r="87" spans="11:13" hidden="1" x14ac:dyDescent="0.25">
      <c r="K87" s="307">
        <f t="shared" si="3"/>
        <v>0</v>
      </c>
      <c r="L87" s="377">
        <f t="shared" si="5"/>
        <v>0</v>
      </c>
      <c r="M87" s="285">
        <f t="shared" si="4"/>
        <v>0</v>
      </c>
    </row>
    <row r="88" spans="11:13" hidden="1" x14ac:dyDescent="0.25">
      <c r="K88" s="307">
        <f t="shared" si="3"/>
        <v>0</v>
      </c>
      <c r="L88" s="377">
        <f t="shared" si="5"/>
        <v>0</v>
      </c>
      <c r="M88" s="285">
        <f t="shared" si="4"/>
        <v>0</v>
      </c>
    </row>
    <row r="89" spans="11:13" hidden="1" x14ac:dyDescent="0.25">
      <c r="K89" s="307">
        <f t="shared" si="3"/>
        <v>0</v>
      </c>
      <c r="L89" s="377">
        <f t="shared" si="5"/>
        <v>0</v>
      </c>
      <c r="M89" s="285">
        <f t="shared" si="4"/>
        <v>0</v>
      </c>
    </row>
    <row r="90" spans="11:13" hidden="1" x14ac:dyDescent="0.25">
      <c r="K90" s="307">
        <f t="shared" si="3"/>
        <v>0</v>
      </c>
      <c r="L90" s="377">
        <f t="shared" si="5"/>
        <v>0</v>
      </c>
      <c r="M90" s="285">
        <f t="shared" si="4"/>
        <v>0</v>
      </c>
    </row>
    <row r="91" spans="11:13" hidden="1" x14ac:dyDescent="0.25">
      <c r="K91" s="307">
        <f t="shared" si="3"/>
        <v>0</v>
      </c>
      <c r="L91" s="377">
        <f t="shared" si="5"/>
        <v>0</v>
      </c>
      <c r="M91" s="285">
        <f t="shared" si="4"/>
        <v>0</v>
      </c>
    </row>
    <row r="92" spans="11:13" hidden="1" x14ac:dyDescent="0.25">
      <c r="K92" s="307">
        <f t="shared" si="3"/>
        <v>0</v>
      </c>
      <c r="L92" s="377">
        <f t="shared" si="5"/>
        <v>0</v>
      </c>
      <c r="M92" s="285">
        <f t="shared" si="4"/>
        <v>0</v>
      </c>
    </row>
    <row r="93" spans="11:13" hidden="1" x14ac:dyDescent="0.25">
      <c r="K93" s="307">
        <f t="shared" si="3"/>
        <v>0</v>
      </c>
      <c r="L93" s="377">
        <f t="shared" si="5"/>
        <v>0</v>
      </c>
      <c r="M93" s="285">
        <f t="shared" si="4"/>
        <v>0</v>
      </c>
    </row>
    <row r="94" spans="11:13" hidden="1" x14ac:dyDescent="0.25">
      <c r="K94" s="307">
        <f t="shared" si="3"/>
        <v>0</v>
      </c>
      <c r="L94" s="377">
        <f t="shared" si="5"/>
        <v>0</v>
      </c>
      <c r="M94" s="285">
        <f t="shared" si="4"/>
        <v>0</v>
      </c>
    </row>
    <row r="95" spans="11:13" hidden="1" x14ac:dyDescent="0.25">
      <c r="K95" s="307">
        <f t="shared" si="3"/>
        <v>0</v>
      </c>
      <c r="L95" s="377">
        <f t="shared" si="5"/>
        <v>0</v>
      </c>
      <c r="M95" s="285">
        <f t="shared" si="4"/>
        <v>0</v>
      </c>
    </row>
    <row r="96" spans="11:13" hidden="1" x14ac:dyDescent="0.25">
      <c r="K96" s="307">
        <f t="shared" si="3"/>
        <v>0</v>
      </c>
      <c r="L96" s="377">
        <f t="shared" si="5"/>
        <v>0</v>
      </c>
      <c r="M96" s="285">
        <f t="shared" si="4"/>
        <v>0</v>
      </c>
    </row>
    <row r="97" spans="11:13" hidden="1" x14ac:dyDescent="0.25">
      <c r="K97" s="307">
        <f t="shared" si="3"/>
        <v>0</v>
      </c>
      <c r="L97" s="377">
        <f t="shared" si="5"/>
        <v>0</v>
      </c>
      <c r="M97" s="285">
        <f t="shared" si="4"/>
        <v>0</v>
      </c>
    </row>
    <row r="98" spans="11:13" hidden="1" x14ac:dyDescent="0.25">
      <c r="K98" s="307">
        <f t="shared" si="3"/>
        <v>0</v>
      </c>
      <c r="L98" s="377">
        <f t="shared" si="5"/>
        <v>0</v>
      </c>
      <c r="M98" s="285">
        <f t="shared" si="4"/>
        <v>0</v>
      </c>
    </row>
    <row r="99" spans="11:13" hidden="1" x14ac:dyDescent="0.25">
      <c r="K99" s="307">
        <f t="shared" si="3"/>
        <v>0</v>
      </c>
      <c r="L99" s="377">
        <f t="shared" si="5"/>
        <v>0</v>
      </c>
      <c r="M99" s="285">
        <f t="shared" si="4"/>
        <v>0</v>
      </c>
    </row>
    <row r="100" spans="11:13" hidden="1" x14ac:dyDescent="0.25">
      <c r="K100" s="307">
        <f t="shared" si="3"/>
        <v>0</v>
      </c>
      <c r="L100" s="377">
        <f t="shared" si="5"/>
        <v>0</v>
      </c>
      <c r="M100" s="285">
        <f t="shared" si="4"/>
        <v>0</v>
      </c>
    </row>
    <row r="101" spans="11:13" hidden="1" x14ac:dyDescent="0.25">
      <c r="K101" s="307">
        <f t="shared" si="3"/>
        <v>0</v>
      </c>
      <c r="L101" s="377">
        <f t="shared" si="5"/>
        <v>0</v>
      </c>
      <c r="M101" s="285">
        <f t="shared" si="4"/>
        <v>0</v>
      </c>
    </row>
    <row r="102" spans="11:13" hidden="1" x14ac:dyDescent="0.25">
      <c r="K102" s="307">
        <f t="shared" si="3"/>
        <v>0</v>
      </c>
      <c r="L102" s="377">
        <f t="shared" si="5"/>
        <v>0</v>
      </c>
      <c r="M102" s="285">
        <f t="shared" si="4"/>
        <v>0</v>
      </c>
    </row>
    <row r="103" spans="11:13" hidden="1" x14ac:dyDescent="0.25">
      <c r="K103" s="307">
        <f t="shared" si="3"/>
        <v>0</v>
      </c>
      <c r="L103" s="377">
        <f t="shared" si="5"/>
        <v>0</v>
      </c>
      <c r="M103" s="285">
        <f t="shared" si="4"/>
        <v>0</v>
      </c>
    </row>
    <row r="104" spans="11:13" hidden="1" x14ac:dyDescent="0.25">
      <c r="K104" s="307">
        <f t="shared" si="3"/>
        <v>0</v>
      </c>
      <c r="L104" s="377">
        <f t="shared" si="5"/>
        <v>0</v>
      </c>
      <c r="M104" s="285">
        <f t="shared" si="4"/>
        <v>0</v>
      </c>
    </row>
    <row r="105" spans="11:13" hidden="1" x14ac:dyDescent="0.25">
      <c r="K105" s="307">
        <f t="shared" si="3"/>
        <v>0</v>
      </c>
      <c r="L105" s="377">
        <f t="shared" si="5"/>
        <v>0</v>
      </c>
      <c r="M105" s="285">
        <f t="shared" si="4"/>
        <v>0</v>
      </c>
    </row>
    <row r="106" spans="11:13" hidden="1" x14ac:dyDescent="0.25">
      <c r="K106" s="307">
        <f t="shared" si="3"/>
        <v>0</v>
      </c>
      <c r="L106" s="377">
        <f t="shared" si="5"/>
        <v>0</v>
      </c>
      <c r="M106" s="285">
        <f t="shared" si="4"/>
        <v>0</v>
      </c>
    </row>
    <row r="107" spans="11:13" hidden="1" x14ac:dyDescent="0.25">
      <c r="K107" s="307">
        <f t="shared" si="3"/>
        <v>0</v>
      </c>
      <c r="L107" s="377">
        <f t="shared" si="5"/>
        <v>0</v>
      </c>
      <c r="M107" s="285">
        <f t="shared" si="4"/>
        <v>0</v>
      </c>
    </row>
    <row r="108" spans="11:13" hidden="1" x14ac:dyDescent="0.25">
      <c r="K108" s="307">
        <f t="shared" si="3"/>
        <v>0</v>
      </c>
      <c r="L108" s="377">
        <f t="shared" si="5"/>
        <v>0</v>
      </c>
      <c r="M108" s="285">
        <f t="shared" si="4"/>
        <v>0</v>
      </c>
    </row>
    <row r="109" spans="11:13" hidden="1" x14ac:dyDescent="0.25">
      <c r="K109" s="307">
        <f t="shared" si="3"/>
        <v>0</v>
      </c>
      <c r="L109" s="377">
        <f t="shared" si="5"/>
        <v>0</v>
      </c>
      <c r="M109" s="285">
        <f t="shared" si="4"/>
        <v>0</v>
      </c>
    </row>
    <row r="110" spans="11:13" hidden="1" x14ac:dyDescent="0.25">
      <c r="K110" s="307">
        <f t="shared" si="3"/>
        <v>0</v>
      </c>
      <c r="L110" s="377">
        <f t="shared" si="5"/>
        <v>0</v>
      </c>
      <c r="M110" s="285">
        <f t="shared" si="4"/>
        <v>0</v>
      </c>
    </row>
    <row r="111" spans="11:13" hidden="1" x14ac:dyDescent="0.25">
      <c r="K111" s="307">
        <f t="shared" si="3"/>
        <v>0</v>
      </c>
      <c r="L111" s="377">
        <f t="shared" si="5"/>
        <v>0</v>
      </c>
      <c r="M111" s="285">
        <f t="shared" si="4"/>
        <v>0</v>
      </c>
    </row>
    <row r="112" spans="11:13" hidden="1" x14ac:dyDescent="0.25">
      <c r="K112" s="307">
        <f t="shared" si="3"/>
        <v>0</v>
      </c>
      <c r="L112" s="377">
        <f t="shared" si="5"/>
        <v>0</v>
      </c>
      <c r="M112" s="285">
        <f t="shared" si="4"/>
        <v>0</v>
      </c>
    </row>
    <row r="113" spans="11:13" hidden="1" x14ac:dyDescent="0.25">
      <c r="K113" s="307">
        <f t="shared" si="3"/>
        <v>0</v>
      </c>
      <c r="L113" s="377">
        <f t="shared" si="5"/>
        <v>0</v>
      </c>
      <c r="M113" s="285">
        <f t="shared" si="4"/>
        <v>0</v>
      </c>
    </row>
    <row r="114" spans="11:13" hidden="1" x14ac:dyDescent="0.25">
      <c r="K114" s="307">
        <f t="shared" si="3"/>
        <v>0</v>
      </c>
      <c r="L114" s="377">
        <f t="shared" si="5"/>
        <v>0</v>
      </c>
      <c r="M114" s="285">
        <f t="shared" si="4"/>
        <v>0</v>
      </c>
    </row>
    <row r="115" spans="11:13" hidden="1" x14ac:dyDescent="0.25">
      <c r="K115" s="307">
        <f t="shared" si="3"/>
        <v>0</v>
      </c>
      <c r="L115" s="377">
        <f t="shared" si="5"/>
        <v>0</v>
      </c>
      <c r="M115" s="285">
        <f t="shared" si="4"/>
        <v>0</v>
      </c>
    </row>
    <row r="116" spans="11:13" hidden="1" x14ac:dyDescent="0.25">
      <c r="K116" s="307">
        <f t="shared" si="3"/>
        <v>0</v>
      </c>
      <c r="L116" s="377">
        <f t="shared" si="5"/>
        <v>0</v>
      </c>
      <c r="M116" s="285">
        <f t="shared" si="4"/>
        <v>0</v>
      </c>
    </row>
    <row r="117" spans="11:13" hidden="1" x14ac:dyDescent="0.25">
      <c r="K117" s="307">
        <f t="shared" si="3"/>
        <v>0</v>
      </c>
      <c r="L117" s="377">
        <f t="shared" si="5"/>
        <v>0</v>
      </c>
      <c r="M117" s="285">
        <f t="shared" si="4"/>
        <v>0</v>
      </c>
    </row>
    <row r="118" spans="11:13" hidden="1" x14ac:dyDescent="0.25">
      <c r="K118" s="307">
        <f t="shared" si="3"/>
        <v>0</v>
      </c>
      <c r="L118" s="377">
        <f t="shared" si="5"/>
        <v>0</v>
      </c>
      <c r="M118" s="285">
        <f t="shared" si="4"/>
        <v>0</v>
      </c>
    </row>
    <row r="119" spans="11:13" hidden="1" x14ac:dyDescent="0.25">
      <c r="K119" s="307">
        <f t="shared" si="3"/>
        <v>0</v>
      </c>
      <c r="L119" s="377">
        <f t="shared" si="5"/>
        <v>0</v>
      </c>
      <c r="M119" s="285">
        <f t="shared" si="4"/>
        <v>0</v>
      </c>
    </row>
    <row r="120" spans="11:13" hidden="1" x14ac:dyDescent="0.25">
      <c r="K120" s="307">
        <f t="shared" si="3"/>
        <v>0</v>
      </c>
      <c r="L120" s="377">
        <f t="shared" si="5"/>
        <v>0</v>
      </c>
      <c r="M120" s="285">
        <f t="shared" si="4"/>
        <v>0</v>
      </c>
    </row>
    <row r="121" spans="11:13" hidden="1" x14ac:dyDescent="0.25">
      <c r="K121" s="307">
        <f t="shared" si="3"/>
        <v>0</v>
      </c>
      <c r="L121" s="377">
        <f t="shared" si="5"/>
        <v>0</v>
      </c>
      <c r="M121" s="285">
        <f t="shared" si="4"/>
        <v>0</v>
      </c>
    </row>
    <row r="122" spans="11:13" hidden="1" x14ac:dyDescent="0.25">
      <c r="K122" s="307">
        <f t="shared" si="3"/>
        <v>0</v>
      </c>
      <c r="L122" s="377">
        <f t="shared" si="5"/>
        <v>0</v>
      </c>
      <c r="M122" s="285">
        <f t="shared" si="4"/>
        <v>0</v>
      </c>
    </row>
    <row r="123" spans="11:13" hidden="1" x14ac:dyDescent="0.25">
      <c r="K123" s="307">
        <f t="shared" si="3"/>
        <v>0</v>
      </c>
      <c r="L123" s="377">
        <f t="shared" si="5"/>
        <v>0</v>
      </c>
      <c r="M123" s="285">
        <f t="shared" si="4"/>
        <v>0</v>
      </c>
    </row>
    <row r="124" spans="11:13" hidden="1" x14ac:dyDescent="0.25">
      <c r="K124" s="307">
        <f t="shared" si="3"/>
        <v>0</v>
      </c>
      <c r="L124" s="377">
        <f t="shared" si="5"/>
        <v>0</v>
      </c>
      <c r="M124" s="285">
        <f t="shared" si="4"/>
        <v>0</v>
      </c>
    </row>
    <row r="125" spans="11:13" hidden="1" x14ac:dyDescent="0.25">
      <c r="K125" s="307">
        <f t="shared" si="3"/>
        <v>0</v>
      </c>
      <c r="L125" s="377">
        <f t="shared" si="5"/>
        <v>0</v>
      </c>
      <c r="M125" s="285">
        <f t="shared" si="4"/>
        <v>0</v>
      </c>
    </row>
    <row r="126" spans="11:13" hidden="1" x14ac:dyDescent="0.25">
      <c r="K126" s="307">
        <f t="shared" si="3"/>
        <v>0</v>
      </c>
      <c r="L126" s="377">
        <f t="shared" si="5"/>
        <v>0</v>
      </c>
      <c r="M126" s="285">
        <f t="shared" si="4"/>
        <v>0</v>
      </c>
    </row>
    <row r="127" spans="11:13" hidden="1" x14ac:dyDescent="0.25">
      <c r="K127" s="307">
        <f t="shared" si="3"/>
        <v>0</v>
      </c>
      <c r="L127" s="377">
        <f t="shared" si="5"/>
        <v>0</v>
      </c>
      <c r="M127" s="285">
        <f t="shared" si="4"/>
        <v>0</v>
      </c>
    </row>
    <row r="128" spans="11:13" hidden="1" x14ac:dyDescent="0.25">
      <c r="K128" s="307">
        <f t="shared" si="3"/>
        <v>0</v>
      </c>
      <c r="L128" s="377">
        <f t="shared" si="5"/>
        <v>0</v>
      </c>
      <c r="M128" s="285">
        <f t="shared" si="4"/>
        <v>0</v>
      </c>
    </row>
    <row r="129" spans="11:13" hidden="1" x14ac:dyDescent="0.25">
      <c r="K129" s="307">
        <f t="shared" si="3"/>
        <v>0</v>
      </c>
      <c r="L129" s="377">
        <f t="shared" si="5"/>
        <v>0</v>
      </c>
      <c r="M129" s="285">
        <f t="shared" si="4"/>
        <v>0</v>
      </c>
    </row>
    <row r="130" spans="11:13" hidden="1" x14ac:dyDescent="0.25">
      <c r="K130" s="307">
        <f t="shared" si="3"/>
        <v>0</v>
      </c>
      <c r="L130" s="377">
        <f t="shared" si="5"/>
        <v>0</v>
      </c>
      <c r="M130" s="285">
        <f t="shared" si="4"/>
        <v>0</v>
      </c>
    </row>
    <row r="131" spans="11:13" hidden="1" x14ac:dyDescent="0.25">
      <c r="K131" s="307">
        <f t="shared" si="3"/>
        <v>0</v>
      </c>
      <c r="L131" s="377">
        <f t="shared" si="5"/>
        <v>0</v>
      </c>
      <c r="M131" s="285">
        <f t="shared" si="4"/>
        <v>0</v>
      </c>
    </row>
    <row r="132" spans="11:13" hidden="1" x14ac:dyDescent="0.25">
      <c r="K132" s="307">
        <f t="shared" si="3"/>
        <v>0</v>
      </c>
      <c r="L132" s="377">
        <f t="shared" si="5"/>
        <v>0</v>
      </c>
      <c r="M132" s="285">
        <f t="shared" si="4"/>
        <v>0</v>
      </c>
    </row>
    <row r="133" spans="11:13" hidden="1" x14ac:dyDescent="0.25">
      <c r="K133" s="307">
        <f t="shared" ref="K133:K196" si="6">SUM(F133:J133)</f>
        <v>0</v>
      </c>
      <c r="L133" s="377">
        <f t="shared" si="5"/>
        <v>0</v>
      </c>
      <c r="M133" s="285">
        <f t="shared" ref="M133:M196" si="7">SUM(K133*L133)</f>
        <v>0</v>
      </c>
    </row>
    <row r="134" spans="11:13" hidden="1" x14ac:dyDescent="0.25">
      <c r="K134" s="307">
        <f t="shared" si="6"/>
        <v>0</v>
      </c>
      <c r="L134" s="377">
        <f t="shared" ref="L134:L197" si="8">IF(D134="X",0,IF(E134="",0,IF(E134="H",0,VLOOKUP(E134,$F$539:$G$553,2))))</f>
        <v>0</v>
      </c>
      <c r="M134" s="285">
        <f t="shared" si="7"/>
        <v>0</v>
      </c>
    </row>
    <row r="135" spans="11:13" hidden="1" x14ac:dyDescent="0.25">
      <c r="K135" s="307">
        <f t="shared" si="6"/>
        <v>0</v>
      </c>
      <c r="L135" s="377">
        <f t="shared" si="8"/>
        <v>0</v>
      </c>
      <c r="M135" s="285">
        <f t="shared" si="7"/>
        <v>0</v>
      </c>
    </row>
    <row r="136" spans="11:13" hidden="1" x14ac:dyDescent="0.25">
      <c r="K136" s="307">
        <f t="shared" si="6"/>
        <v>0</v>
      </c>
      <c r="L136" s="377">
        <f t="shared" si="8"/>
        <v>0</v>
      </c>
      <c r="M136" s="285">
        <f t="shared" si="7"/>
        <v>0</v>
      </c>
    </row>
    <row r="137" spans="11:13" hidden="1" x14ac:dyDescent="0.25">
      <c r="K137" s="307">
        <f t="shared" si="6"/>
        <v>0</v>
      </c>
      <c r="L137" s="377">
        <f t="shared" si="8"/>
        <v>0</v>
      </c>
      <c r="M137" s="285">
        <f t="shared" si="7"/>
        <v>0</v>
      </c>
    </row>
    <row r="138" spans="11:13" hidden="1" x14ac:dyDescent="0.25">
      <c r="K138" s="307">
        <f t="shared" si="6"/>
        <v>0</v>
      </c>
      <c r="L138" s="377">
        <f t="shared" si="8"/>
        <v>0</v>
      </c>
      <c r="M138" s="285">
        <f t="shared" si="7"/>
        <v>0</v>
      </c>
    </row>
    <row r="139" spans="11:13" hidden="1" x14ac:dyDescent="0.25">
      <c r="K139" s="307">
        <f t="shared" si="6"/>
        <v>0</v>
      </c>
      <c r="L139" s="377">
        <f t="shared" si="8"/>
        <v>0</v>
      </c>
      <c r="M139" s="285">
        <f t="shared" si="7"/>
        <v>0</v>
      </c>
    </row>
    <row r="140" spans="11:13" hidden="1" x14ac:dyDescent="0.25">
      <c r="K140" s="307">
        <f t="shared" si="6"/>
        <v>0</v>
      </c>
      <c r="L140" s="377">
        <f t="shared" si="8"/>
        <v>0</v>
      </c>
      <c r="M140" s="285">
        <f t="shared" si="7"/>
        <v>0</v>
      </c>
    </row>
    <row r="141" spans="11:13" hidden="1" x14ac:dyDescent="0.25">
      <c r="K141" s="307">
        <f t="shared" si="6"/>
        <v>0</v>
      </c>
      <c r="L141" s="377">
        <f t="shared" si="8"/>
        <v>0</v>
      </c>
      <c r="M141" s="285">
        <f t="shared" si="7"/>
        <v>0</v>
      </c>
    </row>
    <row r="142" spans="11:13" hidden="1" x14ac:dyDescent="0.25">
      <c r="K142" s="307">
        <f t="shared" si="6"/>
        <v>0</v>
      </c>
      <c r="L142" s="377">
        <f t="shared" si="8"/>
        <v>0</v>
      </c>
      <c r="M142" s="285">
        <f t="shared" si="7"/>
        <v>0</v>
      </c>
    </row>
    <row r="143" spans="11:13" hidden="1" x14ac:dyDescent="0.25">
      <c r="K143" s="307">
        <f t="shared" si="6"/>
        <v>0</v>
      </c>
      <c r="L143" s="377">
        <f t="shared" si="8"/>
        <v>0</v>
      </c>
      <c r="M143" s="285">
        <f t="shared" si="7"/>
        <v>0</v>
      </c>
    </row>
    <row r="144" spans="11:13" hidden="1" x14ac:dyDescent="0.25">
      <c r="K144" s="307">
        <f t="shared" si="6"/>
        <v>0</v>
      </c>
      <c r="L144" s="377">
        <f t="shared" si="8"/>
        <v>0</v>
      </c>
      <c r="M144" s="285">
        <f t="shared" si="7"/>
        <v>0</v>
      </c>
    </row>
    <row r="145" spans="11:13" hidden="1" x14ac:dyDescent="0.25">
      <c r="K145" s="307">
        <f t="shared" si="6"/>
        <v>0</v>
      </c>
      <c r="L145" s="377">
        <f t="shared" si="8"/>
        <v>0</v>
      </c>
      <c r="M145" s="285">
        <f t="shared" si="7"/>
        <v>0</v>
      </c>
    </row>
    <row r="146" spans="11:13" hidden="1" x14ac:dyDescent="0.25">
      <c r="K146" s="307">
        <f t="shared" si="6"/>
        <v>0</v>
      </c>
      <c r="L146" s="377">
        <f t="shared" si="8"/>
        <v>0</v>
      </c>
      <c r="M146" s="285">
        <f t="shared" si="7"/>
        <v>0</v>
      </c>
    </row>
    <row r="147" spans="11:13" hidden="1" x14ac:dyDescent="0.25">
      <c r="K147" s="307">
        <f t="shared" si="6"/>
        <v>0</v>
      </c>
      <c r="L147" s="377">
        <f t="shared" si="8"/>
        <v>0</v>
      </c>
      <c r="M147" s="285">
        <f t="shared" si="7"/>
        <v>0</v>
      </c>
    </row>
    <row r="148" spans="11:13" hidden="1" x14ac:dyDescent="0.25">
      <c r="K148" s="307">
        <f t="shared" si="6"/>
        <v>0</v>
      </c>
      <c r="L148" s="377">
        <f t="shared" si="8"/>
        <v>0</v>
      </c>
      <c r="M148" s="285">
        <f t="shared" si="7"/>
        <v>0</v>
      </c>
    </row>
    <row r="149" spans="11:13" hidden="1" x14ac:dyDescent="0.25">
      <c r="K149" s="307">
        <f t="shared" si="6"/>
        <v>0</v>
      </c>
      <c r="L149" s="377">
        <f t="shared" si="8"/>
        <v>0</v>
      </c>
      <c r="M149" s="285">
        <f t="shared" si="7"/>
        <v>0</v>
      </c>
    </row>
    <row r="150" spans="11:13" hidden="1" x14ac:dyDescent="0.25">
      <c r="K150" s="307">
        <f t="shared" si="6"/>
        <v>0</v>
      </c>
      <c r="L150" s="377">
        <f t="shared" si="8"/>
        <v>0</v>
      </c>
      <c r="M150" s="285">
        <f t="shared" si="7"/>
        <v>0</v>
      </c>
    </row>
    <row r="151" spans="11:13" hidden="1" x14ac:dyDescent="0.25">
      <c r="K151" s="307">
        <f t="shared" si="6"/>
        <v>0</v>
      </c>
      <c r="L151" s="377">
        <f t="shared" si="8"/>
        <v>0</v>
      </c>
      <c r="M151" s="285">
        <f t="shared" si="7"/>
        <v>0</v>
      </c>
    </row>
    <row r="152" spans="11:13" hidden="1" x14ac:dyDescent="0.25">
      <c r="K152" s="307">
        <f t="shared" si="6"/>
        <v>0</v>
      </c>
      <c r="L152" s="377">
        <f t="shared" si="8"/>
        <v>0</v>
      </c>
      <c r="M152" s="285">
        <f t="shared" si="7"/>
        <v>0</v>
      </c>
    </row>
    <row r="153" spans="11:13" hidden="1" x14ac:dyDescent="0.25">
      <c r="K153" s="307">
        <f t="shared" si="6"/>
        <v>0</v>
      </c>
      <c r="L153" s="377">
        <f t="shared" si="8"/>
        <v>0</v>
      </c>
      <c r="M153" s="285">
        <f t="shared" si="7"/>
        <v>0</v>
      </c>
    </row>
    <row r="154" spans="11:13" hidden="1" x14ac:dyDescent="0.25">
      <c r="K154" s="307">
        <f t="shared" si="6"/>
        <v>0</v>
      </c>
      <c r="L154" s="377">
        <f t="shared" si="8"/>
        <v>0</v>
      </c>
      <c r="M154" s="285">
        <f t="shared" si="7"/>
        <v>0</v>
      </c>
    </row>
    <row r="155" spans="11:13" hidden="1" x14ac:dyDescent="0.25">
      <c r="K155" s="307">
        <f t="shared" si="6"/>
        <v>0</v>
      </c>
      <c r="L155" s="377">
        <f t="shared" si="8"/>
        <v>0</v>
      </c>
      <c r="M155" s="285">
        <f t="shared" si="7"/>
        <v>0</v>
      </c>
    </row>
    <row r="156" spans="11:13" hidden="1" x14ac:dyDescent="0.25">
      <c r="K156" s="307">
        <f t="shared" si="6"/>
        <v>0</v>
      </c>
      <c r="L156" s="377">
        <f t="shared" si="8"/>
        <v>0</v>
      </c>
      <c r="M156" s="285">
        <f t="shared" si="7"/>
        <v>0</v>
      </c>
    </row>
    <row r="157" spans="11:13" hidden="1" x14ac:dyDescent="0.25">
      <c r="K157" s="307">
        <f t="shared" si="6"/>
        <v>0</v>
      </c>
      <c r="L157" s="377">
        <f t="shared" si="8"/>
        <v>0</v>
      </c>
      <c r="M157" s="285">
        <f t="shared" si="7"/>
        <v>0</v>
      </c>
    </row>
    <row r="158" spans="11:13" hidden="1" x14ac:dyDescent="0.25">
      <c r="K158" s="307">
        <f t="shared" si="6"/>
        <v>0</v>
      </c>
      <c r="L158" s="377">
        <f t="shared" si="8"/>
        <v>0</v>
      </c>
      <c r="M158" s="285">
        <f t="shared" si="7"/>
        <v>0</v>
      </c>
    </row>
    <row r="159" spans="11:13" hidden="1" x14ac:dyDescent="0.25">
      <c r="K159" s="307">
        <f t="shared" si="6"/>
        <v>0</v>
      </c>
      <c r="L159" s="377">
        <f t="shared" si="8"/>
        <v>0</v>
      </c>
      <c r="M159" s="285">
        <f t="shared" si="7"/>
        <v>0</v>
      </c>
    </row>
    <row r="160" spans="11:13" hidden="1" x14ac:dyDescent="0.25">
      <c r="K160" s="307">
        <f t="shared" si="6"/>
        <v>0</v>
      </c>
      <c r="L160" s="377">
        <f t="shared" si="8"/>
        <v>0</v>
      </c>
      <c r="M160" s="285">
        <f t="shared" si="7"/>
        <v>0</v>
      </c>
    </row>
    <row r="161" spans="11:13" hidden="1" x14ac:dyDescent="0.25">
      <c r="K161" s="307">
        <f t="shared" si="6"/>
        <v>0</v>
      </c>
      <c r="L161" s="377">
        <f t="shared" si="8"/>
        <v>0</v>
      </c>
      <c r="M161" s="285">
        <f t="shared" si="7"/>
        <v>0</v>
      </c>
    </row>
    <row r="162" spans="11:13" hidden="1" x14ac:dyDescent="0.25">
      <c r="K162" s="307">
        <f t="shared" si="6"/>
        <v>0</v>
      </c>
      <c r="L162" s="377">
        <f t="shared" si="8"/>
        <v>0</v>
      </c>
      <c r="M162" s="285">
        <f t="shared" si="7"/>
        <v>0</v>
      </c>
    </row>
    <row r="163" spans="11:13" hidden="1" x14ac:dyDescent="0.25">
      <c r="K163" s="307">
        <f t="shared" si="6"/>
        <v>0</v>
      </c>
      <c r="L163" s="377">
        <f t="shared" si="8"/>
        <v>0</v>
      </c>
      <c r="M163" s="285">
        <f t="shared" si="7"/>
        <v>0</v>
      </c>
    </row>
    <row r="164" spans="11:13" hidden="1" x14ac:dyDescent="0.25">
      <c r="K164" s="307">
        <f t="shared" si="6"/>
        <v>0</v>
      </c>
      <c r="L164" s="377">
        <f t="shared" si="8"/>
        <v>0</v>
      </c>
      <c r="M164" s="285">
        <f t="shared" si="7"/>
        <v>0</v>
      </c>
    </row>
    <row r="165" spans="11:13" hidden="1" x14ac:dyDescent="0.25">
      <c r="K165" s="307">
        <f t="shared" si="6"/>
        <v>0</v>
      </c>
      <c r="L165" s="377">
        <f t="shared" si="8"/>
        <v>0</v>
      </c>
      <c r="M165" s="285">
        <f t="shared" si="7"/>
        <v>0</v>
      </c>
    </row>
    <row r="166" spans="11:13" hidden="1" x14ac:dyDescent="0.25">
      <c r="K166" s="307">
        <f t="shared" si="6"/>
        <v>0</v>
      </c>
      <c r="L166" s="377">
        <f t="shared" si="8"/>
        <v>0</v>
      </c>
      <c r="M166" s="285">
        <f t="shared" si="7"/>
        <v>0</v>
      </c>
    </row>
    <row r="167" spans="11:13" hidden="1" x14ac:dyDescent="0.25">
      <c r="K167" s="307">
        <f t="shared" si="6"/>
        <v>0</v>
      </c>
      <c r="L167" s="377">
        <f t="shared" si="8"/>
        <v>0</v>
      </c>
      <c r="M167" s="285">
        <f t="shared" si="7"/>
        <v>0</v>
      </c>
    </row>
    <row r="168" spans="11:13" hidden="1" x14ac:dyDescent="0.25">
      <c r="K168" s="307">
        <f t="shared" si="6"/>
        <v>0</v>
      </c>
      <c r="L168" s="377">
        <f t="shared" si="8"/>
        <v>0</v>
      </c>
      <c r="M168" s="285">
        <f t="shared" si="7"/>
        <v>0</v>
      </c>
    </row>
    <row r="169" spans="11:13" hidden="1" x14ac:dyDescent="0.25">
      <c r="K169" s="307">
        <f t="shared" si="6"/>
        <v>0</v>
      </c>
      <c r="L169" s="377">
        <f t="shared" si="8"/>
        <v>0</v>
      </c>
      <c r="M169" s="285">
        <f t="shared" si="7"/>
        <v>0</v>
      </c>
    </row>
    <row r="170" spans="11:13" hidden="1" x14ac:dyDescent="0.25">
      <c r="K170" s="307">
        <f t="shared" si="6"/>
        <v>0</v>
      </c>
      <c r="L170" s="377">
        <f t="shared" si="8"/>
        <v>0</v>
      </c>
      <c r="M170" s="285">
        <f t="shared" si="7"/>
        <v>0</v>
      </c>
    </row>
    <row r="171" spans="11:13" hidden="1" x14ac:dyDescent="0.25">
      <c r="K171" s="307">
        <f t="shared" si="6"/>
        <v>0</v>
      </c>
      <c r="L171" s="377">
        <f t="shared" si="8"/>
        <v>0</v>
      </c>
      <c r="M171" s="285">
        <f t="shared" si="7"/>
        <v>0</v>
      </c>
    </row>
    <row r="172" spans="11:13" hidden="1" x14ac:dyDescent="0.25">
      <c r="K172" s="307">
        <f t="shared" si="6"/>
        <v>0</v>
      </c>
      <c r="L172" s="377">
        <f t="shared" si="8"/>
        <v>0</v>
      </c>
      <c r="M172" s="285">
        <f t="shared" si="7"/>
        <v>0</v>
      </c>
    </row>
    <row r="173" spans="11:13" hidden="1" x14ac:dyDescent="0.25">
      <c r="K173" s="307">
        <f t="shared" si="6"/>
        <v>0</v>
      </c>
      <c r="L173" s="377">
        <f t="shared" si="8"/>
        <v>0</v>
      </c>
      <c r="M173" s="285">
        <f t="shared" si="7"/>
        <v>0</v>
      </c>
    </row>
    <row r="174" spans="11:13" hidden="1" x14ac:dyDescent="0.25">
      <c r="K174" s="307">
        <f t="shared" si="6"/>
        <v>0</v>
      </c>
      <c r="L174" s="377">
        <f t="shared" si="8"/>
        <v>0</v>
      </c>
      <c r="M174" s="285">
        <f t="shared" si="7"/>
        <v>0</v>
      </c>
    </row>
    <row r="175" spans="11:13" hidden="1" x14ac:dyDescent="0.25">
      <c r="K175" s="307">
        <f t="shared" si="6"/>
        <v>0</v>
      </c>
      <c r="L175" s="377">
        <f t="shared" si="8"/>
        <v>0</v>
      </c>
      <c r="M175" s="285">
        <f t="shared" si="7"/>
        <v>0</v>
      </c>
    </row>
    <row r="176" spans="11:13" hidden="1" x14ac:dyDescent="0.25">
      <c r="K176" s="307">
        <f t="shared" si="6"/>
        <v>0</v>
      </c>
      <c r="L176" s="377">
        <f t="shared" si="8"/>
        <v>0</v>
      </c>
      <c r="M176" s="285">
        <f t="shared" si="7"/>
        <v>0</v>
      </c>
    </row>
    <row r="177" spans="11:13" hidden="1" x14ac:dyDescent="0.25">
      <c r="K177" s="307">
        <f t="shared" si="6"/>
        <v>0</v>
      </c>
      <c r="L177" s="377">
        <f t="shared" si="8"/>
        <v>0</v>
      </c>
      <c r="M177" s="285">
        <f t="shared" si="7"/>
        <v>0</v>
      </c>
    </row>
    <row r="178" spans="11:13" hidden="1" x14ac:dyDescent="0.25">
      <c r="K178" s="307">
        <f t="shared" si="6"/>
        <v>0</v>
      </c>
      <c r="L178" s="377">
        <f t="shared" si="8"/>
        <v>0</v>
      </c>
      <c r="M178" s="285">
        <f t="shared" si="7"/>
        <v>0</v>
      </c>
    </row>
    <row r="179" spans="11:13" hidden="1" x14ac:dyDescent="0.25">
      <c r="K179" s="307">
        <f t="shared" si="6"/>
        <v>0</v>
      </c>
      <c r="L179" s="377">
        <f t="shared" si="8"/>
        <v>0</v>
      </c>
      <c r="M179" s="285">
        <f t="shared" si="7"/>
        <v>0</v>
      </c>
    </row>
    <row r="180" spans="11:13" hidden="1" x14ac:dyDescent="0.25">
      <c r="K180" s="307">
        <f t="shared" si="6"/>
        <v>0</v>
      </c>
      <c r="L180" s="377">
        <f t="shared" si="8"/>
        <v>0</v>
      </c>
      <c r="M180" s="285">
        <f t="shared" si="7"/>
        <v>0</v>
      </c>
    </row>
    <row r="181" spans="11:13" hidden="1" x14ac:dyDescent="0.25">
      <c r="K181" s="307">
        <f t="shared" si="6"/>
        <v>0</v>
      </c>
      <c r="L181" s="377">
        <f t="shared" si="8"/>
        <v>0</v>
      </c>
      <c r="M181" s="285">
        <f t="shared" si="7"/>
        <v>0</v>
      </c>
    </row>
    <row r="182" spans="11:13" hidden="1" x14ac:dyDescent="0.25">
      <c r="K182" s="307">
        <f t="shared" si="6"/>
        <v>0</v>
      </c>
      <c r="L182" s="377">
        <f t="shared" si="8"/>
        <v>0</v>
      </c>
      <c r="M182" s="285">
        <f t="shared" si="7"/>
        <v>0</v>
      </c>
    </row>
    <row r="183" spans="11:13" hidden="1" x14ac:dyDescent="0.25">
      <c r="K183" s="307">
        <f t="shared" si="6"/>
        <v>0</v>
      </c>
      <c r="L183" s="377">
        <f t="shared" si="8"/>
        <v>0</v>
      </c>
      <c r="M183" s="285">
        <f t="shared" si="7"/>
        <v>0</v>
      </c>
    </row>
    <row r="184" spans="11:13" hidden="1" x14ac:dyDescent="0.25">
      <c r="K184" s="307">
        <f t="shared" si="6"/>
        <v>0</v>
      </c>
      <c r="L184" s="377">
        <f t="shared" si="8"/>
        <v>0</v>
      </c>
      <c r="M184" s="285">
        <f t="shared" si="7"/>
        <v>0</v>
      </c>
    </row>
    <row r="185" spans="11:13" hidden="1" x14ac:dyDescent="0.25">
      <c r="K185" s="307">
        <f t="shared" si="6"/>
        <v>0</v>
      </c>
      <c r="L185" s="377">
        <f t="shared" si="8"/>
        <v>0</v>
      </c>
      <c r="M185" s="285">
        <f t="shared" si="7"/>
        <v>0</v>
      </c>
    </row>
    <row r="186" spans="11:13" hidden="1" x14ac:dyDescent="0.25">
      <c r="K186" s="307">
        <f t="shared" si="6"/>
        <v>0</v>
      </c>
      <c r="L186" s="377">
        <f t="shared" si="8"/>
        <v>0</v>
      </c>
      <c r="M186" s="285">
        <f t="shared" si="7"/>
        <v>0</v>
      </c>
    </row>
    <row r="187" spans="11:13" hidden="1" x14ac:dyDescent="0.25">
      <c r="K187" s="307">
        <f t="shared" si="6"/>
        <v>0</v>
      </c>
      <c r="L187" s="377">
        <f t="shared" si="8"/>
        <v>0</v>
      </c>
      <c r="M187" s="285">
        <f t="shared" si="7"/>
        <v>0</v>
      </c>
    </row>
    <row r="188" spans="11:13" hidden="1" x14ac:dyDescent="0.25">
      <c r="K188" s="307">
        <f t="shared" si="6"/>
        <v>0</v>
      </c>
      <c r="L188" s="377">
        <f t="shared" si="8"/>
        <v>0</v>
      </c>
      <c r="M188" s="285">
        <f t="shared" si="7"/>
        <v>0</v>
      </c>
    </row>
    <row r="189" spans="11:13" hidden="1" x14ac:dyDescent="0.25">
      <c r="K189" s="307">
        <f t="shared" si="6"/>
        <v>0</v>
      </c>
      <c r="L189" s="377">
        <f t="shared" si="8"/>
        <v>0</v>
      </c>
      <c r="M189" s="285">
        <f t="shared" si="7"/>
        <v>0</v>
      </c>
    </row>
    <row r="190" spans="11:13" hidden="1" x14ac:dyDescent="0.25">
      <c r="K190" s="307">
        <f t="shared" si="6"/>
        <v>0</v>
      </c>
      <c r="L190" s="377">
        <f t="shared" si="8"/>
        <v>0</v>
      </c>
      <c r="M190" s="285">
        <f t="shared" si="7"/>
        <v>0</v>
      </c>
    </row>
    <row r="191" spans="11:13" hidden="1" x14ac:dyDescent="0.25">
      <c r="K191" s="307">
        <f t="shared" si="6"/>
        <v>0</v>
      </c>
      <c r="L191" s="377">
        <f t="shared" si="8"/>
        <v>0</v>
      </c>
      <c r="M191" s="285">
        <f t="shared" si="7"/>
        <v>0</v>
      </c>
    </row>
    <row r="192" spans="11:13" hidden="1" x14ac:dyDescent="0.25">
      <c r="K192" s="307">
        <f t="shared" si="6"/>
        <v>0</v>
      </c>
      <c r="L192" s="377">
        <f t="shared" si="8"/>
        <v>0</v>
      </c>
      <c r="M192" s="285">
        <f t="shared" si="7"/>
        <v>0</v>
      </c>
    </row>
    <row r="193" spans="11:13" hidden="1" x14ac:dyDescent="0.25">
      <c r="K193" s="307">
        <f t="shared" si="6"/>
        <v>0</v>
      </c>
      <c r="L193" s="377">
        <f t="shared" si="8"/>
        <v>0</v>
      </c>
      <c r="M193" s="285">
        <f t="shared" si="7"/>
        <v>0</v>
      </c>
    </row>
    <row r="194" spans="11:13" hidden="1" x14ac:dyDescent="0.25">
      <c r="K194" s="307">
        <f t="shared" si="6"/>
        <v>0</v>
      </c>
      <c r="L194" s="377">
        <f t="shared" si="8"/>
        <v>0</v>
      </c>
      <c r="M194" s="285">
        <f t="shared" si="7"/>
        <v>0</v>
      </c>
    </row>
    <row r="195" spans="11:13" hidden="1" x14ac:dyDescent="0.25">
      <c r="K195" s="307">
        <f t="shared" si="6"/>
        <v>0</v>
      </c>
      <c r="L195" s="377">
        <f t="shared" si="8"/>
        <v>0</v>
      </c>
      <c r="M195" s="285">
        <f t="shared" si="7"/>
        <v>0</v>
      </c>
    </row>
    <row r="196" spans="11:13" hidden="1" x14ac:dyDescent="0.25">
      <c r="K196" s="307">
        <f t="shared" si="6"/>
        <v>0</v>
      </c>
      <c r="L196" s="377">
        <f t="shared" si="8"/>
        <v>0</v>
      </c>
      <c r="M196" s="285">
        <f t="shared" si="7"/>
        <v>0</v>
      </c>
    </row>
    <row r="197" spans="11:13" hidden="1" x14ac:dyDescent="0.25">
      <c r="K197" s="307">
        <f t="shared" ref="K197:K260" si="9">SUM(F197:J197)</f>
        <v>0</v>
      </c>
      <c r="L197" s="377">
        <f t="shared" si="8"/>
        <v>0</v>
      </c>
      <c r="M197" s="285">
        <f t="shared" ref="M197:M260" si="10">SUM(K197*L197)</f>
        <v>0</v>
      </c>
    </row>
    <row r="198" spans="11:13" hidden="1" x14ac:dyDescent="0.25">
      <c r="K198" s="307">
        <f t="shared" si="9"/>
        <v>0</v>
      </c>
      <c r="L198" s="377">
        <f t="shared" ref="L198:L261" si="11">IF(D198="X",0,IF(E198="",0,IF(E198="H",0,VLOOKUP(E198,$F$539:$G$553,2))))</f>
        <v>0</v>
      </c>
      <c r="M198" s="285">
        <f t="shared" si="10"/>
        <v>0</v>
      </c>
    </row>
    <row r="199" spans="11:13" hidden="1" x14ac:dyDescent="0.25">
      <c r="K199" s="307">
        <f t="shared" si="9"/>
        <v>0</v>
      </c>
      <c r="L199" s="377">
        <f t="shared" si="11"/>
        <v>0</v>
      </c>
      <c r="M199" s="285">
        <f t="shared" si="10"/>
        <v>0</v>
      </c>
    </row>
    <row r="200" spans="11:13" hidden="1" x14ac:dyDescent="0.25">
      <c r="K200" s="307">
        <f t="shared" si="9"/>
        <v>0</v>
      </c>
      <c r="L200" s="377">
        <f t="shared" si="11"/>
        <v>0</v>
      </c>
      <c r="M200" s="285">
        <f t="shared" si="10"/>
        <v>0</v>
      </c>
    </row>
    <row r="201" spans="11:13" hidden="1" x14ac:dyDescent="0.25">
      <c r="K201" s="307">
        <f t="shared" si="9"/>
        <v>0</v>
      </c>
      <c r="L201" s="377">
        <f t="shared" si="11"/>
        <v>0</v>
      </c>
      <c r="M201" s="285">
        <f t="shared" si="10"/>
        <v>0</v>
      </c>
    </row>
    <row r="202" spans="11:13" hidden="1" x14ac:dyDescent="0.25">
      <c r="K202" s="307">
        <f t="shared" si="9"/>
        <v>0</v>
      </c>
      <c r="L202" s="377">
        <f t="shared" si="11"/>
        <v>0</v>
      </c>
      <c r="M202" s="285">
        <f t="shared" si="10"/>
        <v>0</v>
      </c>
    </row>
    <row r="203" spans="11:13" hidden="1" x14ac:dyDescent="0.25">
      <c r="K203" s="307">
        <f t="shared" si="9"/>
        <v>0</v>
      </c>
      <c r="L203" s="377">
        <f t="shared" si="11"/>
        <v>0</v>
      </c>
      <c r="M203" s="285">
        <f t="shared" si="10"/>
        <v>0</v>
      </c>
    </row>
    <row r="204" spans="11:13" hidden="1" x14ac:dyDescent="0.25">
      <c r="K204" s="307">
        <f t="shared" si="9"/>
        <v>0</v>
      </c>
      <c r="L204" s="377">
        <f t="shared" si="11"/>
        <v>0</v>
      </c>
      <c r="M204" s="285">
        <f t="shared" si="10"/>
        <v>0</v>
      </c>
    </row>
    <row r="205" spans="11:13" hidden="1" x14ac:dyDescent="0.25">
      <c r="K205" s="307">
        <f t="shared" si="9"/>
        <v>0</v>
      </c>
      <c r="L205" s="377">
        <f t="shared" si="11"/>
        <v>0</v>
      </c>
      <c r="M205" s="285">
        <f t="shared" si="10"/>
        <v>0</v>
      </c>
    </row>
    <row r="206" spans="11:13" hidden="1" x14ac:dyDescent="0.25">
      <c r="K206" s="307">
        <f t="shared" si="9"/>
        <v>0</v>
      </c>
      <c r="L206" s="377">
        <f t="shared" si="11"/>
        <v>0</v>
      </c>
      <c r="M206" s="285">
        <f t="shared" si="10"/>
        <v>0</v>
      </c>
    </row>
    <row r="207" spans="11:13" hidden="1" x14ac:dyDescent="0.25">
      <c r="K207" s="307">
        <f t="shared" si="9"/>
        <v>0</v>
      </c>
      <c r="L207" s="377">
        <f t="shared" si="11"/>
        <v>0</v>
      </c>
      <c r="M207" s="285">
        <f t="shared" si="10"/>
        <v>0</v>
      </c>
    </row>
    <row r="208" spans="11:13" hidden="1" x14ac:dyDescent="0.25">
      <c r="K208" s="307">
        <f t="shared" si="9"/>
        <v>0</v>
      </c>
      <c r="L208" s="377">
        <f t="shared" si="11"/>
        <v>0</v>
      </c>
      <c r="M208" s="285">
        <f t="shared" si="10"/>
        <v>0</v>
      </c>
    </row>
    <row r="209" spans="11:13" hidden="1" x14ac:dyDescent="0.25">
      <c r="K209" s="307">
        <f t="shared" si="9"/>
        <v>0</v>
      </c>
      <c r="L209" s="377">
        <f t="shared" si="11"/>
        <v>0</v>
      </c>
      <c r="M209" s="285">
        <f t="shared" si="10"/>
        <v>0</v>
      </c>
    </row>
    <row r="210" spans="11:13" hidden="1" x14ac:dyDescent="0.25">
      <c r="K210" s="307">
        <f t="shared" si="9"/>
        <v>0</v>
      </c>
      <c r="L210" s="377">
        <f t="shared" si="11"/>
        <v>0</v>
      </c>
      <c r="M210" s="285">
        <f t="shared" si="10"/>
        <v>0</v>
      </c>
    </row>
    <row r="211" spans="11:13" hidden="1" x14ac:dyDescent="0.25">
      <c r="K211" s="307">
        <f t="shared" si="9"/>
        <v>0</v>
      </c>
      <c r="L211" s="377">
        <f t="shared" si="11"/>
        <v>0</v>
      </c>
      <c r="M211" s="285">
        <f t="shared" si="10"/>
        <v>0</v>
      </c>
    </row>
    <row r="212" spans="11:13" hidden="1" x14ac:dyDescent="0.25">
      <c r="K212" s="307">
        <f t="shared" si="9"/>
        <v>0</v>
      </c>
      <c r="L212" s="377">
        <f t="shared" si="11"/>
        <v>0</v>
      </c>
      <c r="M212" s="285">
        <f t="shared" si="10"/>
        <v>0</v>
      </c>
    </row>
    <row r="213" spans="11:13" hidden="1" x14ac:dyDescent="0.25">
      <c r="K213" s="307">
        <f t="shared" si="9"/>
        <v>0</v>
      </c>
      <c r="L213" s="377">
        <f t="shared" si="11"/>
        <v>0</v>
      </c>
      <c r="M213" s="285">
        <f t="shared" si="10"/>
        <v>0</v>
      </c>
    </row>
    <row r="214" spans="11:13" hidden="1" x14ac:dyDescent="0.25">
      <c r="K214" s="307">
        <f t="shared" si="9"/>
        <v>0</v>
      </c>
      <c r="L214" s="377">
        <f t="shared" si="11"/>
        <v>0</v>
      </c>
      <c r="M214" s="285">
        <f t="shared" si="10"/>
        <v>0</v>
      </c>
    </row>
    <row r="215" spans="11:13" hidden="1" x14ac:dyDescent="0.25">
      <c r="K215" s="307">
        <f t="shared" si="9"/>
        <v>0</v>
      </c>
      <c r="L215" s="377">
        <f t="shared" si="11"/>
        <v>0</v>
      </c>
      <c r="M215" s="285">
        <f t="shared" si="10"/>
        <v>0</v>
      </c>
    </row>
    <row r="216" spans="11:13" hidden="1" x14ac:dyDescent="0.25">
      <c r="K216" s="307">
        <f t="shared" si="9"/>
        <v>0</v>
      </c>
      <c r="L216" s="377">
        <f t="shared" si="11"/>
        <v>0</v>
      </c>
      <c r="M216" s="285">
        <f t="shared" si="10"/>
        <v>0</v>
      </c>
    </row>
    <row r="217" spans="11:13" hidden="1" x14ac:dyDescent="0.25">
      <c r="K217" s="307">
        <f t="shared" si="9"/>
        <v>0</v>
      </c>
      <c r="L217" s="377">
        <f t="shared" si="11"/>
        <v>0</v>
      </c>
      <c r="M217" s="285">
        <f t="shared" si="10"/>
        <v>0</v>
      </c>
    </row>
    <row r="218" spans="11:13" hidden="1" x14ac:dyDescent="0.25">
      <c r="K218" s="307">
        <f t="shared" si="9"/>
        <v>0</v>
      </c>
      <c r="L218" s="377">
        <f t="shared" si="11"/>
        <v>0</v>
      </c>
      <c r="M218" s="285">
        <f t="shared" si="10"/>
        <v>0</v>
      </c>
    </row>
    <row r="219" spans="11:13" hidden="1" x14ac:dyDescent="0.25">
      <c r="K219" s="307">
        <f t="shared" si="9"/>
        <v>0</v>
      </c>
      <c r="L219" s="377">
        <f t="shared" si="11"/>
        <v>0</v>
      </c>
      <c r="M219" s="285">
        <f t="shared" si="10"/>
        <v>0</v>
      </c>
    </row>
    <row r="220" spans="11:13" hidden="1" x14ac:dyDescent="0.25">
      <c r="K220" s="307">
        <f t="shared" si="9"/>
        <v>0</v>
      </c>
      <c r="L220" s="377">
        <f t="shared" si="11"/>
        <v>0</v>
      </c>
      <c r="M220" s="285">
        <f t="shared" si="10"/>
        <v>0</v>
      </c>
    </row>
    <row r="221" spans="11:13" hidden="1" x14ac:dyDescent="0.25">
      <c r="K221" s="307">
        <f t="shared" si="9"/>
        <v>0</v>
      </c>
      <c r="L221" s="377">
        <f t="shared" si="11"/>
        <v>0</v>
      </c>
      <c r="M221" s="285">
        <f t="shared" si="10"/>
        <v>0</v>
      </c>
    </row>
    <row r="222" spans="11:13" hidden="1" x14ac:dyDescent="0.25">
      <c r="K222" s="307">
        <f t="shared" si="9"/>
        <v>0</v>
      </c>
      <c r="L222" s="377">
        <f t="shared" si="11"/>
        <v>0</v>
      </c>
      <c r="M222" s="285">
        <f t="shared" si="10"/>
        <v>0</v>
      </c>
    </row>
    <row r="223" spans="11:13" hidden="1" x14ac:dyDescent="0.25">
      <c r="K223" s="307">
        <f t="shared" si="9"/>
        <v>0</v>
      </c>
      <c r="L223" s="377">
        <f t="shared" si="11"/>
        <v>0</v>
      </c>
      <c r="M223" s="285">
        <f t="shared" si="10"/>
        <v>0</v>
      </c>
    </row>
    <row r="224" spans="11:13" hidden="1" x14ac:dyDescent="0.25">
      <c r="K224" s="307">
        <f t="shared" si="9"/>
        <v>0</v>
      </c>
      <c r="L224" s="377">
        <f t="shared" si="11"/>
        <v>0</v>
      </c>
      <c r="M224" s="285">
        <f t="shared" si="10"/>
        <v>0</v>
      </c>
    </row>
    <row r="225" spans="11:13" hidden="1" x14ac:dyDescent="0.25">
      <c r="K225" s="307">
        <f t="shared" si="9"/>
        <v>0</v>
      </c>
      <c r="L225" s="377">
        <f t="shared" si="11"/>
        <v>0</v>
      </c>
      <c r="M225" s="285">
        <f t="shared" si="10"/>
        <v>0</v>
      </c>
    </row>
    <row r="226" spans="11:13" hidden="1" x14ac:dyDescent="0.25">
      <c r="K226" s="307">
        <f t="shared" si="9"/>
        <v>0</v>
      </c>
      <c r="L226" s="377">
        <f t="shared" si="11"/>
        <v>0</v>
      </c>
      <c r="M226" s="285">
        <f t="shared" si="10"/>
        <v>0</v>
      </c>
    </row>
    <row r="227" spans="11:13" hidden="1" x14ac:dyDescent="0.25">
      <c r="K227" s="307">
        <f t="shared" si="9"/>
        <v>0</v>
      </c>
      <c r="L227" s="377">
        <f t="shared" si="11"/>
        <v>0</v>
      </c>
      <c r="M227" s="285">
        <f t="shared" si="10"/>
        <v>0</v>
      </c>
    </row>
    <row r="228" spans="11:13" hidden="1" x14ac:dyDescent="0.25">
      <c r="K228" s="307">
        <f t="shared" si="9"/>
        <v>0</v>
      </c>
      <c r="L228" s="377">
        <f t="shared" si="11"/>
        <v>0</v>
      </c>
      <c r="M228" s="285">
        <f t="shared" si="10"/>
        <v>0</v>
      </c>
    </row>
    <row r="229" spans="11:13" hidden="1" x14ac:dyDescent="0.25">
      <c r="K229" s="307">
        <f t="shared" si="9"/>
        <v>0</v>
      </c>
      <c r="L229" s="377">
        <f t="shared" si="11"/>
        <v>0</v>
      </c>
      <c r="M229" s="285">
        <f t="shared" si="10"/>
        <v>0</v>
      </c>
    </row>
    <row r="230" spans="11:13" hidden="1" x14ac:dyDescent="0.25">
      <c r="K230" s="307">
        <f t="shared" si="9"/>
        <v>0</v>
      </c>
      <c r="L230" s="377">
        <f t="shared" si="11"/>
        <v>0</v>
      </c>
      <c r="M230" s="285">
        <f t="shared" si="10"/>
        <v>0</v>
      </c>
    </row>
    <row r="231" spans="11:13" hidden="1" x14ac:dyDescent="0.25">
      <c r="K231" s="307">
        <f t="shared" si="9"/>
        <v>0</v>
      </c>
      <c r="L231" s="377">
        <f t="shared" si="11"/>
        <v>0</v>
      </c>
      <c r="M231" s="285">
        <f t="shared" si="10"/>
        <v>0</v>
      </c>
    </row>
    <row r="232" spans="11:13" hidden="1" x14ac:dyDescent="0.25">
      <c r="K232" s="307">
        <f t="shared" si="9"/>
        <v>0</v>
      </c>
      <c r="L232" s="377">
        <f t="shared" si="11"/>
        <v>0</v>
      </c>
      <c r="M232" s="285">
        <f t="shared" si="10"/>
        <v>0</v>
      </c>
    </row>
    <row r="233" spans="11:13" hidden="1" x14ac:dyDescent="0.25">
      <c r="K233" s="307">
        <f t="shared" si="9"/>
        <v>0</v>
      </c>
      <c r="L233" s="377">
        <f t="shared" si="11"/>
        <v>0</v>
      </c>
      <c r="M233" s="285">
        <f t="shared" si="10"/>
        <v>0</v>
      </c>
    </row>
    <row r="234" spans="11:13" hidden="1" x14ac:dyDescent="0.25">
      <c r="K234" s="307">
        <f t="shared" si="9"/>
        <v>0</v>
      </c>
      <c r="L234" s="377">
        <f t="shared" si="11"/>
        <v>0</v>
      </c>
      <c r="M234" s="285">
        <f t="shared" si="10"/>
        <v>0</v>
      </c>
    </row>
    <row r="235" spans="11:13" hidden="1" x14ac:dyDescent="0.25">
      <c r="K235" s="307">
        <f t="shared" si="9"/>
        <v>0</v>
      </c>
      <c r="L235" s="377">
        <f t="shared" si="11"/>
        <v>0</v>
      </c>
      <c r="M235" s="285">
        <f t="shared" si="10"/>
        <v>0</v>
      </c>
    </row>
    <row r="236" spans="11:13" hidden="1" x14ac:dyDescent="0.25">
      <c r="K236" s="307">
        <f t="shared" si="9"/>
        <v>0</v>
      </c>
      <c r="L236" s="377">
        <f t="shared" si="11"/>
        <v>0</v>
      </c>
      <c r="M236" s="285">
        <f t="shared" si="10"/>
        <v>0</v>
      </c>
    </row>
    <row r="237" spans="11:13" hidden="1" x14ac:dyDescent="0.25">
      <c r="K237" s="307">
        <f t="shared" si="9"/>
        <v>0</v>
      </c>
      <c r="L237" s="377">
        <f t="shared" si="11"/>
        <v>0</v>
      </c>
      <c r="M237" s="285">
        <f t="shared" si="10"/>
        <v>0</v>
      </c>
    </row>
    <row r="238" spans="11:13" hidden="1" x14ac:dyDescent="0.25">
      <c r="K238" s="307">
        <f t="shared" si="9"/>
        <v>0</v>
      </c>
      <c r="L238" s="377">
        <f t="shared" si="11"/>
        <v>0</v>
      </c>
      <c r="M238" s="285">
        <f t="shared" si="10"/>
        <v>0</v>
      </c>
    </row>
    <row r="239" spans="11:13" hidden="1" x14ac:dyDescent="0.25">
      <c r="K239" s="307">
        <f t="shared" si="9"/>
        <v>0</v>
      </c>
      <c r="L239" s="377">
        <f t="shared" si="11"/>
        <v>0</v>
      </c>
      <c r="M239" s="285">
        <f t="shared" si="10"/>
        <v>0</v>
      </c>
    </row>
    <row r="240" spans="11:13" hidden="1" x14ac:dyDescent="0.25">
      <c r="K240" s="307">
        <f t="shared" si="9"/>
        <v>0</v>
      </c>
      <c r="L240" s="377">
        <f t="shared" si="11"/>
        <v>0</v>
      </c>
      <c r="M240" s="285">
        <f t="shared" si="10"/>
        <v>0</v>
      </c>
    </row>
    <row r="241" spans="11:13" hidden="1" x14ac:dyDescent="0.25">
      <c r="K241" s="307">
        <f t="shared" si="9"/>
        <v>0</v>
      </c>
      <c r="L241" s="377">
        <f t="shared" si="11"/>
        <v>0</v>
      </c>
      <c r="M241" s="285">
        <f t="shared" si="10"/>
        <v>0</v>
      </c>
    </row>
    <row r="242" spans="11:13" hidden="1" x14ac:dyDescent="0.25">
      <c r="K242" s="307">
        <f t="shared" si="9"/>
        <v>0</v>
      </c>
      <c r="L242" s="377">
        <f t="shared" si="11"/>
        <v>0</v>
      </c>
      <c r="M242" s="285">
        <f t="shared" si="10"/>
        <v>0</v>
      </c>
    </row>
    <row r="243" spans="11:13" hidden="1" x14ac:dyDescent="0.25">
      <c r="K243" s="307">
        <f t="shared" si="9"/>
        <v>0</v>
      </c>
      <c r="L243" s="377">
        <f t="shared" si="11"/>
        <v>0</v>
      </c>
      <c r="M243" s="285">
        <f t="shared" si="10"/>
        <v>0</v>
      </c>
    </row>
    <row r="244" spans="11:13" hidden="1" x14ac:dyDescent="0.25">
      <c r="K244" s="307">
        <f t="shared" si="9"/>
        <v>0</v>
      </c>
      <c r="L244" s="377">
        <f t="shared" si="11"/>
        <v>0</v>
      </c>
      <c r="M244" s="285">
        <f t="shared" si="10"/>
        <v>0</v>
      </c>
    </row>
    <row r="245" spans="11:13" hidden="1" x14ac:dyDescent="0.25">
      <c r="K245" s="307">
        <f t="shared" si="9"/>
        <v>0</v>
      </c>
      <c r="L245" s="377">
        <f t="shared" si="11"/>
        <v>0</v>
      </c>
      <c r="M245" s="285">
        <f t="shared" si="10"/>
        <v>0</v>
      </c>
    </row>
    <row r="246" spans="11:13" hidden="1" x14ac:dyDescent="0.25">
      <c r="K246" s="307">
        <f t="shared" si="9"/>
        <v>0</v>
      </c>
      <c r="L246" s="377">
        <f t="shared" si="11"/>
        <v>0</v>
      </c>
      <c r="M246" s="285">
        <f t="shared" si="10"/>
        <v>0</v>
      </c>
    </row>
    <row r="247" spans="11:13" hidden="1" x14ac:dyDescent="0.25">
      <c r="K247" s="307">
        <f t="shared" si="9"/>
        <v>0</v>
      </c>
      <c r="L247" s="377">
        <f t="shared" si="11"/>
        <v>0</v>
      </c>
      <c r="M247" s="285">
        <f t="shared" si="10"/>
        <v>0</v>
      </c>
    </row>
    <row r="248" spans="11:13" hidden="1" x14ac:dyDescent="0.25">
      <c r="K248" s="307">
        <f t="shared" si="9"/>
        <v>0</v>
      </c>
      <c r="L248" s="377">
        <f t="shared" si="11"/>
        <v>0</v>
      </c>
      <c r="M248" s="285">
        <f t="shared" si="10"/>
        <v>0</v>
      </c>
    </row>
    <row r="249" spans="11:13" hidden="1" x14ac:dyDescent="0.25">
      <c r="K249" s="307">
        <f t="shared" si="9"/>
        <v>0</v>
      </c>
      <c r="L249" s="377">
        <f t="shared" si="11"/>
        <v>0</v>
      </c>
      <c r="M249" s="285">
        <f t="shared" si="10"/>
        <v>0</v>
      </c>
    </row>
    <row r="250" spans="11:13" hidden="1" x14ac:dyDescent="0.25">
      <c r="K250" s="307">
        <f t="shared" si="9"/>
        <v>0</v>
      </c>
      <c r="L250" s="377">
        <f t="shared" si="11"/>
        <v>0</v>
      </c>
      <c r="M250" s="285">
        <f t="shared" si="10"/>
        <v>0</v>
      </c>
    </row>
    <row r="251" spans="11:13" hidden="1" x14ac:dyDescent="0.25">
      <c r="K251" s="307">
        <f t="shared" si="9"/>
        <v>0</v>
      </c>
      <c r="L251" s="377">
        <f t="shared" si="11"/>
        <v>0</v>
      </c>
      <c r="M251" s="285">
        <f t="shared" si="10"/>
        <v>0</v>
      </c>
    </row>
    <row r="252" spans="11:13" hidden="1" x14ac:dyDescent="0.25">
      <c r="K252" s="307">
        <f t="shared" si="9"/>
        <v>0</v>
      </c>
      <c r="L252" s="377">
        <f t="shared" si="11"/>
        <v>0</v>
      </c>
      <c r="M252" s="285">
        <f t="shared" si="10"/>
        <v>0</v>
      </c>
    </row>
    <row r="253" spans="11:13" hidden="1" x14ac:dyDescent="0.25">
      <c r="K253" s="307">
        <f t="shared" si="9"/>
        <v>0</v>
      </c>
      <c r="L253" s="377">
        <f t="shared" si="11"/>
        <v>0</v>
      </c>
      <c r="M253" s="285">
        <f t="shared" si="10"/>
        <v>0</v>
      </c>
    </row>
    <row r="254" spans="11:13" hidden="1" x14ac:dyDescent="0.25">
      <c r="K254" s="307">
        <f t="shared" si="9"/>
        <v>0</v>
      </c>
      <c r="L254" s="377">
        <f t="shared" si="11"/>
        <v>0</v>
      </c>
      <c r="M254" s="285">
        <f t="shared" si="10"/>
        <v>0</v>
      </c>
    </row>
    <row r="255" spans="11:13" hidden="1" x14ac:dyDescent="0.25">
      <c r="K255" s="307">
        <f t="shared" si="9"/>
        <v>0</v>
      </c>
      <c r="L255" s="377">
        <f t="shared" si="11"/>
        <v>0</v>
      </c>
      <c r="M255" s="285">
        <f t="shared" si="10"/>
        <v>0</v>
      </c>
    </row>
    <row r="256" spans="11:13" hidden="1" x14ac:dyDescent="0.25">
      <c r="K256" s="307">
        <f t="shared" si="9"/>
        <v>0</v>
      </c>
      <c r="L256" s="377">
        <f t="shared" si="11"/>
        <v>0</v>
      </c>
      <c r="M256" s="285">
        <f t="shared" si="10"/>
        <v>0</v>
      </c>
    </row>
    <row r="257" spans="11:13" hidden="1" x14ac:dyDescent="0.25">
      <c r="K257" s="307">
        <f t="shared" si="9"/>
        <v>0</v>
      </c>
      <c r="L257" s="377">
        <f t="shared" si="11"/>
        <v>0</v>
      </c>
      <c r="M257" s="285">
        <f t="shared" si="10"/>
        <v>0</v>
      </c>
    </row>
    <row r="258" spans="11:13" hidden="1" x14ac:dyDescent="0.25">
      <c r="K258" s="307">
        <f t="shared" si="9"/>
        <v>0</v>
      </c>
      <c r="L258" s="377">
        <f t="shared" si="11"/>
        <v>0</v>
      </c>
      <c r="M258" s="285">
        <f t="shared" si="10"/>
        <v>0</v>
      </c>
    </row>
    <row r="259" spans="11:13" hidden="1" x14ac:dyDescent="0.25">
      <c r="K259" s="307">
        <f t="shared" si="9"/>
        <v>0</v>
      </c>
      <c r="L259" s="377">
        <f t="shared" si="11"/>
        <v>0</v>
      </c>
      <c r="M259" s="285">
        <f t="shared" si="10"/>
        <v>0</v>
      </c>
    </row>
    <row r="260" spans="11:13" hidden="1" x14ac:dyDescent="0.25">
      <c r="K260" s="307">
        <f t="shared" si="9"/>
        <v>0</v>
      </c>
      <c r="L260" s="377">
        <f t="shared" si="11"/>
        <v>0</v>
      </c>
      <c r="M260" s="285">
        <f t="shared" si="10"/>
        <v>0</v>
      </c>
    </row>
    <row r="261" spans="11:13" hidden="1" x14ac:dyDescent="0.25">
      <c r="K261" s="307">
        <f t="shared" ref="K261:K324" si="12">SUM(F261:J261)</f>
        <v>0</v>
      </c>
      <c r="L261" s="377">
        <f t="shared" si="11"/>
        <v>0</v>
      </c>
      <c r="M261" s="285">
        <f t="shared" ref="M261:M324" si="13">SUM(K261*L261)</f>
        <v>0</v>
      </c>
    </row>
    <row r="262" spans="11:13" hidden="1" x14ac:dyDescent="0.25">
      <c r="K262" s="307">
        <f t="shared" si="12"/>
        <v>0</v>
      </c>
      <c r="L262" s="377">
        <f t="shared" ref="L262:L325" si="14">IF(D262="X",0,IF(E262="",0,IF(E262="H",0,VLOOKUP(E262,$F$539:$G$553,2))))</f>
        <v>0</v>
      </c>
      <c r="M262" s="285">
        <f t="shared" si="13"/>
        <v>0</v>
      </c>
    </row>
    <row r="263" spans="11:13" hidden="1" x14ac:dyDescent="0.25">
      <c r="K263" s="307">
        <f t="shared" si="12"/>
        <v>0</v>
      </c>
      <c r="L263" s="377">
        <f t="shared" si="14"/>
        <v>0</v>
      </c>
      <c r="M263" s="285">
        <f t="shared" si="13"/>
        <v>0</v>
      </c>
    </row>
    <row r="264" spans="11:13" hidden="1" x14ac:dyDescent="0.25">
      <c r="K264" s="307">
        <f t="shared" si="12"/>
        <v>0</v>
      </c>
      <c r="L264" s="377">
        <f t="shared" si="14"/>
        <v>0</v>
      </c>
      <c r="M264" s="285">
        <f t="shared" si="13"/>
        <v>0</v>
      </c>
    </row>
    <row r="265" spans="11:13" hidden="1" x14ac:dyDescent="0.25">
      <c r="K265" s="307">
        <f t="shared" si="12"/>
        <v>0</v>
      </c>
      <c r="L265" s="377">
        <f t="shared" si="14"/>
        <v>0</v>
      </c>
      <c r="M265" s="285">
        <f t="shared" si="13"/>
        <v>0</v>
      </c>
    </row>
    <row r="266" spans="11:13" hidden="1" x14ac:dyDescent="0.25">
      <c r="K266" s="307">
        <f t="shared" si="12"/>
        <v>0</v>
      </c>
      <c r="L266" s="377">
        <f t="shared" si="14"/>
        <v>0</v>
      </c>
      <c r="M266" s="285">
        <f t="shared" si="13"/>
        <v>0</v>
      </c>
    </row>
    <row r="267" spans="11:13" hidden="1" x14ac:dyDescent="0.25">
      <c r="K267" s="307">
        <f t="shared" si="12"/>
        <v>0</v>
      </c>
      <c r="L267" s="377">
        <f t="shared" si="14"/>
        <v>0</v>
      </c>
      <c r="M267" s="285">
        <f t="shared" si="13"/>
        <v>0</v>
      </c>
    </row>
    <row r="268" spans="11:13" hidden="1" x14ac:dyDescent="0.25">
      <c r="K268" s="307">
        <f t="shared" si="12"/>
        <v>0</v>
      </c>
      <c r="L268" s="377">
        <f t="shared" si="14"/>
        <v>0</v>
      </c>
      <c r="M268" s="285">
        <f t="shared" si="13"/>
        <v>0</v>
      </c>
    </row>
    <row r="269" spans="11:13" hidden="1" x14ac:dyDescent="0.25">
      <c r="K269" s="307">
        <f t="shared" si="12"/>
        <v>0</v>
      </c>
      <c r="L269" s="377">
        <f t="shared" si="14"/>
        <v>0</v>
      </c>
      <c r="M269" s="285">
        <f t="shared" si="13"/>
        <v>0</v>
      </c>
    </row>
    <row r="270" spans="11:13" hidden="1" x14ac:dyDescent="0.25">
      <c r="K270" s="307">
        <f t="shared" si="12"/>
        <v>0</v>
      </c>
      <c r="L270" s="377">
        <f t="shared" si="14"/>
        <v>0</v>
      </c>
      <c r="M270" s="285">
        <f t="shared" si="13"/>
        <v>0</v>
      </c>
    </row>
    <row r="271" spans="11:13" hidden="1" x14ac:dyDescent="0.25">
      <c r="K271" s="307">
        <f t="shared" si="12"/>
        <v>0</v>
      </c>
      <c r="L271" s="377">
        <f t="shared" si="14"/>
        <v>0</v>
      </c>
      <c r="M271" s="285">
        <f t="shared" si="13"/>
        <v>0</v>
      </c>
    </row>
    <row r="272" spans="11:13" hidden="1" x14ac:dyDescent="0.25">
      <c r="K272" s="307">
        <f t="shared" si="12"/>
        <v>0</v>
      </c>
      <c r="L272" s="377">
        <f t="shared" si="14"/>
        <v>0</v>
      </c>
      <c r="M272" s="285">
        <f t="shared" si="13"/>
        <v>0</v>
      </c>
    </row>
    <row r="273" spans="11:13" hidden="1" x14ac:dyDescent="0.25">
      <c r="K273" s="307">
        <f t="shared" si="12"/>
        <v>0</v>
      </c>
      <c r="L273" s="377">
        <f t="shared" si="14"/>
        <v>0</v>
      </c>
      <c r="M273" s="285">
        <f t="shared" si="13"/>
        <v>0</v>
      </c>
    </row>
    <row r="274" spans="11:13" hidden="1" x14ac:dyDescent="0.25">
      <c r="K274" s="307">
        <f t="shared" si="12"/>
        <v>0</v>
      </c>
      <c r="L274" s="377">
        <f t="shared" si="14"/>
        <v>0</v>
      </c>
      <c r="M274" s="285">
        <f t="shared" si="13"/>
        <v>0</v>
      </c>
    </row>
    <row r="275" spans="11:13" hidden="1" x14ac:dyDescent="0.25">
      <c r="K275" s="307">
        <f t="shared" si="12"/>
        <v>0</v>
      </c>
      <c r="L275" s="377">
        <f t="shared" si="14"/>
        <v>0</v>
      </c>
      <c r="M275" s="285">
        <f t="shared" si="13"/>
        <v>0</v>
      </c>
    </row>
    <row r="276" spans="11:13" hidden="1" x14ac:dyDescent="0.25">
      <c r="K276" s="307">
        <f t="shared" si="12"/>
        <v>0</v>
      </c>
      <c r="L276" s="377">
        <f t="shared" si="14"/>
        <v>0</v>
      </c>
      <c r="M276" s="285">
        <f t="shared" si="13"/>
        <v>0</v>
      </c>
    </row>
    <row r="277" spans="11:13" hidden="1" x14ac:dyDescent="0.25">
      <c r="K277" s="307">
        <f t="shared" si="12"/>
        <v>0</v>
      </c>
      <c r="L277" s="377">
        <f t="shared" si="14"/>
        <v>0</v>
      </c>
      <c r="M277" s="285">
        <f t="shared" si="13"/>
        <v>0</v>
      </c>
    </row>
    <row r="278" spans="11:13" hidden="1" x14ac:dyDescent="0.25">
      <c r="K278" s="307">
        <f t="shared" si="12"/>
        <v>0</v>
      </c>
      <c r="L278" s="377">
        <f t="shared" si="14"/>
        <v>0</v>
      </c>
      <c r="M278" s="285">
        <f t="shared" si="13"/>
        <v>0</v>
      </c>
    </row>
    <row r="279" spans="11:13" hidden="1" x14ac:dyDescent="0.25">
      <c r="K279" s="307">
        <f t="shared" si="12"/>
        <v>0</v>
      </c>
      <c r="L279" s="377">
        <f t="shared" si="14"/>
        <v>0</v>
      </c>
      <c r="M279" s="285">
        <f t="shared" si="13"/>
        <v>0</v>
      </c>
    </row>
    <row r="280" spans="11:13" hidden="1" x14ac:dyDescent="0.25">
      <c r="K280" s="307">
        <f t="shared" si="12"/>
        <v>0</v>
      </c>
      <c r="L280" s="377">
        <f t="shared" si="14"/>
        <v>0</v>
      </c>
      <c r="M280" s="285">
        <f t="shared" si="13"/>
        <v>0</v>
      </c>
    </row>
    <row r="281" spans="11:13" hidden="1" x14ac:dyDescent="0.25">
      <c r="K281" s="307">
        <f t="shared" si="12"/>
        <v>0</v>
      </c>
      <c r="L281" s="377">
        <f t="shared" si="14"/>
        <v>0</v>
      </c>
      <c r="M281" s="285">
        <f t="shared" si="13"/>
        <v>0</v>
      </c>
    </row>
    <row r="282" spans="11:13" hidden="1" x14ac:dyDescent="0.25">
      <c r="K282" s="307">
        <f t="shared" si="12"/>
        <v>0</v>
      </c>
      <c r="L282" s="377">
        <f t="shared" si="14"/>
        <v>0</v>
      </c>
      <c r="M282" s="285">
        <f t="shared" si="13"/>
        <v>0</v>
      </c>
    </row>
    <row r="283" spans="11:13" hidden="1" x14ac:dyDescent="0.25">
      <c r="K283" s="307">
        <f t="shared" si="12"/>
        <v>0</v>
      </c>
      <c r="L283" s="377">
        <f t="shared" si="14"/>
        <v>0</v>
      </c>
      <c r="M283" s="285">
        <f t="shared" si="13"/>
        <v>0</v>
      </c>
    </row>
    <row r="284" spans="11:13" hidden="1" x14ac:dyDescent="0.25">
      <c r="K284" s="307">
        <f t="shared" si="12"/>
        <v>0</v>
      </c>
      <c r="L284" s="377">
        <f t="shared" si="14"/>
        <v>0</v>
      </c>
      <c r="M284" s="285">
        <f t="shared" si="13"/>
        <v>0</v>
      </c>
    </row>
    <row r="285" spans="11:13" hidden="1" x14ac:dyDescent="0.25">
      <c r="K285" s="307">
        <f t="shared" si="12"/>
        <v>0</v>
      </c>
      <c r="L285" s="377">
        <f t="shared" si="14"/>
        <v>0</v>
      </c>
      <c r="M285" s="285">
        <f t="shared" si="13"/>
        <v>0</v>
      </c>
    </row>
    <row r="286" spans="11:13" hidden="1" x14ac:dyDescent="0.25">
      <c r="K286" s="307">
        <f t="shared" si="12"/>
        <v>0</v>
      </c>
      <c r="L286" s="377">
        <f t="shared" si="14"/>
        <v>0</v>
      </c>
      <c r="M286" s="285">
        <f t="shared" si="13"/>
        <v>0</v>
      </c>
    </row>
    <row r="287" spans="11:13" hidden="1" x14ac:dyDescent="0.25">
      <c r="K287" s="307">
        <f t="shared" si="12"/>
        <v>0</v>
      </c>
      <c r="L287" s="377">
        <f t="shared" si="14"/>
        <v>0</v>
      </c>
      <c r="M287" s="285">
        <f t="shared" si="13"/>
        <v>0</v>
      </c>
    </row>
    <row r="288" spans="11:13" hidden="1" x14ac:dyDescent="0.25">
      <c r="K288" s="307">
        <f t="shared" si="12"/>
        <v>0</v>
      </c>
      <c r="L288" s="377">
        <f t="shared" si="14"/>
        <v>0</v>
      </c>
      <c r="M288" s="285">
        <f t="shared" si="13"/>
        <v>0</v>
      </c>
    </row>
    <row r="289" spans="11:13" hidden="1" x14ac:dyDescent="0.25">
      <c r="K289" s="307">
        <f t="shared" si="12"/>
        <v>0</v>
      </c>
      <c r="L289" s="377">
        <f t="shared" si="14"/>
        <v>0</v>
      </c>
      <c r="M289" s="285">
        <f t="shared" si="13"/>
        <v>0</v>
      </c>
    </row>
    <row r="290" spans="11:13" hidden="1" x14ac:dyDescent="0.25">
      <c r="K290" s="307">
        <f t="shared" si="12"/>
        <v>0</v>
      </c>
      <c r="L290" s="377">
        <f t="shared" si="14"/>
        <v>0</v>
      </c>
      <c r="M290" s="285">
        <f t="shared" si="13"/>
        <v>0</v>
      </c>
    </row>
    <row r="291" spans="11:13" hidden="1" x14ac:dyDescent="0.25">
      <c r="K291" s="307">
        <f t="shared" si="12"/>
        <v>0</v>
      </c>
      <c r="L291" s="377">
        <f t="shared" si="14"/>
        <v>0</v>
      </c>
      <c r="M291" s="285">
        <f t="shared" si="13"/>
        <v>0</v>
      </c>
    </row>
    <row r="292" spans="11:13" hidden="1" x14ac:dyDescent="0.25">
      <c r="K292" s="307">
        <f t="shared" si="12"/>
        <v>0</v>
      </c>
      <c r="L292" s="377">
        <f t="shared" si="14"/>
        <v>0</v>
      </c>
      <c r="M292" s="285">
        <f t="shared" si="13"/>
        <v>0</v>
      </c>
    </row>
    <row r="293" spans="11:13" hidden="1" x14ac:dyDescent="0.25">
      <c r="K293" s="307">
        <f t="shared" si="12"/>
        <v>0</v>
      </c>
      <c r="L293" s="377">
        <f t="shared" si="14"/>
        <v>0</v>
      </c>
      <c r="M293" s="285">
        <f t="shared" si="13"/>
        <v>0</v>
      </c>
    </row>
    <row r="294" spans="11:13" hidden="1" x14ac:dyDescent="0.25">
      <c r="K294" s="307">
        <f t="shared" si="12"/>
        <v>0</v>
      </c>
      <c r="L294" s="377">
        <f t="shared" si="14"/>
        <v>0</v>
      </c>
      <c r="M294" s="285">
        <f t="shared" si="13"/>
        <v>0</v>
      </c>
    </row>
    <row r="295" spans="11:13" hidden="1" x14ac:dyDescent="0.25">
      <c r="K295" s="307">
        <f t="shared" si="12"/>
        <v>0</v>
      </c>
      <c r="L295" s="377">
        <f t="shared" si="14"/>
        <v>0</v>
      </c>
      <c r="M295" s="285">
        <f t="shared" si="13"/>
        <v>0</v>
      </c>
    </row>
    <row r="296" spans="11:13" hidden="1" x14ac:dyDescent="0.25">
      <c r="K296" s="307">
        <f t="shared" si="12"/>
        <v>0</v>
      </c>
      <c r="L296" s="377">
        <f t="shared" si="14"/>
        <v>0</v>
      </c>
      <c r="M296" s="285">
        <f t="shared" si="13"/>
        <v>0</v>
      </c>
    </row>
    <row r="297" spans="11:13" hidden="1" x14ac:dyDescent="0.25">
      <c r="K297" s="307">
        <f t="shared" si="12"/>
        <v>0</v>
      </c>
      <c r="L297" s="377">
        <f t="shared" si="14"/>
        <v>0</v>
      </c>
      <c r="M297" s="285">
        <f t="shared" si="13"/>
        <v>0</v>
      </c>
    </row>
    <row r="298" spans="11:13" hidden="1" x14ac:dyDescent="0.25">
      <c r="K298" s="307">
        <f t="shared" si="12"/>
        <v>0</v>
      </c>
      <c r="L298" s="377">
        <f t="shared" si="14"/>
        <v>0</v>
      </c>
      <c r="M298" s="285">
        <f t="shared" si="13"/>
        <v>0</v>
      </c>
    </row>
    <row r="299" spans="11:13" hidden="1" x14ac:dyDescent="0.25">
      <c r="K299" s="307">
        <f t="shared" si="12"/>
        <v>0</v>
      </c>
      <c r="L299" s="377">
        <f t="shared" si="14"/>
        <v>0</v>
      </c>
      <c r="M299" s="285">
        <f t="shared" si="13"/>
        <v>0</v>
      </c>
    </row>
    <row r="300" spans="11:13" hidden="1" x14ac:dyDescent="0.25">
      <c r="K300" s="307">
        <f t="shared" si="12"/>
        <v>0</v>
      </c>
      <c r="L300" s="377">
        <f t="shared" si="14"/>
        <v>0</v>
      </c>
      <c r="M300" s="285">
        <f t="shared" si="13"/>
        <v>0</v>
      </c>
    </row>
    <row r="301" spans="11:13" hidden="1" x14ac:dyDescent="0.25">
      <c r="K301" s="307">
        <f t="shared" si="12"/>
        <v>0</v>
      </c>
      <c r="L301" s="377">
        <f t="shared" si="14"/>
        <v>0</v>
      </c>
      <c r="M301" s="285">
        <f t="shared" si="13"/>
        <v>0</v>
      </c>
    </row>
    <row r="302" spans="11:13" hidden="1" x14ac:dyDescent="0.25">
      <c r="K302" s="307">
        <f t="shared" si="12"/>
        <v>0</v>
      </c>
      <c r="L302" s="377">
        <f t="shared" si="14"/>
        <v>0</v>
      </c>
      <c r="M302" s="285">
        <f t="shared" si="13"/>
        <v>0</v>
      </c>
    </row>
    <row r="303" spans="11:13" hidden="1" x14ac:dyDescent="0.25">
      <c r="K303" s="307">
        <f t="shared" si="12"/>
        <v>0</v>
      </c>
      <c r="L303" s="377">
        <f t="shared" si="14"/>
        <v>0</v>
      </c>
      <c r="M303" s="285">
        <f t="shared" si="13"/>
        <v>0</v>
      </c>
    </row>
    <row r="304" spans="11:13" hidden="1" x14ac:dyDescent="0.25">
      <c r="K304" s="307">
        <f t="shared" si="12"/>
        <v>0</v>
      </c>
      <c r="L304" s="377">
        <f t="shared" si="14"/>
        <v>0</v>
      </c>
      <c r="M304" s="285">
        <f t="shared" si="13"/>
        <v>0</v>
      </c>
    </row>
    <row r="305" spans="11:13" hidden="1" x14ac:dyDescent="0.25">
      <c r="K305" s="307">
        <f t="shared" si="12"/>
        <v>0</v>
      </c>
      <c r="L305" s="377">
        <f t="shared" si="14"/>
        <v>0</v>
      </c>
      <c r="M305" s="285">
        <f t="shared" si="13"/>
        <v>0</v>
      </c>
    </row>
    <row r="306" spans="11:13" hidden="1" x14ac:dyDescent="0.25">
      <c r="K306" s="307">
        <f t="shared" si="12"/>
        <v>0</v>
      </c>
      <c r="L306" s="377">
        <f t="shared" si="14"/>
        <v>0</v>
      </c>
      <c r="M306" s="285">
        <f t="shared" si="13"/>
        <v>0</v>
      </c>
    </row>
    <row r="307" spans="11:13" hidden="1" x14ac:dyDescent="0.25">
      <c r="K307" s="307">
        <f t="shared" si="12"/>
        <v>0</v>
      </c>
      <c r="L307" s="377">
        <f t="shared" si="14"/>
        <v>0</v>
      </c>
      <c r="M307" s="285">
        <f t="shared" si="13"/>
        <v>0</v>
      </c>
    </row>
    <row r="308" spans="11:13" hidden="1" x14ac:dyDescent="0.25">
      <c r="K308" s="307">
        <f t="shared" si="12"/>
        <v>0</v>
      </c>
      <c r="L308" s="377">
        <f t="shared" si="14"/>
        <v>0</v>
      </c>
      <c r="M308" s="285">
        <f t="shared" si="13"/>
        <v>0</v>
      </c>
    </row>
    <row r="309" spans="11:13" hidden="1" x14ac:dyDescent="0.25">
      <c r="K309" s="307">
        <f t="shared" si="12"/>
        <v>0</v>
      </c>
      <c r="L309" s="377">
        <f t="shared" si="14"/>
        <v>0</v>
      </c>
      <c r="M309" s="285">
        <f t="shared" si="13"/>
        <v>0</v>
      </c>
    </row>
    <row r="310" spans="11:13" hidden="1" x14ac:dyDescent="0.25">
      <c r="K310" s="307">
        <f t="shared" si="12"/>
        <v>0</v>
      </c>
      <c r="L310" s="377">
        <f t="shared" si="14"/>
        <v>0</v>
      </c>
      <c r="M310" s="285">
        <f t="shared" si="13"/>
        <v>0</v>
      </c>
    </row>
    <row r="311" spans="11:13" hidden="1" x14ac:dyDescent="0.25">
      <c r="K311" s="307">
        <f t="shared" si="12"/>
        <v>0</v>
      </c>
      <c r="L311" s="377">
        <f t="shared" si="14"/>
        <v>0</v>
      </c>
      <c r="M311" s="285">
        <f t="shared" si="13"/>
        <v>0</v>
      </c>
    </row>
    <row r="312" spans="11:13" hidden="1" x14ac:dyDescent="0.25">
      <c r="K312" s="307">
        <f t="shared" si="12"/>
        <v>0</v>
      </c>
      <c r="L312" s="377">
        <f t="shared" si="14"/>
        <v>0</v>
      </c>
      <c r="M312" s="285">
        <f t="shared" si="13"/>
        <v>0</v>
      </c>
    </row>
    <row r="313" spans="11:13" hidden="1" x14ac:dyDescent="0.25">
      <c r="K313" s="307">
        <f t="shared" si="12"/>
        <v>0</v>
      </c>
      <c r="L313" s="377">
        <f t="shared" si="14"/>
        <v>0</v>
      </c>
      <c r="M313" s="285">
        <f t="shared" si="13"/>
        <v>0</v>
      </c>
    </row>
    <row r="314" spans="11:13" hidden="1" x14ac:dyDescent="0.25">
      <c r="K314" s="307">
        <f t="shared" si="12"/>
        <v>0</v>
      </c>
      <c r="L314" s="377">
        <f t="shared" si="14"/>
        <v>0</v>
      </c>
      <c r="M314" s="285">
        <f t="shared" si="13"/>
        <v>0</v>
      </c>
    </row>
    <row r="315" spans="11:13" hidden="1" x14ac:dyDescent="0.25">
      <c r="K315" s="307">
        <f t="shared" si="12"/>
        <v>0</v>
      </c>
      <c r="L315" s="377">
        <f t="shared" si="14"/>
        <v>0</v>
      </c>
      <c r="M315" s="285">
        <f t="shared" si="13"/>
        <v>0</v>
      </c>
    </row>
    <row r="316" spans="11:13" hidden="1" x14ac:dyDescent="0.25">
      <c r="K316" s="307">
        <f t="shared" si="12"/>
        <v>0</v>
      </c>
      <c r="L316" s="377">
        <f t="shared" si="14"/>
        <v>0</v>
      </c>
      <c r="M316" s="285">
        <f t="shared" si="13"/>
        <v>0</v>
      </c>
    </row>
    <row r="317" spans="11:13" hidden="1" x14ac:dyDescent="0.25">
      <c r="K317" s="307">
        <f t="shared" si="12"/>
        <v>0</v>
      </c>
      <c r="L317" s="377">
        <f t="shared" si="14"/>
        <v>0</v>
      </c>
      <c r="M317" s="285">
        <f t="shared" si="13"/>
        <v>0</v>
      </c>
    </row>
    <row r="318" spans="11:13" hidden="1" x14ac:dyDescent="0.25">
      <c r="K318" s="307">
        <f t="shared" si="12"/>
        <v>0</v>
      </c>
      <c r="L318" s="377">
        <f t="shared" si="14"/>
        <v>0</v>
      </c>
      <c r="M318" s="285">
        <f t="shared" si="13"/>
        <v>0</v>
      </c>
    </row>
    <row r="319" spans="11:13" hidden="1" x14ac:dyDescent="0.25">
      <c r="K319" s="307">
        <f t="shared" si="12"/>
        <v>0</v>
      </c>
      <c r="L319" s="377">
        <f t="shared" si="14"/>
        <v>0</v>
      </c>
      <c r="M319" s="285">
        <f t="shared" si="13"/>
        <v>0</v>
      </c>
    </row>
    <row r="320" spans="11:13" hidden="1" x14ac:dyDescent="0.25">
      <c r="K320" s="307">
        <f t="shared" si="12"/>
        <v>0</v>
      </c>
      <c r="L320" s="377">
        <f t="shared" si="14"/>
        <v>0</v>
      </c>
      <c r="M320" s="285">
        <f t="shared" si="13"/>
        <v>0</v>
      </c>
    </row>
    <row r="321" spans="11:13" hidden="1" x14ac:dyDescent="0.25">
      <c r="K321" s="307">
        <f t="shared" si="12"/>
        <v>0</v>
      </c>
      <c r="L321" s="377">
        <f t="shared" si="14"/>
        <v>0</v>
      </c>
      <c r="M321" s="285">
        <f t="shared" si="13"/>
        <v>0</v>
      </c>
    </row>
    <row r="322" spans="11:13" hidden="1" x14ac:dyDescent="0.25">
      <c r="K322" s="307">
        <f t="shared" si="12"/>
        <v>0</v>
      </c>
      <c r="L322" s="377">
        <f t="shared" si="14"/>
        <v>0</v>
      </c>
      <c r="M322" s="285">
        <f t="shared" si="13"/>
        <v>0</v>
      </c>
    </row>
    <row r="323" spans="11:13" hidden="1" x14ac:dyDescent="0.25">
      <c r="K323" s="307">
        <f t="shared" si="12"/>
        <v>0</v>
      </c>
      <c r="L323" s="377">
        <f t="shared" si="14"/>
        <v>0</v>
      </c>
      <c r="M323" s="285">
        <f t="shared" si="13"/>
        <v>0</v>
      </c>
    </row>
    <row r="324" spans="11:13" hidden="1" x14ac:dyDescent="0.25">
      <c r="K324" s="307">
        <f t="shared" si="12"/>
        <v>0</v>
      </c>
      <c r="L324" s="377">
        <f t="shared" si="14"/>
        <v>0</v>
      </c>
      <c r="M324" s="285">
        <f t="shared" si="13"/>
        <v>0</v>
      </c>
    </row>
    <row r="325" spans="11:13" hidden="1" x14ac:dyDescent="0.25">
      <c r="K325" s="307">
        <f t="shared" ref="K325:K388" si="15">SUM(F325:J325)</f>
        <v>0</v>
      </c>
      <c r="L325" s="377">
        <f t="shared" si="14"/>
        <v>0</v>
      </c>
      <c r="M325" s="285">
        <f t="shared" ref="M325:M388" si="16">SUM(K325*L325)</f>
        <v>0</v>
      </c>
    </row>
    <row r="326" spans="11:13" hidden="1" x14ac:dyDescent="0.25">
      <c r="K326" s="307">
        <f t="shared" si="15"/>
        <v>0</v>
      </c>
      <c r="L326" s="377">
        <f t="shared" ref="L326:L389" si="17">IF(D326="X",0,IF(E326="",0,IF(E326="H",0,VLOOKUP(E326,$F$539:$G$553,2))))</f>
        <v>0</v>
      </c>
      <c r="M326" s="285">
        <f t="shared" si="16"/>
        <v>0</v>
      </c>
    </row>
    <row r="327" spans="11:13" hidden="1" x14ac:dyDescent="0.25">
      <c r="K327" s="307">
        <f t="shared" si="15"/>
        <v>0</v>
      </c>
      <c r="L327" s="377">
        <f t="shared" si="17"/>
        <v>0</v>
      </c>
      <c r="M327" s="285">
        <f t="shared" si="16"/>
        <v>0</v>
      </c>
    </row>
    <row r="328" spans="11:13" hidden="1" x14ac:dyDescent="0.25">
      <c r="K328" s="307">
        <f t="shared" si="15"/>
        <v>0</v>
      </c>
      <c r="L328" s="377">
        <f t="shared" si="17"/>
        <v>0</v>
      </c>
      <c r="M328" s="285">
        <f t="shared" si="16"/>
        <v>0</v>
      </c>
    </row>
    <row r="329" spans="11:13" hidden="1" x14ac:dyDescent="0.25">
      <c r="K329" s="307">
        <f t="shared" si="15"/>
        <v>0</v>
      </c>
      <c r="L329" s="377">
        <f t="shared" si="17"/>
        <v>0</v>
      </c>
      <c r="M329" s="285">
        <f t="shared" si="16"/>
        <v>0</v>
      </c>
    </row>
    <row r="330" spans="11:13" hidden="1" x14ac:dyDescent="0.25">
      <c r="K330" s="307">
        <f t="shared" si="15"/>
        <v>0</v>
      </c>
      <c r="L330" s="377">
        <f t="shared" si="17"/>
        <v>0</v>
      </c>
      <c r="M330" s="285">
        <f t="shared" si="16"/>
        <v>0</v>
      </c>
    </row>
    <row r="331" spans="11:13" hidden="1" x14ac:dyDescent="0.25">
      <c r="K331" s="307">
        <f t="shared" si="15"/>
        <v>0</v>
      </c>
      <c r="L331" s="377">
        <f t="shared" si="17"/>
        <v>0</v>
      </c>
      <c r="M331" s="285">
        <f t="shared" si="16"/>
        <v>0</v>
      </c>
    </row>
    <row r="332" spans="11:13" hidden="1" x14ac:dyDescent="0.25">
      <c r="K332" s="307">
        <f t="shared" si="15"/>
        <v>0</v>
      </c>
      <c r="L332" s="377">
        <f t="shared" si="17"/>
        <v>0</v>
      </c>
      <c r="M332" s="285">
        <f t="shared" si="16"/>
        <v>0</v>
      </c>
    </row>
    <row r="333" spans="11:13" hidden="1" x14ac:dyDescent="0.25">
      <c r="K333" s="307">
        <f t="shared" si="15"/>
        <v>0</v>
      </c>
      <c r="L333" s="377">
        <f t="shared" si="17"/>
        <v>0</v>
      </c>
      <c r="M333" s="285">
        <f t="shared" si="16"/>
        <v>0</v>
      </c>
    </row>
    <row r="334" spans="11:13" hidden="1" x14ac:dyDescent="0.25">
      <c r="K334" s="307">
        <f t="shared" si="15"/>
        <v>0</v>
      </c>
      <c r="L334" s="377">
        <f t="shared" si="17"/>
        <v>0</v>
      </c>
      <c r="M334" s="285">
        <f t="shared" si="16"/>
        <v>0</v>
      </c>
    </row>
    <row r="335" spans="11:13" hidden="1" x14ac:dyDescent="0.25">
      <c r="K335" s="307">
        <f t="shared" si="15"/>
        <v>0</v>
      </c>
      <c r="L335" s="377">
        <f t="shared" si="17"/>
        <v>0</v>
      </c>
      <c r="M335" s="285">
        <f t="shared" si="16"/>
        <v>0</v>
      </c>
    </row>
    <row r="336" spans="11:13" hidden="1" x14ac:dyDescent="0.25">
      <c r="K336" s="307">
        <f t="shared" si="15"/>
        <v>0</v>
      </c>
      <c r="L336" s="377">
        <f t="shared" si="17"/>
        <v>0</v>
      </c>
      <c r="M336" s="285">
        <f t="shared" si="16"/>
        <v>0</v>
      </c>
    </row>
    <row r="337" spans="11:13" hidden="1" x14ac:dyDescent="0.25">
      <c r="K337" s="307">
        <f t="shared" si="15"/>
        <v>0</v>
      </c>
      <c r="L337" s="377">
        <f t="shared" si="17"/>
        <v>0</v>
      </c>
      <c r="M337" s="285">
        <f t="shared" si="16"/>
        <v>0</v>
      </c>
    </row>
    <row r="338" spans="11:13" hidden="1" x14ac:dyDescent="0.25">
      <c r="K338" s="307">
        <f t="shared" si="15"/>
        <v>0</v>
      </c>
      <c r="L338" s="377">
        <f t="shared" si="17"/>
        <v>0</v>
      </c>
      <c r="M338" s="285">
        <f t="shared" si="16"/>
        <v>0</v>
      </c>
    </row>
    <row r="339" spans="11:13" hidden="1" x14ac:dyDescent="0.25">
      <c r="K339" s="307">
        <f t="shared" si="15"/>
        <v>0</v>
      </c>
      <c r="L339" s="377">
        <f t="shared" si="17"/>
        <v>0</v>
      </c>
      <c r="M339" s="285">
        <f t="shared" si="16"/>
        <v>0</v>
      </c>
    </row>
    <row r="340" spans="11:13" hidden="1" x14ac:dyDescent="0.25">
      <c r="K340" s="307">
        <f t="shared" si="15"/>
        <v>0</v>
      </c>
      <c r="L340" s="377">
        <f t="shared" si="17"/>
        <v>0</v>
      </c>
      <c r="M340" s="285">
        <f t="shared" si="16"/>
        <v>0</v>
      </c>
    </row>
    <row r="341" spans="11:13" hidden="1" x14ac:dyDescent="0.25">
      <c r="K341" s="307">
        <f t="shared" si="15"/>
        <v>0</v>
      </c>
      <c r="L341" s="377">
        <f t="shared" si="17"/>
        <v>0</v>
      </c>
      <c r="M341" s="285">
        <f t="shared" si="16"/>
        <v>0</v>
      </c>
    </row>
    <row r="342" spans="11:13" hidden="1" x14ac:dyDescent="0.25">
      <c r="K342" s="307">
        <f t="shared" si="15"/>
        <v>0</v>
      </c>
      <c r="L342" s="377">
        <f t="shared" si="17"/>
        <v>0</v>
      </c>
      <c r="M342" s="285">
        <f t="shared" si="16"/>
        <v>0</v>
      </c>
    </row>
    <row r="343" spans="11:13" hidden="1" x14ac:dyDescent="0.25">
      <c r="K343" s="307">
        <f t="shared" si="15"/>
        <v>0</v>
      </c>
      <c r="L343" s="377">
        <f t="shared" si="17"/>
        <v>0</v>
      </c>
      <c r="M343" s="285">
        <f t="shared" si="16"/>
        <v>0</v>
      </c>
    </row>
    <row r="344" spans="11:13" hidden="1" x14ac:dyDescent="0.25">
      <c r="K344" s="307">
        <f t="shared" si="15"/>
        <v>0</v>
      </c>
      <c r="L344" s="377">
        <f t="shared" si="17"/>
        <v>0</v>
      </c>
      <c r="M344" s="285">
        <f t="shared" si="16"/>
        <v>0</v>
      </c>
    </row>
    <row r="345" spans="11:13" hidden="1" x14ac:dyDescent="0.25">
      <c r="K345" s="307">
        <f t="shared" si="15"/>
        <v>0</v>
      </c>
      <c r="L345" s="377">
        <f t="shared" si="17"/>
        <v>0</v>
      </c>
      <c r="M345" s="285">
        <f t="shared" si="16"/>
        <v>0</v>
      </c>
    </row>
    <row r="346" spans="11:13" hidden="1" x14ac:dyDescent="0.25">
      <c r="K346" s="307">
        <f t="shared" si="15"/>
        <v>0</v>
      </c>
      <c r="L346" s="377">
        <f t="shared" si="17"/>
        <v>0</v>
      </c>
      <c r="M346" s="285">
        <f t="shared" si="16"/>
        <v>0</v>
      </c>
    </row>
    <row r="347" spans="11:13" hidden="1" x14ac:dyDescent="0.25">
      <c r="K347" s="307">
        <f t="shared" si="15"/>
        <v>0</v>
      </c>
      <c r="L347" s="377">
        <f t="shared" si="17"/>
        <v>0</v>
      </c>
      <c r="M347" s="285">
        <f t="shared" si="16"/>
        <v>0</v>
      </c>
    </row>
    <row r="348" spans="11:13" hidden="1" x14ac:dyDescent="0.25">
      <c r="K348" s="307">
        <f t="shared" si="15"/>
        <v>0</v>
      </c>
      <c r="L348" s="377">
        <f t="shared" si="17"/>
        <v>0</v>
      </c>
      <c r="M348" s="285">
        <f t="shared" si="16"/>
        <v>0</v>
      </c>
    </row>
    <row r="349" spans="11:13" hidden="1" x14ac:dyDescent="0.25">
      <c r="K349" s="307">
        <f t="shared" si="15"/>
        <v>0</v>
      </c>
      <c r="L349" s="377">
        <f t="shared" si="17"/>
        <v>0</v>
      </c>
      <c r="M349" s="285">
        <f t="shared" si="16"/>
        <v>0</v>
      </c>
    </row>
    <row r="350" spans="11:13" hidden="1" x14ac:dyDescent="0.25">
      <c r="K350" s="307">
        <f t="shared" si="15"/>
        <v>0</v>
      </c>
      <c r="L350" s="377">
        <f t="shared" si="17"/>
        <v>0</v>
      </c>
      <c r="M350" s="285">
        <f t="shared" si="16"/>
        <v>0</v>
      </c>
    </row>
    <row r="351" spans="11:13" hidden="1" x14ac:dyDescent="0.25">
      <c r="K351" s="307">
        <f t="shared" si="15"/>
        <v>0</v>
      </c>
      <c r="L351" s="377">
        <f t="shared" si="17"/>
        <v>0</v>
      </c>
      <c r="M351" s="285">
        <f t="shared" si="16"/>
        <v>0</v>
      </c>
    </row>
    <row r="352" spans="11:13" hidden="1" x14ac:dyDescent="0.25">
      <c r="K352" s="307">
        <f t="shared" si="15"/>
        <v>0</v>
      </c>
      <c r="L352" s="377">
        <f t="shared" si="17"/>
        <v>0</v>
      </c>
      <c r="M352" s="285">
        <f t="shared" si="16"/>
        <v>0</v>
      </c>
    </row>
    <row r="353" spans="11:13" hidden="1" x14ac:dyDescent="0.25">
      <c r="K353" s="307">
        <f t="shared" si="15"/>
        <v>0</v>
      </c>
      <c r="L353" s="377">
        <f t="shared" si="17"/>
        <v>0</v>
      </c>
      <c r="M353" s="285">
        <f t="shared" si="16"/>
        <v>0</v>
      </c>
    </row>
    <row r="354" spans="11:13" hidden="1" x14ac:dyDescent="0.25">
      <c r="K354" s="307">
        <f t="shared" si="15"/>
        <v>0</v>
      </c>
      <c r="L354" s="377">
        <f t="shared" si="17"/>
        <v>0</v>
      </c>
      <c r="M354" s="285">
        <f t="shared" si="16"/>
        <v>0</v>
      </c>
    </row>
    <row r="355" spans="11:13" hidden="1" x14ac:dyDescent="0.25">
      <c r="K355" s="307">
        <f t="shared" si="15"/>
        <v>0</v>
      </c>
      <c r="L355" s="377">
        <f t="shared" si="17"/>
        <v>0</v>
      </c>
      <c r="M355" s="285">
        <f t="shared" si="16"/>
        <v>0</v>
      </c>
    </row>
    <row r="356" spans="11:13" hidden="1" x14ac:dyDescent="0.25">
      <c r="K356" s="307">
        <f t="shared" si="15"/>
        <v>0</v>
      </c>
      <c r="L356" s="377">
        <f t="shared" si="17"/>
        <v>0</v>
      </c>
      <c r="M356" s="285">
        <f t="shared" si="16"/>
        <v>0</v>
      </c>
    </row>
    <row r="357" spans="11:13" hidden="1" x14ac:dyDescent="0.25">
      <c r="K357" s="307">
        <f t="shared" si="15"/>
        <v>0</v>
      </c>
      <c r="L357" s="377">
        <f t="shared" si="17"/>
        <v>0</v>
      </c>
      <c r="M357" s="285">
        <f t="shared" si="16"/>
        <v>0</v>
      </c>
    </row>
    <row r="358" spans="11:13" hidden="1" x14ac:dyDescent="0.25">
      <c r="K358" s="307">
        <f t="shared" si="15"/>
        <v>0</v>
      </c>
      <c r="L358" s="377">
        <f t="shared" si="17"/>
        <v>0</v>
      </c>
      <c r="M358" s="285">
        <f t="shared" si="16"/>
        <v>0</v>
      </c>
    </row>
    <row r="359" spans="11:13" hidden="1" x14ac:dyDescent="0.25">
      <c r="K359" s="307">
        <f t="shared" si="15"/>
        <v>0</v>
      </c>
      <c r="L359" s="377">
        <f t="shared" si="17"/>
        <v>0</v>
      </c>
      <c r="M359" s="285">
        <f t="shared" si="16"/>
        <v>0</v>
      </c>
    </row>
    <row r="360" spans="11:13" hidden="1" x14ac:dyDescent="0.25">
      <c r="K360" s="307">
        <f t="shared" si="15"/>
        <v>0</v>
      </c>
      <c r="L360" s="377">
        <f t="shared" si="17"/>
        <v>0</v>
      </c>
      <c r="M360" s="285">
        <f t="shared" si="16"/>
        <v>0</v>
      </c>
    </row>
    <row r="361" spans="11:13" hidden="1" x14ac:dyDescent="0.25">
      <c r="K361" s="307">
        <f t="shared" si="15"/>
        <v>0</v>
      </c>
      <c r="L361" s="377">
        <f t="shared" si="17"/>
        <v>0</v>
      </c>
      <c r="M361" s="285">
        <f t="shared" si="16"/>
        <v>0</v>
      </c>
    </row>
    <row r="362" spans="11:13" hidden="1" x14ac:dyDescent="0.25">
      <c r="K362" s="307">
        <f t="shared" si="15"/>
        <v>0</v>
      </c>
      <c r="L362" s="377">
        <f t="shared" si="17"/>
        <v>0</v>
      </c>
      <c r="M362" s="285">
        <f t="shared" si="16"/>
        <v>0</v>
      </c>
    </row>
    <row r="363" spans="11:13" hidden="1" x14ac:dyDescent="0.25">
      <c r="K363" s="307">
        <f t="shared" si="15"/>
        <v>0</v>
      </c>
      <c r="L363" s="377">
        <f t="shared" si="17"/>
        <v>0</v>
      </c>
      <c r="M363" s="285">
        <f t="shared" si="16"/>
        <v>0</v>
      </c>
    </row>
    <row r="364" spans="11:13" hidden="1" x14ac:dyDescent="0.25">
      <c r="K364" s="307">
        <f t="shared" si="15"/>
        <v>0</v>
      </c>
      <c r="L364" s="377">
        <f t="shared" si="17"/>
        <v>0</v>
      </c>
      <c r="M364" s="285">
        <f t="shared" si="16"/>
        <v>0</v>
      </c>
    </row>
    <row r="365" spans="11:13" hidden="1" x14ac:dyDescent="0.25">
      <c r="K365" s="307">
        <f t="shared" si="15"/>
        <v>0</v>
      </c>
      <c r="L365" s="377">
        <f t="shared" si="17"/>
        <v>0</v>
      </c>
      <c r="M365" s="285">
        <f t="shared" si="16"/>
        <v>0</v>
      </c>
    </row>
    <row r="366" spans="11:13" hidden="1" x14ac:dyDescent="0.25">
      <c r="K366" s="307">
        <f t="shared" si="15"/>
        <v>0</v>
      </c>
      <c r="L366" s="377">
        <f t="shared" si="17"/>
        <v>0</v>
      </c>
      <c r="M366" s="285">
        <f t="shared" si="16"/>
        <v>0</v>
      </c>
    </row>
    <row r="367" spans="11:13" hidden="1" x14ac:dyDescent="0.25">
      <c r="K367" s="307">
        <f t="shared" si="15"/>
        <v>0</v>
      </c>
      <c r="L367" s="377">
        <f t="shared" si="17"/>
        <v>0</v>
      </c>
      <c r="M367" s="285">
        <f t="shared" si="16"/>
        <v>0</v>
      </c>
    </row>
    <row r="368" spans="11:13" hidden="1" x14ac:dyDescent="0.25">
      <c r="K368" s="307">
        <f t="shared" si="15"/>
        <v>0</v>
      </c>
      <c r="L368" s="377">
        <f t="shared" si="17"/>
        <v>0</v>
      </c>
      <c r="M368" s="285">
        <f t="shared" si="16"/>
        <v>0</v>
      </c>
    </row>
    <row r="369" spans="11:13" hidden="1" x14ac:dyDescent="0.25">
      <c r="K369" s="307">
        <f t="shared" si="15"/>
        <v>0</v>
      </c>
      <c r="L369" s="377">
        <f t="shared" si="17"/>
        <v>0</v>
      </c>
      <c r="M369" s="285">
        <f t="shared" si="16"/>
        <v>0</v>
      </c>
    </row>
    <row r="370" spans="11:13" hidden="1" x14ac:dyDescent="0.25">
      <c r="K370" s="307">
        <f t="shared" si="15"/>
        <v>0</v>
      </c>
      <c r="L370" s="377">
        <f t="shared" si="17"/>
        <v>0</v>
      </c>
      <c r="M370" s="285">
        <f t="shared" si="16"/>
        <v>0</v>
      </c>
    </row>
    <row r="371" spans="11:13" hidden="1" x14ac:dyDescent="0.25">
      <c r="K371" s="307">
        <f t="shared" si="15"/>
        <v>0</v>
      </c>
      <c r="L371" s="377">
        <f t="shared" si="17"/>
        <v>0</v>
      </c>
      <c r="M371" s="285">
        <f t="shared" si="16"/>
        <v>0</v>
      </c>
    </row>
    <row r="372" spans="11:13" hidden="1" x14ac:dyDescent="0.25">
      <c r="K372" s="307">
        <f t="shared" si="15"/>
        <v>0</v>
      </c>
      <c r="L372" s="377">
        <f t="shared" si="17"/>
        <v>0</v>
      </c>
      <c r="M372" s="285">
        <f t="shared" si="16"/>
        <v>0</v>
      </c>
    </row>
    <row r="373" spans="11:13" hidden="1" x14ac:dyDescent="0.25">
      <c r="K373" s="307">
        <f t="shared" si="15"/>
        <v>0</v>
      </c>
      <c r="L373" s="377">
        <f t="shared" si="17"/>
        <v>0</v>
      </c>
      <c r="M373" s="285">
        <f t="shared" si="16"/>
        <v>0</v>
      </c>
    </row>
    <row r="374" spans="11:13" hidden="1" x14ac:dyDescent="0.25">
      <c r="K374" s="307">
        <f t="shared" si="15"/>
        <v>0</v>
      </c>
      <c r="L374" s="377">
        <f t="shared" si="17"/>
        <v>0</v>
      </c>
      <c r="M374" s="285">
        <f t="shared" si="16"/>
        <v>0</v>
      </c>
    </row>
    <row r="375" spans="11:13" hidden="1" x14ac:dyDescent="0.25">
      <c r="K375" s="307">
        <f t="shared" si="15"/>
        <v>0</v>
      </c>
      <c r="L375" s="377">
        <f t="shared" si="17"/>
        <v>0</v>
      </c>
      <c r="M375" s="285">
        <f t="shared" si="16"/>
        <v>0</v>
      </c>
    </row>
    <row r="376" spans="11:13" hidden="1" x14ac:dyDescent="0.25">
      <c r="K376" s="307">
        <f t="shared" si="15"/>
        <v>0</v>
      </c>
      <c r="L376" s="377">
        <f t="shared" si="17"/>
        <v>0</v>
      </c>
      <c r="M376" s="285">
        <f t="shared" si="16"/>
        <v>0</v>
      </c>
    </row>
    <row r="377" spans="11:13" hidden="1" x14ac:dyDescent="0.25">
      <c r="K377" s="307">
        <f t="shared" si="15"/>
        <v>0</v>
      </c>
      <c r="L377" s="377">
        <f t="shared" si="17"/>
        <v>0</v>
      </c>
      <c r="M377" s="285">
        <f t="shared" si="16"/>
        <v>0</v>
      </c>
    </row>
    <row r="378" spans="11:13" hidden="1" x14ac:dyDescent="0.25">
      <c r="K378" s="307">
        <f t="shared" si="15"/>
        <v>0</v>
      </c>
      <c r="L378" s="377">
        <f t="shared" si="17"/>
        <v>0</v>
      </c>
      <c r="M378" s="285">
        <f t="shared" si="16"/>
        <v>0</v>
      </c>
    </row>
    <row r="379" spans="11:13" hidden="1" x14ac:dyDescent="0.25">
      <c r="K379" s="307">
        <f t="shared" si="15"/>
        <v>0</v>
      </c>
      <c r="L379" s="377">
        <f t="shared" si="17"/>
        <v>0</v>
      </c>
      <c r="M379" s="285">
        <f t="shared" si="16"/>
        <v>0</v>
      </c>
    </row>
    <row r="380" spans="11:13" hidden="1" x14ac:dyDescent="0.25">
      <c r="K380" s="307">
        <f t="shared" si="15"/>
        <v>0</v>
      </c>
      <c r="L380" s="377">
        <f t="shared" si="17"/>
        <v>0</v>
      </c>
      <c r="M380" s="285">
        <f t="shared" si="16"/>
        <v>0</v>
      </c>
    </row>
    <row r="381" spans="11:13" hidden="1" x14ac:dyDescent="0.25">
      <c r="K381" s="307">
        <f t="shared" si="15"/>
        <v>0</v>
      </c>
      <c r="L381" s="377">
        <f t="shared" si="17"/>
        <v>0</v>
      </c>
      <c r="M381" s="285">
        <f t="shared" si="16"/>
        <v>0</v>
      </c>
    </row>
    <row r="382" spans="11:13" hidden="1" x14ac:dyDescent="0.25">
      <c r="K382" s="307">
        <f t="shared" si="15"/>
        <v>0</v>
      </c>
      <c r="L382" s="377">
        <f t="shared" si="17"/>
        <v>0</v>
      </c>
      <c r="M382" s="285">
        <f t="shared" si="16"/>
        <v>0</v>
      </c>
    </row>
    <row r="383" spans="11:13" hidden="1" x14ac:dyDescent="0.25">
      <c r="K383" s="307">
        <f t="shared" si="15"/>
        <v>0</v>
      </c>
      <c r="L383" s="377">
        <f t="shared" si="17"/>
        <v>0</v>
      </c>
      <c r="M383" s="285">
        <f t="shared" si="16"/>
        <v>0</v>
      </c>
    </row>
    <row r="384" spans="11:13" hidden="1" x14ac:dyDescent="0.25">
      <c r="K384" s="307">
        <f t="shared" si="15"/>
        <v>0</v>
      </c>
      <c r="L384" s="377">
        <f t="shared" si="17"/>
        <v>0</v>
      </c>
      <c r="M384" s="285">
        <f t="shared" si="16"/>
        <v>0</v>
      </c>
    </row>
    <row r="385" spans="11:13" hidden="1" x14ac:dyDescent="0.25">
      <c r="K385" s="307">
        <f t="shared" si="15"/>
        <v>0</v>
      </c>
      <c r="L385" s="377">
        <f t="shared" si="17"/>
        <v>0</v>
      </c>
      <c r="M385" s="285">
        <f t="shared" si="16"/>
        <v>0</v>
      </c>
    </row>
    <row r="386" spans="11:13" hidden="1" x14ac:dyDescent="0.25">
      <c r="K386" s="307">
        <f t="shared" si="15"/>
        <v>0</v>
      </c>
      <c r="L386" s="377">
        <f t="shared" si="17"/>
        <v>0</v>
      </c>
      <c r="M386" s="285">
        <f t="shared" si="16"/>
        <v>0</v>
      </c>
    </row>
    <row r="387" spans="11:13" hidden="1" x14ac:dyDescent="0.25">
      <c r="K387" s="307">
        <f t="shared" si="15"/>
        <v>0</v>
      </c>
      <c r="L387" s="377">
        <f t="shared" si="17"/>
        <v>0</v>
      </c>
      <c r="M387" s="285">
        <f t="shared" si="16"/>
        <v>0</v>
      </c>
    </row>
    <row r="388" spans="11:13" hidden="1" x14ac:dyDescent="0.25">
      <c r="K388" s="307">
        <f t="shared" si="15"/>
        <v>0</v>
      </c>
      <c r="L388" s="377">
        <f t="shared" si="17"/>
        <v>0</v>
      </c>
      <c r="M388" s="285">
        <f t="shared" si="16"/>
        <v>0</v>
      </c>
    </row>
    <row r="389" spans="11:13" hidden="1" x14ac:dyDescent="0.25">
      <c r="K389" s="307">
        <f t="shared" ref="K389:K452" si="18">SUM(F389:J389)</f>
        <v>0</v>
      </c>
      <c r="L389" s="377">
        <f t="shared" si="17"/>
        <v>0</v>
      </c>
      <c r="M389" s="285">
        <f t="shared" ref="M389:M452" si="19">SUM(K389*L389)</f>
        <v>0</v>
      </c>
    </row>
    <row r="390" spans="11:13" hidden="1" x14ac:dyDescent="0.25">
      <c r="K390" s="307">
        <f t="shared" si="18"/>
        <v>0</v>
      </c>
      <c r="L390" s="377">
        <f t="shared" ref="L390:L453" si="20">IF(D390="X",0,IF(E390="",0,IF(E390="H",0,VLOOKUP(E390,$F$539:$G$553,2))))</f>
        <v>0</v>
      </c>
      <c r="M390" s="285">
        <f t="shared" si="19"/>
        <v>0</v>
      </c>
    </row>
    <row r="391" spans="11:13" hidden="1" x14ac:dyDescent="0.25">
      <c r="K391" s="307">
        <f t="shared" si="18"/>
        <v>0</v>
      </c>
      <c r="L391" s="377">
        <f t="shared" si="20"/>
        <v>0</v>
      </c>
      <c r="M391" s="285">
        <f t="shared" si="19"/>
        <v>0</v>
      </c>
    </row>
    <row r="392" spans="11:13" hidden="1" x14ac:dyDescent="0.25">
      <c r="K392" s="307">
        <f t="shared" si="18"/>
        <v>0</v>
      </c>
      <c r="L392" s="377">
        <f t="shared" si="20"/>
        <v>0</v>
      </c>
      <c r="M392" s="285">
        <f t="shared" si="19"/>
        <v>0</v>
      </c>
    </row>
    <row r="393" spans="11:13" hidden="1" x14ac:dyDescent="0.25">
      <c r="K393" s="307">
        <f t="shared" si="18"/>
        <v>0</v>
      </c>
      <c r="L393" s="377">
        <f t="shared" si="20"/>
        <v>0</v>
      </c>
      <c r="M393" s="285">
        <f t="shared" si="19"/>
        <v>0</v>
      </c>
    </row>
    <row r="394" spans="11:13" hidden="1" x14ac:dyDescent="0.25">
      <c r="K394" s="307">
        <f t="shared" si="18"/>
        <v>0</v>
      </c>
      <c r="L394" s="377">
        <f t="shared" si="20"/>
        <v>0</v>
      </c>
      <c r="M394" s="285">
        <f t="shared" si="19"/>
        <v>0</v>
      </c>
    </row>
    <row r="395" spans="11:13" hidden="1" x14ac:dyDescent="0.25">
      <c r="K395" s="307">
        <f t="shared" si="18"/>
        <v>0</v>
      </c>
      <c r="L395" s="377">
        <f t="shared" si="20"/>
        <v>0</v>
      </c>
      <c r="M395" s="285">
        <f t="shared" si="19"/>
        <v>0</v>
      </c>
    </row>
    <row r="396" spans="11:13" hidden="1" x14ac:dyDescent="0.25">
      <c r="K396" s="307">
        <f t="shared" si="18"/>
        <v>0</v>
      </c>
      <c r="L396" s="377">
        <f t="shared" si="20"/>
        <v>0</v>
      </c>
      <c r="M396" s="285">
        <f t="shared" si="19"/>
        <v>0</v>
      </c>
    </row>
    <row r="397" spans="11:13" hidden="1" x14ac:dyDescent="0.25">
      <c r="K397" s="307">
        <f t="shared" si="18"/>
        <v>0</v>
      </c>
      <c r="L397" s="377">
        <f t="shared" si="20"/>
        <v>0</v>
      </c>
      <c r="M397" s="285">
        <f t="shared" si="19"/>
        <v>0</v>
      </c>
    </row>
    <row r="398" spans="11:13" hidden="1" x14ac:dyDescent="0.25">
      <c r="K398" s="307">
        <f t="shared" si="18"/>
        <v>0</v>
      </c>
      <c r="L398" s="377">
        <f t="shared" si="20"/>
        <v>0</v>
      </c>
      <c r="M398" s="285">
        <f t="shared" si="19"/>
        <v>0</v>
      </c>
    </row>
    <row r="399" spans="11:13" hidden="1" x14ac:dyDescent="0.25">
      <c r="K399" s="307">
        <f t="shared" si="18"/>
        <v>0</v>
      </c>
      <c r="L399" s="377">
        <f t="shared" si="20"/>
        <v>0</v>
      </c>
      <c r="M399" s="285">
        <f t="shared" si="19"/>
        <v>0</v>
      </c>
    </row>
    <row r="400" spans="11:13" hidden="1" x14ac:dyDescent="0.25">
      <c r="K400" s="307">
        <f t="shared" si="18"/>
        <v>0</v>
      </c>
      <c r="L400" s="377">
        <f t="shared" si="20"/>
        <v>0</v>
      </c>
      <c r="M400" s="285">
        <f t="shared" si="19"/>
        <v>0</v>
      </c>
    </row>
    <row r="401" spans="11:13" hidden="1" x14ac:dyDescent="0.25">
      <c r="K401" s="307">
        <f t="shared" si="18"/>
        <v>0</v>
      </c>
      <c r="L401" s="377">
        <f t="shared" si="20"/>
        <v>0</v>
      </c>
      <c r="M401" s="285">
        <f t="shared" si="19"/>
        <v>0</v>
      </c>
    </row>
    <row r="402" spans="11:13" hidden="1" x14ac:dyDescent="0.25">
      <c r="K402" s="307">
        <f t="shared" si="18"/>
        <v>0</v>
      </c>
      <c r="L402" s="377">
        <f t="shared" si="20"/>
        <v>0</v>
      </c>
      <c r="M402" s="285">
        <f t="shared" si="19"/>
        <v>0</v>
      </c>
    </row>
    <row r="403" spans="11:13" hidden="1" x14ac:dyDescent="0.25">
      <c r="K403" s="307">
        <f t="shared" si="18"/>
        <v>0</v>
      </c>
      <c r="L403" s="377">
        <f t="shared" si="20"/>
        <v>0</v>
      </c>
      <c r="M403" s="285">
        <f t="shared" si="19"/>
        <v>0</v>
      </c>
    </row>
    <row r="404" spans="11:13" hidden="1" x14ac:dyDescent="0.25">
      <c r="K404" s="307">
        <f t="shared" si="18"/>
        <v>0</v>
      </c>
      <c r="L404" s="377">
        <f t="shared" si="20"/>
        <v>0</v>
      </c>
      <c r="M404" s="285">
        <f t="shared" si="19"/>
        <v>0</v>
      </c>
    </row>
    <row r="405" spans="11:13" hidden="1" x14ac:dyDescent="0.25">
      <c r="K405" s="307">
        <f t="shared" si="18"/>
        <v>0</v>
      </c>
      <c r="L405" s="377">
        <f t="shared" si="20"/>
        <v>0</v>
      </c>
      <c r="M405" s="285">
        <f t="shared" si="19"/>
        <v>0</v>
      </c>
    </row>
    <row r="406" spans="11:13" hidden="1" x14ac:dyDescent="0.25">
      <c r="K406" s="307">
        <f t="shared" si="18"/>
        <v>0</v>
      </c>
      <c r="L406" s="377">
        <f t="shared" si="20"/>
        <v>0</v>
      </c>
      <c r="M406" s="285">
        <f t="shared" si="19"/>
        <v>0</v>
      </c>
    </row>
    <row r="407" spans="11:13" hidden="1" x14ac:dyDescent="0.25">
      <c r="K407" s="307">
        <f t="shared" si="18"/>
        <v>0</v>
      </c>
      <c r="L407" s="377">
        <f t="shared" si="20"/>
        <v>0</v>
      </c>
      <c r="M407" s="285">
        <f t="shared" si="19"/>
        <v>0</v>
      </c>
    </row>
    <row r="408" spans="11:13" hidden="1" x14ac:dyDescent="0.25">
      <c r="K408" s="307">
        <f t="shared" si="18"/>
        <v>0</v>
      </c>
      <c r="L408" s="377">
        <f t="shared" si="20"/>
        <v>0</v>
      </c>
      <c r="M408" s="285">
        <f t="shared" si="19"/>
        <v>0</v>
      </c>
    </row>
    <row r="409" spans="11:13" hidden="1" x14ac:dyDescent="0.25">
      <c r="K409" s="307">
        <f t="shared" si="18"/>
        <v>0</v>
      </c>
      <c r="L409" s="377">
        <f t="shared" si="20"/>
        <v>0</v>
      </c>
      <c r="M409" s="285">
        <f t="shared" si="19"/>
        <v>0</v>
      </c>
    </row>
    <row r="410" spans="11:13" hidden="1" x14ac:dyDescent="0.25">
      <c r="K410" s="307">
        <f t="shared" si="18"/>
        <v>0</v>
      </c>
      <c r="L410" s="377">
        <f t="shared" si="20"/>
        <v>0</v>
      </c>
      <c r="M410" s="285">
        <f t="shared" si="19"/>
        <v>0</v>
      </c>
    </row>
    <row r="411" spans="11:13" hidden="1" x14ac:dyDescent="0.25">
      <c r="K411" s="307">
        <f t="shared" si="18"/>
        <v>0</v>
      </c>
      <c r="L411" s="377">
        <f t="shared" si="20"/>
        <v>0</v>
      </c>
      <c r="M411" s="285">
        <f t="shared" si="19"/>
        <v>0</v>
      </c>
    </row>
    <row r="412" spans="11:13" hidden="1" x14ac:dyDescent="0.25">
      <c r="K412" s="307">
        <f t="shared" si="18"/>
        <v>0</v>
      </c>
      <c r="L412" s="377">
        <f t="shared" si="20"/>
        <v>0</v>
      </c>
      <c r="M412" s="285">
        <f t="shared" si="19"/>
        <v>0</v>
      </c>
    </row>
    <row r="413" spans="11:13" hidden="1" x14ac:dyDescent="0.25">
      <c r="K413" s="307">
        <f t="shared" si="18"/>
        <v>0</v>
      </c>
      <c r="L413" s="377">
        <f t="shared" si="20"/>
        <v>0</v>
      </c>
      <c r="M413" s="285">
        <f t="shared" si="19"/>
        <v>0</v>
      </c>
    </row>
    <row r="414" spans="11:13" hidden="1" x14ac:dyDescent="0.25">
      <c r="K414" s="307">
        <f t="shared" si="18"/>
        <v>0</v>
      </c>
      <c r="L414" s="377">
        <f t="shared" si="20"/>
        <v>0</v>
      </c>
      <c r="M414" s="285">
        <f t="shared" si="19"/>
        <v>0</v>
      </c>
    </row>
    <row r="415" spans="11:13" hidden="1" x14ac:dyDescent="0.25">
      <c r="K415" s="307">
        <f t="shared" si="18"/>
        <v>0</v>
      </c>
      <c r="L415" s="377">
        <f t="shared" si="20"/>
        <v>0</v>
      </c>
      <c r="M415" s="285">
        <f t="shared" si="19"/>
        <v>0</v>
      </c>
    </row>
    <row r="416" spans="11:13" hidden="1" x14ac:dyDescent="0.25">
      <c r="K416" s="307">
        <f t="shared" si="18"/>
        <v>0</v>
      </c>
      <c r="L416" s="377">
        <f t="shared" si="20"/>
        <v>0</v>
      </c>
      <c r="M416" s="285">
        <f t="shared" si="19"/>
        <v>0</v>
      </c>
    </row>
    <row r="417" spans="11:13" hidden="1" x14ac:dyDescent="0.25">
      <c r="K417" s="307">
        <f t="shared" si="18"/>
        <v>0</v>
      </c>
      <c r="L417" s="377">
        <f t="shared" si="20"/>
        <v>0</v>
      </c>
      <c r="M417" s="285">
        <f t="shared" si="19"/>
        <v>0</v>
      </c>
    </row>
    <row r="418" spans="11:13" hidden="1" x14ac:dyDescent="0.25">
      <c r="K418" s="307">
        <f t="shared" si="18"/>
        <v>0</v>
      </c>
      <c r="L418" s="377">
        <f t="shared" si="20"/>
        <v>0</v>
      </c>
      <c r="M418" s="285">
        <f t="shared" si="19"/>
        <v>0</v>
      </c>
    </row>
    <row r="419" spans="11:13" hidden="1" x14ac:dyDescent="0.25">
      <c r="K419" s="307">
        <f t="shared" si="18"/>
        <v>0</v>
      </c>
      <c r="L419" s="377">
        <f t="shared" si="20"/>
        <v>0</v>
      </c>
      <c r="M419" s="285">
        <f t="shared" si="19"/>
        <v>0</v>
      </c>
    </row>
    <row r="420" spans="11:13" hidden="1" x14ac:dyDescent="0.25">
      <c r="K420" s="307">
        <f t="shared" si="18"/>
        <v>0</v>
      </c>
      <c r="L420" s="377">
        <f t="shared" si="20"/>
        <v>0</v>
      </c>
      <c r="M420" s="285">
        <f t="shared" si="19"/>
        <v>0</v>
      </c>
    </row>
    <row r="421" spans="11:13" hidden="1" x14ac:dyDescent="0.25">
      <c r="K421" s="307">
        <f t="shared" si="18"/>
        <v>0</v>
      </c>
      <c r="L421" s="377">
        <f t="shared" si="20"/>
        <v>0</v>
      </c>
      <c r="M421" s="285">
        <f t="shared" si="19"/>
        <v>0</v>
      </c>
    </row>
    <row r="422" spans="11:13" hidden="1" x14ac:dyDescent="0.25">
      <c r="K422" s="307">
        <f t="shared" si="18"/>
        <v>0</v>
      </c>
      <c r="L422" s="377">
        <f t="shared" si="20"/>
        <v>0</v>
      </c>
      <c r="M422" s="285">
        <f t="shared" si="19"/>
        <v>0</v>
      </c>
    </row>
    <row r="423" spans="11:13" hidden="1" x14ac:dyDescent="0.25">
      <c r="K423" s="307">
        <f t="shared" si="18"/>
        <v>0</v>
      </c>
      <c r="L423" s="377">
        <f t="shared" si="20"/>
        <v>0</v>
      </c>
      <c r="M423" s="285">
        <f t="shared" si="19"/>
        <v>0</v>
      </c>
    </row>
    <row r="424" spans="11:13" hidden="1" x14ac:dyDescent="0.25">
      <c r="K424" s="307">
        <f t="shared" si="18"/>
        <v>0</v>
      </c>
      <c r="L424" s="377">
        <f t="shared" si="20"/>
        <v>0</v>
      </c>
      <c r="M424" s="285">
        <f t="shared" si="19"/>
        <v>0</v>
      </c>
    </row>
    <row r="425" spans="11:13" hidden="1" x14ac:dyDescent="0.25">
      <c r="K425" s="307">
        <f t="shared" si="18"/>
        <v>0</v>
      </c>
      <c r="L425" s="377">
        <f t="shared" si="20"/>
        <v>0</v>
      </c>
      <c r="M425" s="285">
        <f t="shared" si="19"/>
        <v>0</v>
      </c>
    </row>
    <row r="426" spans="11:13" hidden="1" x14ac:dyDescent="0.25">
      <c r="K426" s="307">
        <f t="shared" si="18"/>
        <v>0</v>
      </c>
      <c r="L426" s="377">
        <f t="shared" si="20"/>
        <v>0</v>
      </c>
      <c r="M426" s="285">
        <f t="shared" si="19"/>
        <v>0</v>
      </c>
    </row>
    <row r="427" spans="11:13" hidden="1" x14ac:dyDescent="0.25">
      <c r="K427" s="307">
        <f t="shared" si="18"/>
        <v>0</v>
      </c>
      <c r="L427" s="377">
        <f t="shared" si="20"/>
        <v>0</v>
      </c>
      <c r="M427" s="285">
        <f t="shared" si="19"/>
        <v>0</v>
      </c>
    </row>
    <row r="428" spans="11:13" hidden="1" x14ac:dyDescent="0.25">
      <c r="K428" s="307">
        <f t="shared" si="18"/>
        <v>0</v>
      </c>
      <c r="L428" s="377">
        <f t="shared" si="20"/>
        <v>0</v>
      </c>
      <c r="M428" s="285">
        <f t="shared" si="19"/>
        <v>0</v>
      </c>
    </row>
    <row r="429" spans="11:13" hidden="1" x14ac:dyDescent="0.25">
      <c r="K429" s="307">
        <f t="shared" si="18"/>
        <v>0</v>
      </c>
      <c r="L429" s="377">
        <f t="shared" si="20"/>
        <v>0</v>
      </c>
      <c r="M429" s="285">
        <f t="shared" si="19"/>
        <v>0</v>
      </c>
    </row>
    <row r="430" spans="11:13" hidden="1" x14ac:dyDescent="0.25">
      <c r="K430" s="307">
        <f t="shared" si="18"/>
        <v>0</v>
      </c>
      <c r="L430" s="377">
        <f t="shared" si="20"/>
        <v>0</v>
      </c>
      <c r="M430" s="285">
        <f t="shared" si="19"/>
        <v>0</v>
      </c>
    </row>
    <row r="431" spans="11:13" hidden="1" x14ac:dyDescent="0.25">
      <c r="K431" s="307">
        <f t="shared" si="18"/>
        <v>0</v>
      </c>
      <c r="L431" s="377">
        <f t="shared" si="20"/>
        <v>0</v>
      </c>
      <c r="M431" s="285">
        <f t="shared" si="19"/>
        <v>0</v>
      </c>
    </row>
    <row r="432" spans="11:13" hidden="1" x14ac:dyDescent="0.25">
      <c r="K432" s="307">
        <f t="shared" si="18"/>
        <v>0</v>
      </c>
      <c r="L432" s="377">
        <f t="shared" si="20"/>
        <v>0</v>
      </c>
      <c r="M432" s="285">
        <f t="shared" si="19"/>
        <v>0</v>
      </c>
    </row>
    <row r="433" spans="11:13" hidden="1" x14ac:dyDescent="0.25">
      <c r="K433" s="307">
        <f t="shared" si="18"/>
        <v>0</v>
      </c>
      <c r="L433" s="377">
        <f t="shared" si="20"/>
        <v>0</v>
      </c>
      <c r="M433" s="285">
        <f t="shared" si="19"/>
        <v>0</v>
      </c>
    </row>
    <row r="434" spans="11:13" hidden="1" x14ac:dyDescent="0.25">
      <c r="K434" s="307">
        <f t="shared" si="18"/>
        <v>0</v>
      </c>
      <c r="L434" s="377">
        <f t="shared" si="20"/>
        <v>0</v>
      </c>
      <c r="M434" s="285">
        <f t="shared" si="19"/>
        <v>0</v>
      </c>
    </row>
    <row r="435" spans="11:13" hidden="1" x14ac:dyDescent="0.25">
      <c r="K435" s="307">
        <f t="shared" si="18"/>
        <v>0</v>
      </c>
      <c r="L435" s="377">
        <f t="shared" si="20"/>
        <v>0</v>
      </c>
      <c r="M435" s="285">
        <f t="shared" si="19"/>
        <v>0</v>
      </c>
    </row>
    <row r="436" spans="11:13" hidden="1" x14ac:dyDescent="0.25">
      <c r="K436" s="307">
        <f t="shared" si="18"/>
        <v>0</v>
      </c>
      <c r="L436" s="377">
        <f t="shared" si="20"/>
        <v>0</v>
      </c>
      <c r="M436" s="285">
        <f t="shared" si="19"/>
        <v>0</v>
      </c>
    </row>
    <row r="437" spans="11:13" hidden="1" x14ac:dyDescent="0.25">
      <c r="K437" s="307">
        <f t="shared" si="18"/>
        <v>0</v>
      </c>
      <c r="L437" s="377">
        <f t="shared" si="20"/>
        <v>0</v>
      </c>
      <c r="M437" s="285">
        <f t="shared" si="19"/>
        <v>0</v>
      </c>
    </row>
    <row r="438" spans="11:13" hidden="1" x14ac:dyDescent="0.25">
      <c r="K438" s="307">
        <f t="shared" si="18"/>
        <v>0</v>
      </c>
      <c r="L438" s="377">
        <f t="shared" si="20"/>
        <v>0</v>
      </c>
      <c r="M438" s="285">
        <f t="shared" si="19"/>
        <v>0</v>
      </c>
    </row>
    <row r="439" spans="11:13" hidden="1" x14ac:dyDescent="0.25">
      <c r="K439" s="307">
        <f t="shared" si="18"/>
        <v>0</v>
      </c>
      <c r="L439" s="377">
        <f t="shared" si="20"/>
        <v>0</v>
      </c>
      <c r="M439" s="285">
        <f t="shared" si="19"/>
        <v>0</v>
      </c>
    </row>
    <row r="440" spans="11:13" hidden="1" x14ac:dyDescent="0.25">
      <c r="K440" s="307">
        <f t="shared" si="18"/>
        <v>0</v>
      </c>
      <c r="L440" s="377">
        <f t="shared" si="20"/>
        <v>0</v>
      </c>
      <c r="M440" s="285">
        <f t="shared" si="19"/>
        <v>0</v>
      </c>
    </row>
    <row r="441" spans="11:13" hidden="1" x14ac:dyDescent="0.25">
      <c r="K441" s="307">
        <f t="shared" si="18"/>
        <v>0</v>
      </c>
      <c r="L441" s="377">
        <f t="shared" si="20"/>
        <v>0</v>
      </c>
      <c r="M441" s="285">
        <f t="shared" si="19"/>
        <v>0</v>
      </c>
    </row>
    <row r="442" spans="11:13" hidden="1" x14ac:dyDescent="0.25">
      <c r="K442" s="307">
        <f t="shared" si="18"/>
        <v>0</v>
      </c>
      <c r="L442" s="377">
        <f t="shared" si="20"/>
        <v>0</v>
      </c>
      <c r="M442" s="285">
        <f t="shared" si="19"/>
        <v>0</v>
      </c>
    </row>
    <row r="443" spans="11:13" hidden="1" x14ac:dyDescent="0.25">
      <c r="K443" s="307">
        <f t="shared" si="18"/>
        <v>0</v>
      </c>
      <c r="L443" s="377">
        <f t="shared" si="20"/>
        <v>0</v>
      </c>
      <c r="M443" s="285">
        <f t="shared" si="19"/>
        <v>0</v>
      </c>
    </row>
    <row r="444" spans="11:13" hidden="1" x14ac:dyDescent="0.25">
      <c r="K444" s="307">
        <f t="shared" si="18"/>
        <v>0</v>
      </c>
      <c r="L444" s="377">
        <f t="shared" si="20"/>
        <v>0</v>
      </c>
      <c r="M444" s="285">
        <f t="shared" si="19"/>
        <v>0</v>
      </c>
    </row>
    <row r="445" spans="11:13" hidden="1" x14ac:dyDescent="0.25">
      <c r="K445" s="307">
        <f t="shared" si="18"/>
        <v>0</v>
      </c>
      <c r="L445" s="377">
        <f t="shared" si="20"/>
        <v>0</v>
      </c>
      <c r="M445" s="285">
        <f t="shared" si="19"/>
        <v>0</v>
      </c>
    </row>
    <row r="446" spans="11:13" hidden="1" x14ac:dyDescent="0.25">
      <c r="K446" s="307">
        <f t="shared" si="18"/>
        <v>0</v>
      </c>
      <c r="L446" s="377">
        <f t="shared" si="20"/>
        <v>0</v>
      </c>
      <c r="M446" s="285">
        <f t="shared" si="19"/>
        <v>0</v>
      </c>
    </row>
    <row r="447" spans="11:13" hidden="1" x14ac:dyDescent="0.25">
      <c r="K447" s="307">
        <f t="shared" si="18"/>
        <v>0</v>
      </c>
      <c r="L447" s="377">
        <f t="shared" si="20"/>
        <v>0</v>
      </c>
      <c r="M447" s="285">
        <f t="shared" si="19"/>
        <v>0</v>
      </c>
    </row>
    <row r="448" spans="11:13" hidden="1" x14ac:dyDescent="0.25">
      <c r="K448" s="307">
        <f t="shared" si="18"/>
        <v>0</v>
      </c>
      <c r="L448" s="377">
        <f t="shared" si="20"/>
        <v>0</v>
      </c>
      <c r="M448" s="285">
        <f t="shared" si="19"/>
        <v>0</v>
      </c>
    </row>
    <row r="449" spans="11:13" hidden="1" x14ac:dyDescent="0.25">
      <c r="K449" s="307">
        <f t="shared" si="18"/>
        <v>0</v>
      </c>
      <c r="L449" s="377">
        <f t="shared" si="20"/>
        <v>0</v>
      </c>
      <c r="M449" s="285">
        <f t="shared" si="19"/>
        <v>0</v>
      </c>
    </row>
    <row r="450" spans="11:13" hidden="1" x14ac:dyDescent="0.25">
      <c r="K450" s="307">
        <f t="shared" si="18"/>
        <v>0</v>
      </c>
      <c r="L450" s="377">
        <f t="shared" si="20"/>
        <v>0</v>
      </c>
      <c r="M450" s="285">
        <f t="shared" si="19"/>
        <v>0</v>
      </c>
    </row>
    <row r="451" spans="11:13" hidden="1" x14ac:dyDescent="0.25">
      <c r="K451" s="307">
        <f t="shared" si="18"/>
        <v>0</v>
      </c>
      <c r="L451" s="377">
        <f t="shared" si="20"/>
        <v>0</v>
      </c>
      <c r="M451" s="285">
        <f t="shared" si="19"/>
        <v>0</v>
      </c>
    </row>
    <row r="452" spans="11:13" hidden="1" x14ac:dyDescent="0.25">
      <c r="K452" s="307">
        <f t="shared" si="18"/>
        <v>0</v>
      </c>
      <c r="L452" s="377">
        <f t="shared" si="20"/>
        <v>0</v>
      </c>
      <c r="M452" s="285">
        <f t="shared" si="19"/>
        <v>0</v>
      </c>
    </row>
    <row r="453" spans="11:13" hidden="1" x14ac:dyDescent="0.25">
      <c r="K453" s="307">
        <f t="shared" ref="K453:K498" si="21">SUM(F453:J453)</f>
        <v>0</v>
      </c>
      <c r="L453" s="377">
        <f t="shared" si="20"/>
        <v>0</v>
      </c>
      <c r="M453" s="285">
        <f t="shared" ref="M453:M498" si="22">SUM(K453*L453)</f>
        <v>0</v>
      </c>
    </row>
    <row r="454" spans="11:13" hidden="1" x14ac:dyDescent="0.25">
      <c r="K454" s="307">
        <f t="shared" si="21"/>
        <v>0</v>
      </c>
      <c r="L454" s="377">
        <f t="shared" ref="L454:L498" si="23">IF(D454="X",0,IF(E454="",0,IF(E454="H",0,VLOOKUP(E454,$F$539:$G$553,2))))</f>
        <v>0</v>
      </c>
      <c r="M454" s="285">
        <f t="shared" si="22"/>
        <v>0</v>
      </c>
    </row>
    <row r="455" spans="11:13" hidden="1" x14ac:dyDescent="0.25">
      <c r="K455" s="307">
        <f t="shared" si="21"/>
        <v>0</v>
      </c>
      <c r="L455" s="377">
        <f t="shared" si="23"/>
        <v>0</v>
      </c>
      <c r="M455" s="285">
        <f t="shared" si="22"/>
        <v>0</v>
      </c>
    </row>
    <row r="456" spans="11:13" hidden="1" x14ac:dyDescent="0.25">
      <c r="K456" s="307">
        <f t="shared" si="21"/>
        <v>0</v>
      </c>
      <c r="L456" s="377">
        <f t="shared" si="23"/>
        <v>0</v>
      </c>
      <c r="M456" s="285">
        <f t="shared" si="22"/>
        <v>0</v>
      </c>
    </row>
    <row r="457" spans="11:13" hidden="1" x14ac:dyDescent="0.25">
      <c r="K457" s="307">
        <f t="shared" si="21"/>
        <v>0</v>
      </c>
      <c r="L457" s="377">
        <f t="shared" si="23"/>
        <v>0</v>
      </c>
      <c r="M457" s="285">
        <f t="shared" si="22"/>
        <v>0</v>
      </c>
    </row>
    <row r="458" spans="11:13" hidden="1" x14ac:dyDescent="0.25">
      <c r="K458" s="307">
        <f t="shared" si="21"/>
        <v>0</v>
      </c>
      <c r="L458" s="377">
        <f t="shared" si="23"/>
        <v>0</v>
      </c>
      <c r="M458" s="285">
        <f t="shared" si="22"/>
        <v>0</v>
      </c>
    </row>
    <row r="459" spans="11:13" hidden="1" x14ac:dyDescent="0.25">
      <c r="K459" s="307">
        <f t="shared" si="21"/>
        <v>0</v>
      </c>
      <c r="L459" s="377">
        <f t="shared" si="23"/>
        <v>0</v>
      </c>
      <c r="M459" s="285">
        <f t="shared" si="22"/>
        <v>0</v>
      </c>
    </row>
    <row r="460" spans="11:13" hidden="1" x14ac:dyDescent="0.25">
      <c r="K460" s="307">
        <f t="shared" si="21"/>
        <v>0</v>
      </c>
      <c r="L460" s="377">
        <f t="shared" si="23"/>
        <v>0</v>
      </c>
      <c r="M460" s="285">
        <f t="shared" si="22"/>
        <v>0</v>
      </c>
    </row>
    <row r="461" spans="11:13" hidden="1" x14ac:dyDescent="0.25">
      <c r="K461" s="307">
        <f t="shared" si="21"/>
        <v>0</v>
      </c>
      <c r="L461" s="377">
        <f t="shared" si="23"/>
        <v>0</v>
      </c>
      <c r="M461" s="285">
        <f t="shared" si="22"/>
        <v>0</v>
      </c>
    </row>
    <row r="462" spans="11:13" hidden="1" x14ac:dyDescent="0.25">
      <c r="K462" s="307">
        <f t="shared" si="21"/>
        <v>0</v>
      </c>
      <c r="L462" s="377">
        <f t="shared" si="23"/>
        <v>0</v>
      </c>
      <c r="M462" s="285">
        <f t="shared" si="22"/>
        <v>0</v>
      </c>
    </row>
    <row r="463" spans="11:13" hidden="1" x14ac:dyDescent="0.25">
      <c r="K463" s="307">
        <f t="shared" si="21"/>
        <v>0</v>
      </c>
      <c r="L463" s="377">
        <f t="shared" si="23"/>
        <v>0</v>
      </c>
      <c r="M463" s="285">
        <f t="shared" si="22"/>
        <v>0</v>
      </c>
    </row>
    <row r="464" spans="11:13" hidden="1" x14ac:dyDescent="0.25">
      <c r="K464" s="307">
        <f t="shared" si="21"/>
        <v>0</v>
      </c>
      <c r="L464" s="377">
        <f t="shared" si="23"/>
        <v>0</v>
      </c>
      <c r="M464" s="285">
        <f t="shared" si="22"/>
        <v>0</v>
      </c>
    </row>
    <row r="465" spans="11:13" hidden="1" x14ac:dyDescent="0.25">
      <c r="K465" s="307">
        <f t="shared" si="21"/>
        <v>0</v>
      </c>
      <c r="L465" s="377">
        <f t="shared" si="23"/>
        <v>0</v>
      </c>
      <c r="M465" s="285">
        <f t="shared" si="22"/>
        <v>0</v>
      </c>
    </row>
    <row r="466" spans="11:13" hidden="1" x14ac:dyDescent="0.25">
      <c r="K466" s="307">
        <f t="shared" si="21"/>
        <v>0</v>
      </c>
      <c r="L466" s="377">
        <f t="shared" si="23"/>
        <v>0</v>
      </c>
      <c r="M466" s="285">
        <f t="shared" si="22"/>
        <v>0</v>
      </c>
    </row>
    <row r="467" spans="11:13" hidden="1" x14ac:dyDescent="0.25">
      <c r="K467" s="307">
        <f t="shared" si="21"/>
        <v>0</v>
      </c>
      <c r="L467" s="377">
        <f t="shared" si="23"/>
        <v>0</v>
      </c>
      <c r="M467" s="285">
        <f t="shared" si="22"/>
        <v>0</v>
      </c>
    </row>
    <row r="468" spans="11:13" hidden="1" x14ac:dyDescent="0.25">
      <c r="K468" s="307">
        <f t="shared" si="21"/>
        <v>0</v>
      </c>
      <c r="L468" s="377">
        <f t="shared" si="23"/>
        <v>0</v>
      </c>
      <c r="M468" s="285">
        <f t="shared" si="22"/>
        <v>0</v>
      </c>
    </row>
    <row r="469" spans="11:13" hidden="1" x14ac:dyDescent="0.25">
      <c r="K469" s="307">
        <f t="shared" si="21"/>
        <v>0</v>
      </c>
      <c r="L469" s="377">
        <f t="shared" si="23"/>
        <v>0</v>
      </c>
      <c r="M469" s="285">
        <f t="shared" si="22"/>
        <v>0</v>
      </c>
    </row>
    <row r="470" spans="11:13" hidden="1" x14ac:dyDescent="0.25">
      <c r="K470" s="307">
        <f t="shared" si="21"/>
        <v>0</v>
      </c>
      <c r="L470" s="377">
        <f t="shared" si="23"/>
        <v>0</v>
      </c>
      <c r="M470" s="285">
        <f t="shared" si="22"/>
        <v>0</v>
      </c>
    </row>
    <row r="471" spans="11:13" hidden="1" x14ac:dyDescent="0.25">
      <c r="K471" s="307">
        <f t="shared" si="21"/>
        <v>0</v>
      </c>
      <c r="L471" s="377">
        <f t="shared" si="23"/>
        <v>0</v>
      </c>
      <c r="M471" s="285">
        <f t="shared" si="22"/>
        <v>0</v>
      </c>
    </row>
    <row r="472" spans="11:13" hidden="1" x14ac:dyDescent="0.25">
      <c r="K472" s="307">
        <f t="shared" si="21"/>
        <v>0</v>
      </c>
      <c r="L472" s="377">
        <f t="shared" si="23"/>
        <v>0</v>
      </c>
      <c r="M472" s="285">
        <f t="shared" si="22"/>
        <v>0</v>
      </c>
    </row>
    <row r="473" spans="11:13" hidden="1" x14ac:dyDescent="0.25">
      <c r="K473" s="307">
        <f t="shared" si="21"/>
        <v>0</v>
      </c>
      <c r="L473" s="377">
        <f t="shared" si="23"/>
        <v>0</v>
      </c>
      <c r="M473" s="285">
        <f t="shared" si="22"/>
        <v>0</v>
      </c>
    </row>
    <row r="474" spans="11:13" hidden="1" x14ac:dyDescent="0.25">
      <c r="K474" s="307">
        <f t="shared" si="21"/>
        <v>0</v>
      </c>
      <c r="L474" s="377">
        <f t="shared" si="23"/>
        <v>0</v>
      </c>
      <c r="M474" s="285">
        <f t="shared" si="22"/>
        <v>0</v>
      </c>
    </row>
    <row r="475" spans="11:13" hidden="1" x14ac:dyDescent="0.25">
      <c r="K475" s="307">
        <f t="shared" si="21"/>
        <v>0</v>
      </c>
      <c r="L475" s="377">
        <f t="shared" si="23"/>
        <v>0</v>
      </c>
      <c r="M475" s="285">
        <f t="shared" si="22"/>
        <v>0</v>
      </c>
    </row>
    <row r="476" spans="11:13" hidden="1" x14ac:dyDescent="0.25">
      <c r="K476" s="307">
        <f t="shared" si="21"/>
        <v>0</v>
      </c>
      <c r="L476" s="377">
        <f t="shared" si="23"/>
        <v>0</v>
      </c>
      <c r="M476" s="285">
        <f t="shared" si="22"/>
        <v>0</v>
      </c>
    </row>
    <row r="477" spans="11:13" hidden="1" x14ac:dyDescent="0.25">
      <c r="K477" s="307">
        <f t="shared" si="21"/>
        <v>0</v>
      </c>
      <c r="L477" s="377">
        <f t="shared" si="23"/>
        <v>0</v>
      </c>
      <c r="M477" s="285">
        <f t="shared" si="22"/>
        <v>0</v>
      </c>
    </row>
    <row r="478" spans="11:13" hidden="1" x14ac:dyDescent="0.25">
      <c r="K478" s="307">
        <f t="shared" si="21"/>
        <v>0</v>
      </c>
      <c r="L478" s="377">
        <f t="shared" si="23"/>
        <v>0</v>
      </c>
      <c r="M478" s="285">
        <f t="shared" si="22"/>
        <v>0</v>
      </c>
    </row>
    <row r="479" spans="11:13" hidden="1" x14ac:dyDescent="0.25">
      <c r="K479" s="307">
        <f t="shared" si="21"/>
        <v>0</v>
      </c>
      <c r="L479" s="377">
        <f t="shared" si="23"/>
        <v>0</v>
      </c>
      <c r="M479" s="285">
        <f t="shared" si="22"/>
        <v>0</v>
      </c>
    </row>
    <row r="480" spans="11:13" hidden="1" x14ac:dyDescent="0.25">
      <c r="K480" s="307">
        <f t="shared" si="21"/>
        <v>0</v>
      </c>
      <c r="L480" s="377">
        <f t="shared" si="23"/>
        <v>0</v>
      </c>
      <c r="M480" s="285">
        <f t="shared" si="22"/>
        <v>0</v>
      </c>
    </row>
    <row r="481" spans="11:13" hidden="1" x14ac:dyDescent="0.25">
      <c r="K481" s="307">
        <f t="shared" si="21"/>
        <v>0</v>
      </c>
      <c r="L481" s="377">
        <f t="shared" si="23"/>
        <v>0</v>
      </c>
      <c r="M481" s="285">
        <f t="shared" si="22"/>
        <v>0</v>
      </c>
    </row>
    <row r="482" spans="11:13" hidden="1" x14ac:dyDescent="0.25">
      <c r="K482" s="307">
        <f t="shared" si="21"/>
        <v>0</v>
      </c>
      <c r="L482" s="377">
        <f t="shared" si="23"/>
        <v>0</v>
      </c>
      <c r="M482" s="285">
        <f t="shared" si="22"/>
        <v>0</v>
      </c>
    </row>
    <row r="483" spans="11:13" hidden="1" x14ac:dyDescent="0.25">
      <c r="K483" s="307">
        <f t="shared" si="21"/>
        <v>0</v>
      </c>
      <c r="L483" s="377">
        <f t="shared" si="23"/>
        <v>0</v>
      </c>
      <c r="M483" s="285">
        <f t="shared" si="22"/>
        <v>0</v>
      </c>
    </row>
    <row r="484" spans="11:13" hidden="1" x14ac:dyDescent="0.25">
      <c r="K484" s="307">
        <f t="shared" si="21"/>
        <v>0</v>
      </c>
      <c r="L484" s="377">
        <f t="shared" si="23"/>
        <v>0</v>
      </c>
      <c r="M484" s="285">
        <f t="shared" si="22"/>
        <v>0</v>
      </c>
    </row>
    <row r="485" spans="11:13" hidden="1" x14ac:dyDescent="0.25">
      <c r="K485" s="307">
        <f t="shared" si="21"/>
        <v>0</v>
      </c>
      <c r="L485" s="377">
        <f t="shared" si="23"/>
        <v>0</v>
      </c>
      <c r="M485" s="285">
        <f t="shared" si="22"/>
        <v>0</v>
      </c>
    </row>
    <row r="486" spans="11:13" hidden="1" x14ac:dyDescent="0.25">
      <c r="K486" s="307">
        <f t="shared" si="21"/>
        <v>0</v>
      </c>
      <c r="L486" s="377">
        <f t="shared" si="23"/>
        <v>0</v>
      </c>
      <c r="M486" s="285">
        <f t="shared" si="22"/>
        <v>0</v>
      </c>
    </row>
    <row r="487" spans="11:13" hidden="1" x14ac:dyDescent="0.25">
      <c r="K487" s="307">
        <f t="shared" si="21"/>
        <v>0</v>
      </c>
      <c r="L487" s="377">
        <f t="shared" si="23"/>
        <v>0</v>
      </c>
      <c r="M487" s="285">
        <f t="shared" si="22"/>
        <v>0</v>
      </c>
    </row>
    <row r="488" spans="11:13" hidden="1" x14ac:dyDescent="0.25">
      <c r="K488" s="307">
        <f t="shared" si="21"/>
        <v>0</v>
      </c>
      <c r="L488" s="377">
        <f t="shared" si="23"/>
        <v>0</v>
      </c>
      <c r="M488" s="285">
        <f t="shared" si="22"/>
        <v>0</v>
      </c>
    </row>
    <row r="489" spans="11:13" hidden="1" x14ac:dyDescent="0.25">
      <c r="K489" s="307">
        <f t="shared" si="21"/>
        <v>0</v>
      </c>
      <c r="L489" s="377">
        <f t="shared" si="23"/>
        <v>0</v>
      </c>
      <c r="M489" s="285">
        <f t="shared" si="22"/>
        <v>0</v>
      </c>
    </row>
    <row r="490" spans="11:13" hidden="1" x14ac:dyDescent="0.25">
      <c r="K490" s="307">
        <f t="shared" si="21"/>
        <v>0</v>
      </c>
      <c r="L490" s="377">
        <f t="shared" si="23"/>
        <v>0</v>
      </c>
      <c r="M490" s="285">
        <f t="shared" si="22"/>
        <v>0</v>
      </c>
    </row>
    <row r="491" spans="11:13" hidden="1" x14ac:dyDescent="0.25">
      <c r="K491" s="307">
        <f t="shared" ref="K491:K494" si="24">SUM(F491:J491)</f>
        <v>0</v>
      </c>
      <c r="L491" s="377">
        <f t="shared" si="23"/>
        <v>0</v>
      </c>
      <c r="M491" s="285">
        <f t="shared" ref="M491:M494" si="25">SUM(K491*L491)</f>
        <v>0</v>
      </c>
    </row>
    <row r="492" spans="11:13" hidden="1" x14ac:dyDescent="0.25">
      <c r="K492" s="307">
        <f t="shared" si="24"/>
        <v>0</v>
      </c>
      <c r="L492" s="377">
        <f t="shared" si="23"/>
        <v>0</v>
      </c>
      <c r="M492" s="285">
        <f t="shared" si="25"/>
        <v>0</v>
      </c>
    </row>
    <row r="493" spans="11:13" hidden="1" x14ac:dyDescent="0.25">
      <c r="K493" s="307">
        <f t="shared" si="24"/>
        <v>0</v>
      </c>
      <c r="L493" s="377">
        <f t="shared" si="23"/>
        <v>0</v>
      </c>
      <c r="M493" s="285">
        <f t="shared" si="25"/>
        <v>0</v>
      </c>
    </row>
    <row r="494" spans="11:13" hidden="1" x14ac:dyDescent="0.25">
      <c r="K494" s="307">
        <f t="shared" si="24"/>
        <v>0</v>
      </c>
      <c r="L494" s="377">
        <f t="shared" si="23"/>
        <v>0</v>
      </c>
      <c r="M494" s="285">
        <f t="shared" si="25"/>
        <v>0</v>
      </c>
    </row>
    <row r="495" spans="11:13" hidden="1" x14ac:dyDescent="0.25">
      <c r="K495" s="307">
        <f t="shared" si="21"/>
        <v>0</v>
      </c>
      <c r="L495" s="377">
        <f t="shared" si="23"/>
        <v>0</v>
      </c>
      <c r="M495" s="285">
        <f t="shared" si="22"/>
        <v>0</v>
      </c>
    </row>
    <row r="496" spans="11:13" hidden="1" x14ac:dyDescent="0.25">
      <c r="K496" s="307">
        <f t="shared" si="21"/>
        <v>0</v>
      </c>
      <c r="L496" s="377">
        <f t="shared" si="23"/>
        <v>0</v>
      </c>
      <c r="M496" s="285">
        <f t="shared" si="22"/>
        <v>0</v>
      </c>
    </row>
    <row r="497" spans="3:13" hidden="1" x14ac:dyDescent="0.25">
      <c r="K497" s="307">
        <f t="shared" si="21"/>
        <v>0</v>
      </c>
      <c r="L497" s="377">
        <f t="shared" si="23"/>
        <v>0</v>
      </c>
      <c r="M497" s="285">
        <f t="shared" si="22"/>
        <v>0</v>
      </c>
    </row>
    <row r="498" spans="3:13" hidden="1" x14ac:dyDescent="0.25">
      <c r="K498" s="307">
        <f t="shared" si="21"/>
        <v>0</v>
      </c>
      <c r="L498" s="377">
        <f t="shared" si="23"/>
        <v>0</v>
      </c>
      <c r="M498" s="285">
        <f t="shared" si="22"/>
        <v>0</v>
      </c>
    </row>
    <row r="499" spans="3:13" x14ac:dyDescent="0.25">
      <c r="C499" s="411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11" t="str">
        <f>IF(F539="","Vrije categorie",F539)</f>
        <v>A</v>
      </c>
      <c r="D500" s="383"/>
      <c r="E500" s="383"/>
      <c r="F500" s="383">
        <f t="shared" ref="F500:F514" si="26">SUMPRODUCT(--($E$4:$E$498=C500),--($D$4:$D$498=""),$F$4:$F$498)</f>
        <v>0</v>
      </c>
      <c r="G500" s="383">
        <f t="shared" ref="G500:G514" si="27">SUMPRODUCT(--($E$4:$E$498=C500),--($D$4:$D$498=""),$G$4:$G$498)</f>
        <v>0</v>
      </c>
      <c r="H500" s="383">
        <f t="shared" ref="H500:H514" si="28">SUMPRODUCT(--($E$4:$E$498=C500),--($D$4:$D$498=""),$H$4:$H$498)</f>
        <v>0</v>
      </c>
      <c r="I500" s="383">
        <f t="shared" ref="I500:I514" si="29">SUMPRODUCT(--($E$4:$E$498=C500),--($D$4:$D$498=""),$I$4:$I$498)</f>
        <v>0</v>
      </c>
      <c r="J500" s="383">
        <f t="shared" ref="J500:J514" si="30">SUMPRODUCT(--($E$4:$E$498=C500),--($D$4:$D$498=""),$J$4:$J$498)</f>
        <v>0</v>
      </c>
      <c r="K500" s="383">
        <f t="shared" ref="K500:K514" si="31">SUM(F500:J500)</f>
        <v>0</v>
      </c>
      <c r="L500" s="383"/>
      <c r="M500" s="383">
        <f t="shared" ref="M500:M507" si="32">SUMPRODUCT(--($E$4:$E$498=C500),--($D$4:$D$498=""),$M$4:$M$498)</f>
        <v>0</v>
      </c>
    </row>
    <row r="501" spans="3:13" x14ac:dyDescent="0.25">
      <c r="C501" s="411" t="str">
        <f t="shared" ref="C501:C514" si="33">IF(F540="","Vrije categorie",F540)</f>
        <v>A1</v>
      </c>
      <c r="D501" s="383"/>
      <c r="E501" s="383"/>
      <c r="F501" s="383">
        <f t="shared" si="26"/>
        <v>0</v>
      </c>
      <c r="G501" s="383">
        <f t="shared" si="27"/>
        <v>1053.3899999999999</v>
      </c>
      <c r="H501" s="383">
        <f t="shared" si="28"/>
        <v>0</v>
      </c>
      <c r="I501" s="383">
        <f t="shared" si="29"/>
        <v>0</v>
      </c>
      <c r="J501" s="383">
        <f t="shared" si="30"/>
        <v>0</v>
      </c>
      <c r="K501" s="383">
        <f t="shared" si="31"/>
        <v>1053.3899999999999</v>
      </c>
      <c r="L501" s="383"/>
      <c r="M501" s="383">
        <f t="shared" si="32"/>
        <v>221211.89999999997</v>
      </c>
    </row>
    <row r="502" spans="3:13" x14ac:dyDescent="0.25">
      <c r="C502" s="411" t="str">
        <f t="shared" si="33"/>
        <v>A2</v>
      </c>
      <c r="D502" s="383"/>
      <c r="E502" s="383"/>
      <c r="F502" s="383">
        <f t="shared" si="26"/>
        <v>0</v>
      </c>
      <c r="G502" s="383">
        <f t="shared" si="27"/>
        <v>0</v>
      </c>
      <c r="H502" s="383">
        <f t="shared" si="28"/>
        <v>0</v>
      </c>
      <c r="I502" s="383">
        <f t="shared" si="29"/>
        <v>0</v>
      </c>
      <c r="J502" s="383">
        <f t="shared" si="30"/>
        <v>0</v>
      </c>
      <c r="K502" s="383">
        <f t="shared" si="31"/>
        <v>0</v>
      </c>
      <c r="L502" s="383"/>
      <c r="M502" s="383">
        <f t="shared" si="32"/>
        <v>0</v>
      </c>
    </row>
    <row r="503" spans="3:13" x14ac:dyDescent="0.25">
      <c r="C503" s="411" t="str">
        <f t="shared" si="33"/>
        <v>A3</v>
      </c>
      <c r="D503" s="383"/>
      <c r="E503" s="383"/>
      <c r="F503" s="383">
        <f t="shared" si="26"/>
        <v>0</v>
      </c>
      <c r="G503" s="383">
        <f t="shared" si="27"/>
        <v>0</v>
      </c>
      <c r="H503" s="383">
        <f t="shared" si="28"/>
        <v>0</v>
      </c>
      <c r="I503" s="383">
        <f t="shared" si="29"/>
        <v>0</v>
      </c>
      <c r="J503" s="383">
        <f t="shared" si="30"/>
        <v>0</v>
      </c>
      <c r="K503" s="383">
        <f t="shared" si="31"/>
        <v>0</v>
      </c>
      <c r="L503" s="383"/>
      <c r="M503" s="383">
        <f t="shared" si="32"/>
        <v>0</v>
      </c>
    </row>
    <row r="504" spans="3:13" x14ac:dyDescent="0.25">
      <c r="C504" s="411" t="str">
        <f t="shared" si="33"/>
        <v>B</v>
      </c>
      <c r="D504" s="383"/>
      <c r="E504" s="383"/>
      <c r="F504" s="383">
        <f t="shared" si="26"/>
        <v>0</v>
      </c>
      <c r="G504" s="383">
        <f t="shared" si="27"/>
        <v>264.88</v>
      </c>
      <c r="H504" s="383">
        <f t="shared" si="28"/>
        <v>0</v>
      </c>
      <c r="I504" s="383">
        <f t="shared" si="29"/>
        <v>0</v>
      </c>
      <c r="J504" s="383">
        <f t="shared" si="30"/>
        <v>0</v>
      </c>
      <c r="K504" s="383">
        <f t="shared" si="31"/>
        <v>264.88</v>
      </c>
      <c r="L504" s="383"/>
      <c r="M504" s="383">
        <f t="shared" si="32"/>
        <v>55624.799999999996</v>
      </c>
    </row>
    <row r="505" spans="3:13" x14ac:dyDescent="0.25">
      <c r="C505" s="411" t="str">
        <f t="shared" si="33"/>
        <v>B1</v>
      </c>
      <c r="D505" s="383"/>
      <c r="E505" s="383"/>
      <c r="F505" s="383">
        <f t="shared" si="26"/>
        <v>0</v>
      </c>
      <c r="G505" s="383">
        <f t="shared" si="27"/>
        <v>0</v>
      </c>
      <c r="H505" s="383">
        <f t="shared" si="28"/>
        <v>0</v>
      </c>
      <c r="I505" s="383">
        <f t="shared" si="29"/>
        <v>0</v>
      </c>
      <c r="J505" s="383">
        <f t="shared" si="30"/>
        <v>0</v>
      </c>
      <c r="K505" s="383">
        <f t="shared" si="31"/>
        <v>0</v>
      </c>
      <c r="L505" s="383"/>
      <c r="M505" s="383">
        <f t="shared" si="32"/>
        <v>0</v>
      </c>
    </row>
    <row r="506" spans="3:13" x14ac:dyDescent="0.25">
      <c r="C506" s="411" t="str">
        <f t="shared" si="33"/>
        <v>C</v>
      </c>
      <c r="D506" s="383"/>
      <c r="E506" s="383"/>
      <c r="F506" s="383">
        <f t="shared" si="26"/>
        <v>0</v>
      </c>
      <c r="G506" s="383">
        <f t="shared" si="27"/>
        <v>26.63</v>
      </c>
      <c r="H506" s="383">
        <f t="shared" si="28"/>
        <v>0</v>
      </c>
      <c r="I506" s="383">
        <f t="shared" si="29"/>
        <v>0</v>
      </c>
      <c r="J506" s="383">
        <f t="shared" si="30"/>
        <v>0</v>
      </c>
      <c r="K506" s="383">
        <f t="shared" si="31"/>
        <v>26.63</v>
      </c>
      <c r="L506" s="383"/>
      <c r="M506" s="383">
        <f t="shared" si="32"/>
        <v>5592.3</v>
      </c>
    </row>
    <row r="507" spans="3:13" x14ac:dyDescent="0.25">
      <c r="C507" s="411" t="str">
        <f t="shared" si="33"/>
        <v>D</v>
      </c>
      <c r="D507" s="383"/>
      <c r="E507" s="383"/>
      <c r="F507" s="383">
        <f t="shared" si="26"/>
        <v>0</v>
      </c>
      <c r="G507" s="383">
        <f t="shared" si="27"/>
        <v>0</v>
      </c>
      <c r="H507" s="383">
        <f t="shared" si="28"/>
        <v>0</v>
      </c>
      <c r="I507" s="383">
        <f t="shared" si="29"/>
        <v>0</v>
      </c>
      <c r="J507" s="383">
        <f t="shared" si="30"/>
        <v>0</v>
      </c>
      <c r="K507" s="383">
        <f t="shared" si="31"/>
        <v>0</v>
      </c>
      <c r="L507" s="383"/>
      <c r="M507" s="383">
        <f t="shared" si="32"/>
        <v>0</v>
      </c>
    </row>
    <row r="508" spans="3:13" x14ac:dyDescent="0.25">
      <c r="C508" s="411" t="str">
        <f t="shared" si="33"/>
        <v>D1</v>
      </c>
      <c r="D508" s="383"/>
      <c r="E508" s="383"/>
      <c r="F508" s="383">
        <f t="shared" si="26"/>
        <v>0</v>
      </c>
      <c r="G508" s="383">
        <f t="shared" si="27"/>
        <v>0</v>
      </c>
      <c r="H508" s="383">
        <f t="shared" si="28"/>
        <v>0</v>
      </c>
      <c r="I508" s="383">
        <f t="shared" si="29"/>
        <v>0</v>
      </c>
      <c r="J508" s="383">
        <f t="shared" si="30"/>
        <v>0</v>
      </c>
      <c r="K508" s="383">
        <f t="shared" si="31"/>
        <v>0</v>
      </c>
      <c r="L508" s="383"/>
      <c r="M508" s="383">
        <f t="shared" ref="M508:M513" si="34">SUMPRODUCT(--($E$4:$E$498=C508),--($D$4:$D$498=""),$M$4:$M$498)</f>
        <v>0</v>
      </c>
    </row>
    <row r="509" spans="3:13" x14ac:dyDescent="0.25">
      <c r="C509" s="411" t="str">
        <f t="shared" si="33"/>
        <v>E</v>
      </c>
      <c r="D509" s="383"/>
      <c r="E509" s="383"/>
      <c r="F509" s="383">
        <f t="shared" si="26"/>
        <v>0</v>
      </c>
      <c r="G509" s="383">
        <f t="shared" si="27"/>
        <v>0</v>
      </c>
      <c r="H509" s="383">
        <f t="shared" si="28"/>
        <v>0</v>
      </c>
      <c r="I509" s="383">
        <f t="shared" si="29"/>
        <v>0</v>
      </c>
      <c r="J509" s="383">
        <f t="shared" si="30"/>
        <v>0</v>
      </c>
      <c r="K509" s="383">
        <f t="shared" si="31"/>
        <v>0</v>
      </c>
      <c r="L509" s="383"/>
      <c r="M509" s="383">
        <f t="shared" si="34"/>
        <v>0</v>
      </c>
    </row>
    <row r="510" spans="3:13" x14ac:dyDescent="0.25">
      <c r="C510" s="411" t="str">
        <f t="shared" si="33"/>
        <v>F</v>
      </c>
      <c r="D510" s="383"/>
      <c r="E510" s="383"/>
      <c r="F510" s="383">
        <f t="shared" si="26"/>
        <v>0</v>
      </c>
      <c r="G510" s="383">
        <f t="shared" si="27"/>
        <v>0</v>
      </c>
      <c r="H510" s="383">
        <f t="shared" si="28"/>
        <v>0</v>
      </c>
      <c r="I510" s="383">
        <f t="shared" si="29"/>
        <v>0</v>
      </c>
      <c r="J510" s="383">
        <f t="shared" si="30"/>
        <v>0</v>
      </c>
      <c r="K510" s="383">
        <f t="shared" si="31"/>
        <v>0</v>
      </c>
      <c r="L510" s="383"/>
      <c r="M510" s="383">
        <f t="shared" si="34"/>
        <v>0</v>
      </c>
    </row>
    <row r="511" spans="3:13" x14ac:dyDescent="0.25">
      <c r="C511" s="411" t="str">
        <f t="shared" si="33"/>
        <v>G</v>
      </c>
      <c r="D511" s="383"/>
      <c r="E511" s="383"/>
      <c r="F511" s="383">
        <f t="shared" si="26"/>
        <v>0</v>
      </c>
      <c r="G511" s="383">
        <f t="shared" si="27"/>
        <v>0</v>
      </c>
      <c r="H511" s="383">
        <f t="shared" si="28"/>
        <v>0</v>
      </c>
      <c r="I511" s="383">
        <f t="shared" si="29"/>
        <v>0</v>
      </c>
      <c r="J511" s="383">
        <f t="shared" si="30"/>
        <v>0</v>
      </c>
      <c r="K511" s="383">
        <f t="shared" si="31"/>
        <v>0</v>
      </c>
      <c r="L511" s="383"/>
      <c r="M511" s="383">
        <f t="shared" si="34"/>
        <v>0</v>
      </c>
    </row>
    <row r="512" spans="3:13" x14ac:dyDescent="0.25">
      <c r="C512" s="411" t="str">
        <f t="shared" si="33"/>
        <v>H</v>
      </c>
      <c r="D512" s="383"/>
      <c r="E512" s="383"/>
      <c r="F512" s="383">
        <f t="shared" si="26"/>
        <v>0</v>
      </c>
      <c r="G512" s="383">
        <f t="shared" si="27"/>
        <v>3.16</v>
      </c>
      <c r="H512" s="383">
        <f t="shared" si="28"/>
        <v>0</v>
      </c>
      <c r="I512" s="383">
        <f t="shared" si="29"/>
        <v>0</v>
      </c>
      <c r="J512" s="383">
        <f t="shared" si="30"/>
        <v>0</v>
      </c>
      <c r="K512" s="383">
        <f t="shared" si="31"/>
        <v>3.16</v>
      </c>
      <c r="L512" s="383"/>
      <c r="M512" s="383">
        <f t="shared" si="34"/>
        <v>0</v>
      </c>
    </row>
    <row r="513" spans="3:13" x14ac:dyDescent="0.25">
      <c r="C513" s="411" t="str">
        <f t="shared" si="33"/>
        <v>E3</v>
      </c>
      <c r="D513" s="383"/>
      <c r="E513" s="383"/>
      <c r="F513" s="383">
        <f t="shared" si="26"/>
        <v>0</v>
      </c>
      <c r="G513" s="383">
        <f t="shared" si="27"/>
        <v>0</v>
      </c>
      <c r="H513" s="383">
        <f t="shared" si="28"/>
        <v>0</v>
      </c>
      <c r="I513" s="383">
        <f t="shared" si="29"/>
        <v>0</v>
      </c>
      <c r="J513" s="383">
        <f t="shared" si="30"/>
        <v>0</v>
      </c>
      <c r="K513" s="383">
        <f t="shared" si="31"/>
        <v>0</v>
      </c>
      <c r="L513" s="383"/>
      <c r="M513" s="383">
        <f t="shared" si="34"/>
        <v>0</v>
      </c>
    </row>
    <row r="514" spans="3:13" x14ac:dyDescent="0.25">
      <c r="C514" s="411" t="str">
        <f t="shared" si="33"/>
        <v>Vrije categorie</v>
      </c>
      <c r="D514" s="383"/>
      <c r="E514" s="383"/>
      <c r="F514" s="383">
        <f t="shared" si="26"/>
        <v>0</v>
      </c>
      <c r="G514" s="383">
        <f t="shared" si="27"/>
        <v>0</v>
      </c>
      <c r="H514" s="383">
        <f t="shared" si="28"/>
        <v>0</v>
      </c>
      <c r="I514" s="383">
        <f t="shared" si="29"/>
        <v>0</v>
      </c>
      <c r="J514" s="383">
        <f t="shared" si="30"/>
        <v>0</v>
      </c>
      <c r="K514" s="383">
        <f t="shared" si="31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12" t="s">
        <v>37</v>
      </c>
      <c r="D515" s="384"/>
      <c r="E515" s="384"/>
      <c r="F515" s="384">
        <f>SUM(F500:F514)</f>
        <v>0</v>
      </c>
      <c r="G515" s="384">
        <f t="shared" ref="G515:K515" si="35">SUM(G500:G514)</f>
        <v>1348.0600000000002</v>
      </c>
      <c r="H515" s="384">
        <f t="shared" si="35"/>
        <v>0</v>
      </c>
      <c r="I515" s="384">
        <f t="shared" si="35"/>
        <v>0</v>
      </c>
      <c r="J515" s="384">
        <f t="shared" si="35"/>
        <v>0</v>
      </c>
      <c r="K515" s="384">
        <f t="shared" si="35"/>
        <v>1348.0600000000002</v>
      </c>
      <c r="L515" s="384"/>
      <c r="M515" s="384">
        <f>SUM(M499:M514)</f>
        <v>282428.99999999994</v>
      </c>
    </row>
    <row r="516" spans="3:13" ht="15.75" thickTop="1" x14ac:dyDescent="0.25">
      <c r="C516" s="413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12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3.16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0</v>
      </c>
      <c r="K517" s="384">
        <f>SUM(F517:J517)</f>
        <v>3.16</v>
      </c>
      <c r="L517" s="389"/>
      <c r="M517" s="390"/>
    </row>
    <row r="518" spans="3:13" ht="15.75" thickTop="1" x14ac:dyDescent="0.25"/>
    <row r="519" spans="3:13" x14ac:dyDescent="0.25">
      <c r="C519" s="414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14" t="str">
        <f t="shared" ref="C520:C534" si="36">C500</f>
        <v>A</v>
      </c>
      <c r="D520" s="391"/>
      <c r="E520" s="391"/>
      <c r="F520" s="391">
        <f t="shared" ref="F520:F534" si="37">SUMPRODUCT(--($E$4:$E$498=C520),--($D$4:$D$498="X"),$F$4:$F$498)</f>
        <v>0</v>
      </c>
      <c r="G520" s="391">
        <f t="shared" ref="G520:G534" si="38">SUMPRODUCT(--($E$4:$E$498=C520),--($D$4:$D$498="X"),$G$4:$G$498)</f>
        <v>0</v>
      </c>
      <c r="H520" s="391">
        <f t="shared" ref="H520:H534" si="39">SUMPRODUCT(--($E$4:$E$498=C520),--($D$4:$D$498="X"),$H$4:$H$498)</f>
        <v>0</v>
      </c>
      <c r="I520" s="391">
        <f t="shared" ref="I520:I534" si="40">SUMPRODUCT(--($E$4:$E$498=C520),--($D$4:$D$498="X"),$I$4:$I$498)</f>
        <v>0</v>
      </c>
      <c r="J520" s="391">
        <f t="shared" ref="J520:J534" si="41">SUMPRODUCT(--($E$4:$E$498=C520),--($D$4:$D$498="X"),$J$4:$J$498)</f>
        <v>0</v>
      </c>
      <c r="K520" s="391">
        <f t="shared" ref="K520:K534" si="42">SUM(F520:J520)</f>
        <v>0</v>
      </c>
    </row>
    <row r="521" spans="3:13" x14ac:dyDescent="0.25">
      <c r="C521" s="414" t="str">
        <f t="shared" si="36"/>
        <v>A1</v>
      </c>
      <c r="D521" s="391"/>
      <c r="E521" s="391"/>
      <c r="F521" s="391">
        <f t="shared" si="37"/>
        <v>0</v>
      </c>
      <c r="G521" s="391">
        <f t="shared" si="38"/>
        <v>0</v>
      </c>
      <c r="H521" s="391">
        <f t="shared" si="39"/>
        <v>0</v>
      </c>
      <c r="I521" s="391">
        <f t="shared" si="40"/>
        <v>0</v>
      </c>
      <c r="J521" s="391">
        <f t="shared" si="41"/>
        <v>0</v>
      </c>
      <c r="K521" s="391">
        <f t="shared" si="42"/>
        <v>0</v>
      </c>
    </row>
    <row r="522" spans="3:13" x14ac:dyDescent="0.25">
      <c r="C522" s="414" t="str">
        <f t="shared" si="36"/>
        <v>A2</v>
      </c>
      <c r="D522" s="391"/>
      <c r="E522" s="391"/>
      <c r="F522" s="391">
        <f t="shared" si="37"/>
        <v>0</v>
      </c>
      <c r="G522" s="391">
        <f t="shared" si="38"/>
        <v>0</v>
      </c>
      <c r="H522" s="391">
        <f t="shared" si="39"/>
        <v>0</v>
      </c>
      <c r="I522" s="391">
        <f t="shared" si="40"/>
        <v>0</v>
      </c>
      <c r="J522" s="391">
        <f t="shared" si="41"/>
        <v>0</v>
      </c>
      <c r="K522" s="391">
        <f t="shared" si="42"/>
        <v>0</v>
      </c>
    </row>
    <row r="523" spans="3:13" x14ac:dyDescent="0.25">
      <c r="C523" s="414" t="str">
        <f t="shared" si="36"/>
        <v>A3</v>
      </c>
      <c r="D523" s="391"/>
      <c r="E523" s="391"/>
      <c r="F523" s="391">
        <f t="shared" si="37"/>
        <v>0</v>
      </c>
      <c r="G523" s="391">
        <f t="shared" si="38"/>
        <v>0</v>
      </c>
      <c r="H523" s="391">
        <f t="shared" si="39"/>
        <v>0</v>
      </c>
      <c r="I523" s="391">
        <f t="shared" si="40"/>
        <v>0</v>
      </c>
      <c r="J523" s="391">
        <f t="shared" si="41"/>
        <v>0</v>
      </c>
      <c r="K523" s="391">
        <f t="shared" si="42"/>
        <v>0</v>
      </c>
    </row>
    <row r="524" spans="3:13" x14ac:dyDescent="0.25">
      <c r="C524" s="414" t="str">
        <f t="shared" si="36"/>
        <v>B</v>
      </c>
      <c r="D524" s="391"/>
      <c r="E524" s="391"/>
      <c r="F524" s="391">
        <f t="shared" si="37"/>
        <v>0</v>
      </c>
      <c r="G524" s="391">
        <f t="shared" si="38"/>
        <v>0</v>
      </c>
      <c r="H524" s="391">
        <f t="shared" si="39"/>
        <v>0</v>
      </c>
      <c r="I524" s="391">
        <f t="shared" si="40"/>
        <v>0</v>
      </c>
      <c r="J524" s="391">
        <f t="shared" si="41"/>
        <v>0</v>
      </c>
      <c r="K524" s="391">
        <f t="shared" si="42"/>
        <v>0</v>
      </c>
    </row>
    <row r="525" spans="3:13" x14ac:dyDescent="0.25">
      <c r="C525" s="414" t="str">
        <f t="shared" si="36"/>
        <v>B1</v>
      </c>
      <c r="D525" s="391"/>
      <c r="E525" s="391"/>
      <c r="F525" s="391">
        <f t="shared" si="37"/>
        <v>0</v>
      </c>
      <c r="G525" s="391">
        <f t="shared" si="38"/>
        <v>0</v>
      </c>
      <c r="H525" s="391">
        <f t="shared" si="39"/>
        <v>0</v>
      </c>
      <c r="I525" s="391">
        <f t="shared" si="40"/>
        <v>0</v>
      </c>
      <c r="J525" s="391">
        <f t="shared" si="41"/>
        <v>0</v>
      </c>
      <c r="K525" s="391">
        <f t="shared" si="42"/>
        <v>0</v>
      </c>
    </row>
    <row r="526" spans="3:13" x14ac:dyDescent="0.25">
      <c r="C526" s="414" t="str">
        <f t="shared" si="36"/>
        <v>C</v>
      </c>
      <c r="D526" s="391"/>
      <c r="E526" s="391"/>
      <c r="F526" s="391">
        <f t="shared" si="37"/>
        <v>0</v>
      </c>
      <c r="G526" s="391">
        <f t="shared" si="38"/>
        <v>0</v>
      </c>
      <c r="H526" s="391">
        <f t="shared" si="39"/>
        <v>0</v>
      </c>
      <c r="I526" s="391">
        <f t="shared" si="40"/>
        <v>0</v>
      </c>
      <c r="J526" s="391">
        <f t="shared" si="41"/>
        <v>0</v>
      </c>
      <c r="K526" s="391">
        <f t="shared" si="42"/>
        <v>0</v>
      </c>
    </row>
    <row r="527" spans="3:13" x14ac:dyDescent="0.25">
      <c r="C527" s="414" t="str">
        <f t="shared" si="36"/>
        <v>D</v>
      </c>
      <c r="D527" s="391"/>
      <c r="E527" s="391"/>
      <c r="F527" s="391">
        <f t="shared" si="37"/>
        <v>0</v>
      </c>
      <c r="G527" s="391">
        <f t="shared" si="38"/>
        <v>0</v>
      </c>
      <c r="H527" s="391">
        <f t="shared" si="39"/>
        <v>0</v>
      </c>
      <c r="I527" s="391">
        <f t="shared" si="40"/>
        <v>0</v>
      </c>
      <c r="J527" s="391">
        <f t="shared" si="41"/>
        <v>0</v>
      </c>
      <c r="K527" s="391">
        <f t="shared" si="42"/>
        <v>0</v>
      </c>
    </row>
    <row r="528" spans="3:13" x14ac:dyDescent="0.25">
      <c r="C528" s="414" t="str">
        <f t="shared" si="36"/>
        <v>D1</v>
      </c>
      <c r="D528" s="391"/>
      <c r="E528" s="391"/>
      <c r="F528" s="391">
        <f t="shared" si="37"/>
        <v>0</v>
      </c>
      <c r="G528" s="391">
        <f t="shared" si="38"/>
        <v>0</v>
      </c>
      <c r="H528" s="391">
        <f t="shared" si="39"/>
        <v>0</v>
      </c>
      <c r="I528" s="391">
        <f t="shared" si="40"/>
        <v>0</v>
      </c>
      <c r="J528" s="391">
        <f t="shared" si="41"/>
        <v>0</v>
      </c>
      <c r="K528" s="391">
        <f t="shared" si="42"/>
        <v>0</v>
      </c>
    </row>
    <row r="529" spans="3:12" x14ac:dyDescent="0.25">
      <c r="C529" s="414" t="str">
        <f t="shared" si="36"/>
        <v>E</v>
      </c>
      <c r="D529" s="391"/>
      <c r="E529" s="391"/>
      <c r="F529" s="391">
        <f t="shared" si="37"/>
        <v>0</v>
      </c>
      <c r="G529" s="391">
        <f t="shared" si="38"/>
        <v>0</v>
      </c>
      <c r="H529" s="391">
        <f t="shared" si="39"/>
        <v>0</v>
      </c>
      <c r="I529" s="391">
        <f t="shared" si="40"/>
        <v>0</v>
      </c>
      <c r="J529" s="391">
        <f t="shared" si="41"/>
        <v>0</v>
      </c>
      <c r="K529" s="391">
        <f t="shared" si="42"/>
        <v>0</v>
      </c>
    </row>
    <row r="530" spans="3:12" x14ac:dyDescent="0.25">
      <c r="C530" s="414" t="str">
        <f t="shared" si="36"/>
        <v>F</v>
      </c>
      <c r="D530" s="391"/>
      <c r="E530" s="391"/>
      <c r="F530" s="391">
        <f t="shared" si="37"/>
        <v>0</v>
      </c>
      <c r="G530" s="391">
        <f t="shared" si="38"/>
        <v>0</v>
      </c>
      <c r="H530" s="391">
        <f t="shared" si="39"/>
        <v>0</v>
      </c>
      <c r="I530" s="391">
        <f t="shared" si="40"/>
        <v>0</v>
      </c>
      <c r="J530" s="391">
        <f t="shared" si="41"/>
        <v>0</v>
      </c>
      <c r="K530" s="391">
        <f t="shared" si="42"/>
        <v>0</v>
      </c>
    </row>
    <row r="531" spans="3:12" x14ac:dyDescent="0.25">
      <c r="C531" s="414" t="str">
        <f t="shared" si="36"/>
        <v>G</v>
      </c>
      <c r="D531" s="391"/>
      <c r="E531" s="391"/>
      <c r="F531" s="391">
        <f t="shared" si="37"/>
        <v>0</v>
      </c>
      <c r="G531" s="391">
        <f t="shared" si="38"/>
        <v>0</v>
      </c>
      <c r="H531" s="391">
        <f t="shared" si="39"/>
        <v>0</v>
      </c>
      <c r="I531" s="391">
        <f t="shared" si="40"/>
        <v>0</v>
      </c>
      <c r="J531" s="391">
        <f t="shared" si="41"/>
        <v>0</v>
      </c>
      <c r="K531" s="391">
        <f t="shared" si="42"/>
        <v>0</v>
      </c>
    </row>
    <row r="532" spans="3:12" x14ac:dyDescent="0.25">
      <c r="C532" s="414" t="str">
        <f t="shared" si="36"/>
        <v>H</v>
      </c>
      <c r="D532" s="391"/>
      <c r="E532" s="391"/>
      <c r="F532" s="391">
        <f t="shared" si="37"/>
        <v>0</v>
      </c>
      <c r="G532" s="391">
        <f t="shared" si="38"/>
        <v>0</v>
      </c>
      <c r="H532" s="391">
        <f t="shared" si="39"/>
        <v>0</v>
      </c>
      <c r="I532" s="391">
        <f t="shared" si="40"/>
        <v>0</v>
      </c>
      <c r="J532" s="391">
        <f t="shared" si="41"/>
        <v>0</v>
      </c>
      <c r="K532" s="391">
        <f t="shared" si="42"/>
        <v>0</v>
      </c>
    </row>
    <row r="533" spans="3:12" x14ac:dyDescent="0.25">
      <c r="C533" s="414" t="str">
        <f t="shared" si="36"/>
        <v>E3</v>
      </c>
      <c r="D533" s="391"/>
      <c r="E533" s="391"/>
      <c r="F533" s="391">
        <f t="shared" si="37"/>
        <v>0</v>
      </c>
      <c r="G533" s="391">
        <f t="shared" si="38"/>
        <v>0</v>
      </c>
      <c r="H533" s="391">
        <f t="shared" si="39"/>
        <v>0</v>
      </c>
      <c r="I533" s="391">
        <f t="shared" si="40"/>
        <v>0</v>
      </c>
      <c r="J533" s="391">
        <f t="shared" si="41"/>
        <v>0</v>
      </c>
      <c r="K533" s="391">
        <f t="shared" si="42"/>
        <v>0</v>
      </c>
    </row>
    <row r="534" spans="3:12" x14ac:dyDescent="0.25">
      <c r="C534" s="414" t="str">
        <f t="shared" si="36"/>
        <v>Vrije categorie</v>
      </c>
      <c r="D534" s="391"/>
      <c r="E534" s="391"/>
      <c r="F534" s="391">
        <f t="shared" si="37"/>
        <v>0</v>
      </c>
      <c r="G534" s="391">
        <f t="shared" si="38"/>
        <v>0</v>
      </c>
      <c r="H534" s="391">
        <f t="shared" si="39"/>
        <v>0</v>
      </c>
      <c r="I534" s="391">
        <f t="shared" si="40"/>
        <v>0</v>
      </c>
      <c r="J534" s="391">
        <f t="shared" si="41"/>
        <v>0</v>
      </c>
      <c r="K534" s="391">
        <f t="shared" si="42"/>
        <v>0</v>
      </c>
    </row>
    <row r="535" spans="3:12" ht="15.75" thickBot="1" x14ac:dyDescent="0.3">
      <c r="C535" s="415" t="s">
        <v>140</v>
      </c>
      <c r="D535" s="392"/>
      <c r="E535" s="392"/>
      <c r="F535" s="392">
        <f t="shared" ref="F535:K535" si="43">SUM(F520:F534)</f>
        <v>0</v>
      </c>
      <c r="G535" s="392">
        <f t="shared" si="43"/>
        <v>0</v>
      </c>
      <c r="H535" s="392">
        <f t="shared" si="43"/>
        <v>0</v>
      </c>
      <c r="I535" s="392">
        <f t="shared" si="43"/>
        <v>0</v>
      </c>
      <c r="J535" s="392">
        <f t="shared" si="43"/>
        <v>0</v>
      </c>
      <c r="K535" s="392">
        <f t="shared" si="43"/>
        <v>0</v>
      </c>
    </row>
    <row r="536" spans="3:12" ht="15.75" thickTop="1" x14ac:dyDescent="0.25">
      <c r="C536" s="416"/>
    </row>
    <row r="537" spans="3:12" x14ac:dyDescent="0.25">
      <c r="C537" s="416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417">
        <v>210</v>
      </c>
      <c r="I539" s="624" t="s">
        <v>278</v>
      </c>
      <c r="J539" s="625"/>
      <c r="K539" s="399">
        <v>315.14999999999998</v>
      </c>
      <c r="L539" s="285"/>
    </row>
    <row r="540" spans="3:12" x14ac:dyDescent="0.25">
      <c r="F540" s="397" t="str">
        <f>IF('1a'!F540=0,"",'1a'!F540)</f>
        <v>A1</v>
      </c>
      <c r="G540" s="417">
        <v>210</v>
      </c>
      <c r="I540" s="624" t="s">
        <v>279</v>
      </c>
      <c r="J540" s="625"/>
      <c r="K540" s="399">
        <v>315.14999999999998</v>
      </c>
      <c r="L540" s="285"/>
    </row>
    <row r="541" spans="3:12" x14ac:dyDescent="0.25">
      <c r="F541" s="397" t="str">
        <f>IF('1a'!F541=0,"",'1a'!F541)</f>
        <v>A2</v>
      </c>
      <c r="G541" s="417">
        <v>210</v>
      </c>
      <c r="I541" s="624" t="s">
        <v>280</v>
      </c>
      <c r="J541" s="625"/>
      <c r="K541" s="399">
        <v>161.85</v>
      </c>
      <c r="L541" s="285"/>
    </row>
    <row r="542" spans="3:12" x14ac:dyDescent="0.25">
      <c r="F542" s="397" t="str">
        <f>IF('1a'!F542=0,"",'1a'!F542)</f>
        <v>A3</v>
      </c>
      <c r="G542" s="417">
        <v>210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417">
        <v>210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417">
        <v>210</v>
      </c>
      <c r="I544" s="620" t="s">
        <v>194</v>
      </c>
      <c r="J544" s="621"/>
      <c r="K544" s="400"/>
      <c r="L544" s="285"/>
    </row>
    <row r="545" spans="6:15" x14ac:dyDescent="0.25">
      <c r="F545" s="397" t="str">
        <f>IF('1a'!F545=0,"",'1a'!F545)</f>
        <v>C</v>
      </c>
      <c r="G545" s="417">
        <v>210</v>
      </c>
    </row>
    <row r="546" spans="6:15" x14ac:dyDescent="0.25">
      <c r="F546" s="397" t="str">
        <f>IF('1a'!F546=0,"",'1a'!F546)</f>
        <v>D</v>
      </c>
      <c r="G546" s="417">
        <v>210</v>
      </c>
    </row>
    <row r="547" spans="6:15" x14ac:dyDescent="0.25">
      <c r="F547" s="397" t="str">
        <f>IF('1a'!F547=0,"",'1a'!F547)</f>
        <v>D1</v>
      </c>
      <c r="G547" s="417">
        <v>210</v>
      </c>
    </row>
    <row r="548" spans="6:15" x14ac:dyDescent="0.25">
      <c r="F548" s="397" t="str">
        <f>IF('1a'!F548=0,"",'1a'!F548)</f>
        <v>E</v>
      </c>
      <c r="G548" s="417">
        <v>210</v>
      </c>
    </row>
    <row r="549" spans="6:15" x14ac:dyDescent="0.25">
      <c r="F549" s="397" t="str">
        <f>IF('1a'!F549=0,"",'1a'!F549)</f>
        <v>F</v>
      </c>
      <c r="G549" s="417">
        <v>210</v>
      </c>
    </row>
    <row r="550" spans="6:15" x14ac:dyDescent="0.25">
      <c r="F550" s="401" t="str">
        <f>IF('1a'!F550=0,"",'1a'!F550)</f>
        <v>G</v>
      </c>
      <c r="G550" s="417">
        <v>210</v>
      </c>
    </row>
    <row r="551" spans="6:15" x14ac:dyDescent="0.25">
      <c r="F551" s="401" t="str">
        <f>IF('1a'!F551=0,"",'1a'!F551)</f>
        <v>H</v>
      </c>
      <c r="G551" s="417">
        <v>210</v>
      </c>
    </row>
    <row r="552" spans="6:15" x14ac:dyDescent="0.25">
      <c r="F552" s="401" t="str">
        <f>IF('1a'!F552=0,"",'1a'!F552)</f>
        <v>E3</v>
      </c>
      <c r="G552" s="417">
        <v>210</v>
      </c>
      <c r="H552" s="418"/>
      <c r="I552" s="418"/>
      <c r="J552" s="418"/>
      <c r="K552" s="419"/>
      <c r="L552" s="420"/>
      <c r="M552" s="418"/>
      <c r="N552" s="418"/>
      <c r="O552" s="418" t="s">
        <v>705</v>
      </c>
    </row>
    <row r="553" spans="6:15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87uOgceYHE3hrPx1S567ralvcRz4E8Bo6Oz6Il+FwnPNkgsBJ6ygY52mkLUcBhjmzLZdZOyR6kzbB/e6Rbz8zA==" saltValue="sO6rtL3sE8REdKc4cpt0x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Blad20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K49" sqref="K49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9,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(nieuw)</v>
      </c>
      <c r="C4" s="616"/>
      <c r="D4" s="616"/>
      <c r="E4" s="616"/>
      <c r="F4" s="629" t="s">
        <v>10</v>
      </c>
      <c r="G4" s="629"/>
      <c r="H4" s="221">
        <v>9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9a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10">
        <f ca="1">VLOOKUP($H$4,Verzamelblad!$A$5:$DF$54,110)</f>
        <v>0</v>
      </c>
      <c r="F41" s="208"/>
      <c r="G41" s="161" t="str">
        <f t="shared" ca="1" si="3"/>
        <v/>
      </c>
      <c r="H41" s="44">
        <f>VLOOKUP($H$4,Verzamelblad!$A$5:$DE$54,27)</f>
        <v>0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/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5TOEmMk3Vh46Ju3XnOZIMRESN7RLUE2hipNkDcCWZFVsLr3044Q6B2Nz+2ZOwBxiyMbLpR0w84gxFJoVCqfPZA==" saltValue="eqcDBGWBRiwoRu9cQgB7u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30" priority="4" operator="equal">
      <formula>"Geen 100%"</formula>
    </cfRule>
  </conditionalFormatting>
  <conditionalFormatting sqref="G12">
    <cfRule type="containsText" dxfId="129" priority="2" operator="containsText" text="te laag">
      <formula>NOT(ISERROR(SEARCH("te laag",G12)))</formula>
    </cfRule>
  </conditionalFormatting>
  <conditionalFormatting sqref="G13">
    <cfRule type="containsText" dxfId="1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16CE77-1BA7-4AB9-9B88-5DDD2DF0C9D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Blad21">
    <tabColor rgb="FF173583"/>
  </sheetPr>
  <dimension ref="A1:O553"/>
  <sheetViews>
    <sheetView zoomScaleNormal="100" workbookViewId="0">
      <pane ySplit="3" topLeftCell="A4" activePane="bottomLeft" state="frozen"/>
      <selection activeCell="I24" sqref="I24"/>
      <selection pane="bottomLeft" activeCell="I24" sqref="I24"/>
    </sheetView>
  </sheetViews>
  <sheetFormatPr defaultRowHeight="15" x14ac:dyDescent="0.25"/>
  <cols>
    <col min="1" max="1" width="6" style="377" customWidth="1"/>
    <col min="2" max="2" width="3.42578125" style="377" customWidth="1"/>
    <col min="3" max="3" width="20.85546875" style="380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27">
        <f>'9'!H4</f>
        <v>9</v>
      </c>
      <c r="B1" s="371" t="s">
        <v>6</v>
      </c>
      <c r="C1" s="372"/>
      <c r="D1" s="373" t="str">
        <f>IF(VLOOKUP(A1,Verzamelblad!A5:E54,3)=0,"",VLOOKUP(A1,Verzamelblad!A5:E54,3))</f>
        <v>(nieuw)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371" t="s">
        <v>22</v>
      </c>
      <c r="C2" s="378"/>
      <c r="D2" s="373" t="str">
        <f>IF(CONCATENATE(VLOOKUP(A1,Verzamelblad!A5:E54,4)," te ",VLOOKUP(A1,Verzamelblad!A5:E54,5))=" te ","",CONCATENATE(VLOOKUP(A1,Verzamelblad!A5:E54,4)," te ",VLOOKUP(A1,Verzamelblad!A5:E54,5)))</f>
        <v/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379" t="s">
        <v>172</v>
      </c>
      <c r="B3" s="379" t="s">
        <v>23</v>
      </c>
      <c r="C3" s="38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K6" s="307">
        <f t="shared" si="0"/>
        <v>0</v>
      </c>
      <c r="L6" s="377">
        <f t="shared" ref="L6:L69" si="2">IF(D6="X",0,IF(E6="",0,IF(E6="H",0,VLOOKUP(E6,$F$539:$G$553,2))))</f>
        <v>0</v>
      </c>
      <c r="M6" s="285">
        <f t="shared" si="1"/>
        <v>0</v>
      </c>
    </row>
    <row r="7" spans="1:15" x14ac:dyDescent="0.25">
      <c r="K7" s="307">
        <f t="shared" si="0"/>
        <v>0</v>
      </c>
      <c r="L7" s="377">
        <f t="shared" si="2"/>
        <v>0</v>
      </c>
      <c r="M7" s="285">
        <f t="shared" si="1"/>
        <v>0</v>
      </c>
    </row>
    <row r="8" spans="1:15" x14ac:dyDescent="0.25">
      <c r="K8" s="307">
        <f t="shared" si="0"/>
        <v>0</v>
      </c>
      <c r="L8" s="377">
        <f t="shared" si="2"/>
        <v>0</v>
      </c>
      <c r="M8" s="285">
        <f t="shared" si="1"/>
        <v>0</v>
      </c>
    </row>
    <row r="9" spans="1:15" x14ac:dyDescent="0.25">
      <c r="K9" s="307">
        <f t="shared" si="0"/>
        <v>0</v>
      </c>
      <c r="L9" s="377">
        <f t="shared" si="2"/>
        <v>0</v>
      </c>
      <c r="M9" s="285">
        <f t="shared" si="1"/>
        <v>0</v>
      </c>
    </row>
    <row r="10" spans="1:15" x14ac:dyDescent="0.25">
      <c r="K10" s="307">
        <f t="shared" si="0"/>
        <v>0</v>
      </c>
      <c r="L10" s="377">
        <f t="shared" si="2"/>
        <v>0</v>
      </c>
      <c r="M10" s="285">
        <f t="shared" si="1"/>
        <v>0</v>
      </c>
    </row>
    <row r="11" spans="1:15" x14ac:dyDescent="0.25">
      <c r="K11" s="307">
        <f t="shared" si="0"/>
        <v>0</v>
      </c>
      <c r="L11" s="377">
        <f t="shared" si="2"/>
        <v>0</v>
      </c>
      <c r="M11" s="285">
        <f t="shared" si="1"/>
        <v>0</v>
      </c>
    </row>
    <row r="12" spans="1:15" x14ac:dyDescent="0.25">
      <c r="K12" s="307">
        <f t="shared" si="0"/>
        <v>0</v>
      </c>
      <c r="L12" s="377">
        <f t="shared" si="2"/>
        <v>0</v>
      </c>
      <c r="M12" s="285">
        <f t="shared" si="1"/>
        <v>0</v>
      </c>
    </row>
    <row r="13" spans="1:15" x14ac:dyDescent="0.25">
      <c r="K13" s="307">
        <f t="shared" si="0"/>
        <v>0</v>
      </c>
      <c r="L13" s="377">
        <f t="shared" si="2"/>
        <v>0</v>
      </c>
      <c r="M13" s="285">
        <f t="shared" si="1"/>
        <v>0</v>
      </c>
    </row>
    <row r="14" spans="1:15" x14ac:dyDescent="0.25">
      <c r="K14" s="307">
        <f t="shared" si="0"/>
        <v>0</v>
      </c>
      <c r="L14" s="377">
        <f t="shared" si="2"/>
        <v>0</v>
      </c>
      <c r="M14" s="285">
        <f t="shared" si="1"/>
        <v>0</v>
      </c>
    </row>
    <row r="15" spans="1:15" x14ac:dyDescent="0.25">
      <c r="K15" s="307">
        <f t="shared" si="0"/>
        <v>0</v>
      </c>
      <c r="L15" s="377">
        <f t="shared" si="2"/>
        <v>0</v>
      </c>
      <c r="M15" s="285">
        <f t="shared" si="1"/>
        <v>0</v>
      </c>
    </row>
    <row r="16" spans="1:15" x14ac:dyDescent="0.25">
      <c r="K16" s="307">
        <f t="shared" si="0"/>
        <v>0</v>
      </c>
      <c r="L16" s="377">
        <f t="shared" si="2"/>
        <v>0</v>
      </c>
      <c r="M16" s="285">
        <f t="shared" si="1"/>
        <v>0</v>
      </c>
    </row>
    <row r="17" spans="11:13" x14ac:dyDescent="0.25">
      <c r="K17" s="307">
        <f t="shared" si="0"/>
        <v>0</v>
      </c>
      <c r="L17" s="377">
        <f t="shared" si="2"/>
        <v>0</v>
      </c>
      <c r="M17" s="285">
        <f t="shared" si="1"/>
        <v>0</v>
      </c>
    </row>
    <row r="18" spans="11:13" x14ac:dyDescent="0.25">
      <c r="K18" s="307">
        <f t="shared" si="0"/>
        <v>0</v>
      </c>
      <c r="L18" s="377">
        <f t="shared" si="2"/>
        <v>0</v>
      </c>
      <c r="M18" s="285">
        <f t="shared" si="1"/>
        <v>0</v>
      </c>
    </row>
    <row r="19" spans="11:13" x14ac:dyDescent="0.25">
      <c r="K19" s="307">
        <f t="shared" si="0"/>
        <v>0</v>
      </c>
      <c r="L19" s="377">
        <f t="shared" si="2"/>
        <v>0</v>
      </c>
      <c r="M19" s="285">
        <f t="shared" si="1"/>
        <v>0</v>
      </c>
    </row>
    <row r="20" spans="11:13" x14ac:dyDescent="0.25">
      <c r="K20" s="307">
        <f t="shared" si="0"/>
        <v>0</v>
      </c>
      <c r="L20" s="377">
        <f t="shared" si="2"/>
        <v>0</v>
      </c>
      <c r="M20" s="285">
        <f t="shared" si="1"/>
        <v>0</v>
      </c>
    </row>
    <row r="21" spans="11:13" x14ac:dyDescent="0.25">
      <c r="K21" s="307">
        <f t="shared" si="0"/>
        <v>0</v>
      </c>
      <c r="L21" s="377">
        <f t="shared" si="2"/>
        <v>0</v>
      </c>
      <c r="M21" s="285">
        <f t="shared" si="1"/>
        <v>0</v>
      </c>
    </row>
    <row r="22" spans="11:13" x14ac:dyDescent="0.25">
      <c r="K22" s="307">
        <f t="shared" si="0"/>
        <v>0</v>
      </c>
      <c r="L22" s="377">
        <f t="shared" si="2"/>
        <v>0</v>
      </c>
      <c r="M22" s="285">
        <f t="shared" si="1"/>
        <v>0</v>
      </c>
    </row>
    <row r="23" spans="11:13" x14ac:dyDescent="0.25">
      <c r="K23" s="307">
        <f t="shared" si="0"/>
        <v>0</v>
      </c>
      <c r="L23" s="377">
        <f t="shared" si="2"/>
        <v>0</v>
      </c>
      <c r="M23" s="285">
        <f t="shared" si="1"/>
        <v>0</v>
      </c>
    </row>
    <row r="24" spans="11:13" x14ac:dyDescent="0.25">
      <c r="K24" s="307">
        <f t="shared" si="0"/>
        <v>0</v>
      </c>
      <c r="L24" s="377">
        <f t="shared" si="2"/>
        <v>0</v>
      </c>
      <c r="M24" s="285">
        <f t="shared" si="1"/>
        <v>0</v>
      </c>
    </row>
    <row r="25" spans="11:13" x14ac:dyDescent="0.25">
      <c r="K25" s="307">
        <f t="shared" si="0"/>
        <v>0</v>
      </c>
      <c r="L25" s="377">
        <f t="shared" si="2"/>
        <v>0</v>
      </c>
      <c r="M25" s="285">
        <f t="shared" si="1"/>
        <v>0</v>
      </c>
    </row>
    <row r="26" spans="11:13" x14ac:dyDescent="0.25">
      <c r="K26" s="307">
        <f t="shared" si="0"/>
        <v>0</v>
      </c>
      <c r="L26" s="377">
        <f t="shared" si="2"/>
        <v>0</v>
      </c>
      <c r="M26" s="285">
        <f t="shared" si="1"/>
        <v>0</v>
      </c>
    </row>
    <row r="27" spans="11:13" x14ac:dyDescent="0.25">
      <c r="K27" s="307">
        <f t="shared" si="0"/>
        <v>0</v>
      </c>
      <c r="L27" s="377">
        <f t="shared" si="2"/>
        <v>0</v>
      </c>
      <c r="M27" s="285">
        <f t="shared" si="1"/>
        <v>0</v>
      </c>
    </row>
    <row r="28" spans="11:13" x14ac:dyDescent="0.25">
      <c r="K28" s="307">
        <f t="shared" si="0"/>
        <v>0</v>
      </c>
      <c r="L28" s="377">
        <f t="shared" si="2"/>
        <v>0</v>
      </c>
      <c r="M28" s="285">
        <f t="shared" si="1"/>
        <v>0</v>
      </c>
    </row>
    <row r="29" spans="11:13" x14ac:dyDescent="0.25">
      <c r="K29" s="307">
        <f t="shared" si="0"/>
        <v>0</v>
      </c>
      <c r="L29" s="377">
        <f t="shared" si="2"/>
        <v>0</v>
      </c>
      <c r="M29" s="285">
        <f t="shared" si="1"/>
        <v>0</v>
      </c>
    </row>
    <row r="30" spans="11:13" x14ac:dyDescent="0.25">
      <c r="K30" s="307">
        <f t="shared" si="0"/>
        <v>0</v>
      </c>
      <c r="L30" s="377">
        <f t="shared" si="2"/>
        <v>0</v>
      </c>
      <c r="M30" s="285">
        <f t="shared" si="1"/>
        <v>0</v>
      </c>
    </row>
    <row r="31" spans="11:13" x14ac:dyDescent="0.25">
      <c r="K31" s="307">
        <f t="shared" si="0"/>
        <v>0</v>
      </c>
      <c r="L31" s="377">
        <f t="shared" si="2"/>
        <v>0</v>
      </c>
      <c r="M31" s="285">
        <f t="shared" si="1"/>
        <v>0</v>
      </c>
    </row>
    <row r="32" spans="11:13" x14ac:dyDescent="0.25">
      <c r="K32" s="307">
        <f t="shared" si="0"/>
        <v>0</v>
      </c>
      <c r="L32" s="377">
        <f t="shared" si="2"/>
        <v>0</v>
      </c>
      <c r="M32" s="285">
        <f t="shared" si="1"/>
        <v>0</v>
      </c>
    </row>
    <row r="33" spans="11:13" x14ac:dyDescent="0.25">
      <c r="K33" s="307">
        <f t="shared" si="0"/>
        <v>0</v>
      </c>
      <c r="L33" s="377">
        <f t="shared" si="2"/>
        <v>0</v>
      </c>
      <c r="M33" s="285">
        <f t="shared" si="1"/>
        <v>0</v>
      </c>
    </row>
    <row r="34" spans="11:13" x14ac:dyDescent="0.25">
      <c r="K34" s="307">
        <f t="shared" si="0"/>
        <v>0</v>
      </c>
      <c r="L34" s="377">
        <f t="shared" si="2"/>
        <v>0</v>
      </c>
      <c r="M34" s="285">
        <f t="shared" si="1"/>
        <v>0</v>
      </c>
    </row>
    <row r="35" spans="11:13" x14ac:dyDescent="0.25">
      <c r="K35" s="307">
        <f t="shared" si="0"/>
        <v>0</v>
      </c>
      <c r="L35" s="377">
        <f t="shared" si="2"/>
        <v>0</v>
      </c>
      <c r="M35" s="285">
        <f t="shared" si="1"/>
        <v>0</v>
      </c>
    </row>
    <row r="36" spans="11:13" x14ac:dyDescent="0.25">
      <c r="K36" s="307">
        <f t="shared" si="0"/>
        <v>0</v>
      </c>
      <c r="L36" s="377">
        <f t="shared" si="2"/>
        <v>0</v>
      </c>
      <c r="M36" s="285">
        <f t="shared" si="1"/>
        <v>0</v>
      </c>
    </row>
    <row r="37" spans="11:13" x14ac:dyDescent="0.25">
      <c r="K37" s="307">
        <f t="shared" si="0"/>
        <v>0</v>
      </c>
      <c r="L37" s="377">
        <f t="shared" si="2"/>
        <v>0</v>
      </c>
      <c r="M37" s="285">
        <f t="shared" si="1"/>
        <v>0</v>
      </c>
    </row>
    <row r="38" spans="11:13" x14ac:dyDescent="0.25">
      <c r="K38" s="307">
        <f t="shared" si="0"/>
        <v>0</v>
      </c>
      <c r="L38" s="377">
        <f t="shared" si="2"/>
        <v>0</v>
      </c>
      <c r="M38" s="285">
        <f t="shared" si="1"/>
        <v>0</v>
      </c>
    </row>
    <row r="39" spans="11:13" x14ac:dyDescent="0.25">
      <c r="K39" s="307">
        <f t="shared" si="0"/>
        <v>0</v>
      </c>
      <c r="L39" s="377">
        <f t="shared" si="2"/>
        <v>0</v>
      </c>
      <c r="M39" s="285">
        <f t="shared" si="1"/>
        <v>0</v>
      </c>
    </row>
    <row r="40" spans="11:13" x14ac:dyDescent="0.25">
      <c r="K40" s="307">
        <f t="shared" si="0"/>
        <v>0</v>
      </c>
      <c r="L40" s="377">
        <f t="shared" si="2"/>
        <v>0</v>
      </c>
      <c r="M40" s="285">
        <f t="shared" si="1"/>
        <v>0</v>
      </c>
    </row>
    <row r="41" spans="11:13" x14ac:dyDescent="0.25">
      <c r="K41" s="307">
        <f t="shared" si="0"/>
        <v>0</v>
      </c>
      <c r="L41" s="377">
        <f t="shared" si="2"/>
        <v>0</v>
      </c>
      <c r="M41" s="285">
        <f t="shared" si="1"/>
        <v>0</v>
      </c>
    </row>
    <row r="42" spans="11:13" x14ac:dyDescent="0.25">
      <c r="K42" s="307">
        <f t="shared" si="0"/>
        <v>0</v>
      </c>
      <c r="L42" s="377">
        <f t="shared" si="2"/>
        <v>0</v>
      </c>
      <c r="M42" s="285">
        <f t="shared" si="1"/>
        <v>0</v>
      </c>
    </row>
    <row r="43" spans="11:13" x14ac:dyDescent="0.25">
      <c r="K43" s="307">
        <f t="shared" si="0"/>
        <v>0</v>
      </c>
      <c r="L43" s="377">
        <f t="shared" si="2"/>
        <v>0</v>
      </c>
      <c r="M43" s="285">
        <f t="shared" si="1"/>
        <v>0</v>
      </c>
    </row>
    <row r="44" spans="11:13" x14ac:dyDescent="0.25">
      <c r="K44" s="307">
        <f t="shared" si="0"/>
        <v>0</v>
      </c>
      <c r="L44" s="377">
        <f t="shared" si="2"/>
        <v>0</v>
      </c>
      <c r="M44" s="285">
        <f t="shared" si="1"/>
        <v>0</v>
      </c>
    </row>
    <row r="45" spans="11:13" x14ac:dyDescent="0.25">
      <c r="K45" s="307">
        <f t="shared" si="0"/>
        <v>0</v>
      </c>
      <c r="L45" s="377">
        <f t="shared" si="2"/>
        <v>0</v>
      </c>
      <c r="M45" s="285">
        <f t="shared" si="1"/>
        <v>0</v>
      </c>
    </row>
    <row r="46" spans="11:13" x14ac:dyDescent="0.25">
      <c r="K46" s="307">
        <f t="shared" si="0"/>
        <v>0</v>
      </c>
      <c r="L46" s="377">
        <f t="shared" si="2"/>
        <v>0</v>
      </c>
      <c r="M46" s="285">
        <f t="shared" si="1"/>
        <v>0</v>
      </c>
    </row>
    <row r="47" spans="11:13" x14ac:dyDescent="0.25">
      <c r="K47" s="307">
        <f t="shared" si="0"/>
        <v>0</v>
      </c>
      <c r="L47" s="377">
        <f t="shared" si="2"/>
        <v>0</v>
      </c>
      <c r="M47" s="285">
        <f t="shared" si="1"/>
        <v>0</v>
      </c>
    </row>
    <row r="48" spans="11:13" x14ac:dyDescent="0.25">
      <c r="K48" s="307">
        <f t="shared" si="0"/>
        <v>0</v>
      </c>
      <c r="L48" s="377">
        <f t="shared" si="2"/>
        <v>0</v>
      </c>
      <c r="M48" s="285">
        <f t="shared" si="1"/>
        <v>0</v>
      </c>
    </row>
    <row r="49" spans="11:13" x14ac:dyDescent="0.25">
      <c r="K49" s="307">
        <f t="shared" si="0"/>
        <v>0</v>
      </c>
      <c r="L49" s="377">
        <f t="shared" si="2"/>
        <v>0</v>
      </c>
      <c r="M49" s="285">
        <f t="shared" si="1"/>
        <v>0</v>
      </c>
    </row>
    <row r="50" spans="11:13" x14ac:dyDescent="0.25">
      <c r="K50" s="307">
        <f t="shared" si="0"/>
        <v>0</v>
      </c>
      <c r="L50" s="377">
        <f t="shared" si="2"/>
        <v>0</v>
      </c>
      <c r="M50" s="285">
        <f t="shared" si="1"/>
        <v>0</v>
      </c>
    </row>
    <row r="51" spans="11:13" x14ac:dyDescent="0.25">
      <c r="K51" s="307">
        <f t="shared" si="0"/>
        <v>0</v>
      </c>
      <c r="L51" s="377">
        <f t="shared" si="2"/>
        <v>0</v>
      </c>
      <c r="M51" s="285">
        <f t="shared" si="1"/>
        <v>0</v>
      </c>
    </row>
    <row r="52" spans="11:13" x14ac:dyDescent="0.25">
      <c r="K52" s="307">
        <f t="shared" si="0"/>
        <v>0</v>
      </c>
      <c r="L52" s="377">
        <f t="shared" si="2"/>
        <v>0</v>
      </c>
      <c r="M52" s="285">
        <f t="shared" si="1"/>
        <v>0</v>
      </c>
    </row>
    <row r="53" spans="11:13" x14ac:dyDescent="0.25">
      <c r="K53" s="307">
        <f t="shared" si="0"/>
        <v>0</v>
      </c>
      <c r="L53" s="377">
        <f t="shared" si="2"/>
        <v>0</v>
      </c>
      <c r="M53" s="285">
        <f t="shared" si="1"/>
        <v>0</v>
      </c>
    </row>
    <row r="54" spans="11:13" x14ac:dyDescent="0.25">
      <c r="K54" s="307">
        <f t="shared" si="0"/>
        <v>0</v>
      </c>
      <c r="L54" s="377">
        <f t="shared" si="2"/>
        <v>0</v>
      </c>
      <c r="M54" s="285">
        <f t="shared" si="1"/>
        <v>0</v>
      </c>
    </row>
    <row r="55" spans="11:13" x14ac:dyDescent="0.25">
      <c r="K55" s="307">
        <f t="shared" si="0"/>
        <v>0</v>
      </c>
      <c r="L55" s="377">
        <f t="shared" si="2"/>
        <v>0</v>
      </c>
      <c r="M55" s="285">
        <f t="shared" si="1"/>
        <v>0</v>
      </c>
    </row>
    <row r="56" spans="11:13" x14ac:dyDescent="0.25">
      <c r="K56" s="307">
        <f t="shared" si="0"/>
        <v>0</v>
      </c>
      <c r="L56" s="377">
        <f t="shared" si="2"/>
        <v>0</v>
      </c>
      <c r="M56" s="285">
        <f t="shared" si="1"/>
        <v>0</v>
      </c>
    </row>
    <row r="57" spans="11:13" x14ac:dyDescent="0.25">
      <c r="K57" s="307">
        <f t="shared" si="0"/>
        <v>0</v>
      </c>
      <c r="L57" s="377">
        <f t="shared" si="2"/>
        <v>0</v>
      </c>
      <c r="M57" s="285">
        <f t="shared" si="1"/>
        <v>0</v>
      </c>
    </row>
    <row r="58" spans="11:13" x14ac:dyDescent="0.25">
      <c r="K58" s="307">
        <f t="shared" si="0"/>
        <v>0</v>
      </c>
      <c r="L58" s="377">
        <f t="shared" si="2"/>
        <v>0</v>
      </c>
      <c r="M58" s="285">
        <f t="shared" si="1"/>
        <v>0</v>
      </c>
    </row>
    <row r="59" spans="11:13" x14ac:dyDescent="0.25">
      <c r="K59" s="307">
        <f t="shared" si="0"/>
        <v>0</v>
      </c>
      <c r="L59" s="377">
        <f t="shared" si="2"/>
        <v>0</v>
      </c>
      <c r="M59" s="285">
        <f t="shared" si="1"/>
        <v>0</v>
      </c>
    </row>
    <row r="60" spans="11:13" x14ac:dyDescent="0.25">
      <c r="K60" s="307">
        <f t="shared" si="0"/>
        <v>0</v>
      </c>
      <c r="L60" s="377">
        <f t="shared" si="2"/>
        <v>0</v>
      </c>
      <c r="M60" s="285">
        <f t="shared" si="1"/>
        <v>0</v>
      </c>
    </row>
    <row r="61" spans="11:13" x14ac:dyDescent="0.25">
      <c r="K61" s="307">
        <f t="shared" si="0"/>
        <v>0</v>
      </c>
      <c r="L61" s="377">
        <f t="shared" si="2"/>
        <v>0</v>
      </c>
      <c r="M61" s="285">
        <f t="shared" si="1"/>
        <v>0</v>
      </c>
    </row>
    <row r="62" spans="11:13" x14ac:dyDescent="0.25">
      <c r="K62" s="307">
        <f t="shared" si="0"/>
        <v>0</v>
      </c>
      <c r="L62" s="377">
        <f t="shared" si="2"/>
        <v>0</v>
      </c>
      <c r="M62" s="285">
        <f t="shared" si="1"/>
        <v>0</v>
      </c>
    </row>
    <row r="63" spans="11:13" x14ac:dyDescent="0.25">
      <c r="K63" s="307">
        <f t="shared" si="0"/>
        <v>0</v>
      </c>
      <c r="L63" s="377">
        <f t="shared" si="2"/>
        <v>0</v>
      </c>
      <c r="M63" s="285">
        <f t="shared" si="1"/>
        <v>0</v>
      </c>
    </row>
    <row r="64" spans="11:13" x14ac:dyDescent="0.25">
      <c r="K64" s="307">
        <f t="shared" si="0"/>
        <v>0</v>
      </c>
      <c r="L64" s="377">
        <f t="shared" si="2"/>
        <v>0</v>
      </c>
      <c r="M64" s="285">
        <f t="shared" si="1"/>
        <v>0</v>
      </c>
    </row>
    <row r="65" spans="11:13" x14ac:dyDescent="0.25">
      <c r="K65" s="307">
        <f t="shared" si="0"/>
        <v>0</v>
      </c>
      <c r="L65" s="377">
        <f t="shared" si="2"/>
        <v>0</v>
      </c>
      <c r="M65" s="285">
        <f t="shared" si="1"/>
        <v>0</v>
      </c>
    </row>
    <row r="66" spans="11:13" x14ac:dyDescent="0.25">
      <c r="K66" s="307">
        <f t="shared" si="0"/>
        <v>0</v>
      </c>
      <c r="L66" s="377">
        <f t="shared" si="2"/>
        <v>0</v>
      </c>
      <c r="M66" s="285">
        <f t="shared" si="1"/>
        <v>0</v>
      </c>
    </row>
    <row r="67" spans="11:13" x14ac:dyDescent="0.25">
      <c r="K67" s="307">
        <f t="shared" si="0"/>
        <v>0</v>
      </c>
      <c r="L67" s="377">
        <f t="shared" si="2"/>
        <v>0</v>
      </c>
      <c r="M67" s="285">
        <f t="shared" si="1"/>
        <v>0</v>
      </c>
    </row>
    <row r="68" spans="11:13" x14ac:dyDescent="0.25">
      <c r="K68" s="307">
        <f t="shared" si="0"/>
        <v>0</v>
      </c>
      <c r="L68" s="377">
        <f t="shared" si="2"/>
        <v>0</v>
      </c>
      <c r="M68" s="285">
        <f t="shared" si="1"/>
        <v>0</v>
      </c>
    </row>
    <row r="69" spans="11:13" x14ac:dyDescent="0.25">
      <c r="K69" s="307">
        <f t="shared" ref="K69:K132" si="3">SUM(F69:J69)</f>
        <v>0</v>
      </c>
      <c r="L69" s="377">
        <f t="shared" si="2"/>
        <v>0</v>
      </c>
      <c r="M69" s="285">
        <f t="shared" ref="M69:M132" si="4">SUM(K69*L69)</f>
        <v>0</v>
      </c>
    </row>
    <row r="70" spans="11:13" x14ac:dyDescent="0.25">
      <c r="K70" s="307">
        <f t="shared" si="3"/>
        <v>0</v>
      </c>
      <c r="L70" s="377">
        <f t="shared" ref="L70:L133" si="5">IF(D70="X",0,IF(E70="",0,IF(E70="H",0,VLOOKUP(E70,$F$539:$G$553,2))))</f>
        <v>0</v>
      </c>
      <c r="M70" s="285">
        <f t="shared" si="4"/>
        <v>0</v>
      </c>
    </row>
    <row r="71" spans="11:13" x14ac:dyDescent="0.25">
      <c r="K71" s="307">
        <f t="shared" si="3"/>
        <v>0</v>
      </c>
      <c r="L71" s="377">
        <f t="shared" si="5"/>
        <v>0</v>
      </c>
      <c r="M71" s="285">
        <f t="shared" si="4"/>
        <v>0</v>
      </c>
    </row>
    <row r="72" spans="11:13" x14ac:dyDescent="0.25">
      <c r="K72" s="307">
        <f t="shared" si="3"/>
        <v>0</v>
      </c>
      <c r="L72" s="377">
        <f t="shared" si="5"/>
        <v>0</v>
      </c>
      <c r="M72" s="285">
        <f t="shared" si="4"/>
        <v>0</v>
      </c>
    </row>
    <row r="73" spans="11:13" x14ac:dyDescent="0.25">
      <c r="K73" s="307">
        <f t="shared" si="3"/>
        <v>0</v>
      </c>
      <c r="L73" s="377">
        <f t="shared" si="5"/>
        <v>0</v>
      </c>
      <c r="M73" s="285">
        <f t="shared" si="4"/>
        <v>0</v>
      </c>
    </row>
    <row r="74" spans="11:13" x14ac:dyDescent="0.25">
      <c r="K74" s="307">
        <f t="shared" si="3"/>
        <v>0</v>
      </c>
      <c r="L74" s="377">
        <f t="shared" si="5"/>
        <v>0</v>
      </c>
      <c r="M74" s="285">
        <f t="shared" si="4"/>
        <v>0</v>
      </c>
    </row>
    <row r="75" spans="11:13" x14ac:dyDescent="0.25">
      <c r="K75" s="307">
        <f t="shared" si="3"/>
        <v>0</v>
      </c>
      <c r="L75" s="377">
        <f t="shared" si="5"/>
        <v>0</v>
      </c>
      <c r="M75" s="285">
        <f t="shared" si="4"/>
        <v>0</v>
      </c>
    </row>
    <row r="76" spans="11:13" x14ac:dyDescent="0.25">
      <c r="K76" s="307">
        <f t="shared" si="3"/>
        <v>0</v>
      </c>
      <c r="L76" s="377">
        <f t="shared" si="5"/>
        <v>0</v>
      </c>
      <c r="M76" s="285">
        <f t="shared" si="4"/>
        <v>0</v>
      </c>
    </row>
    <row r="77" spans="11:13" x14ac:dyDescent="0.25">
      <c r="K77" s="307">
        <f t="shared" si="3"/>
        <v>0</v>
      </c>
      <c r="L77" s="377">
        <f t="shared" si="5"/>
        <v>0</v>
      </c>
      <c r="M77" s="285">
        <f t="shared" si="4"/>
        <v>0</v>
      </c>
    </row>
    <row r="78" spans="11:13" x14ac:dyDescent="0.25">
      <c r="K78" s="307">
        <f t="shared" si="3"/>
        <v>0</v>
      </c>
      <c r="L78" s="377">
        <f t="shared" si="5"/>
        <v>0</v>
      </c>
      <c r="M78" s="285">
        <f t="shared" si="4"/>
        <v>0</v>
      </c>
    </row>
    <row r="79" spans="11:13" x14ac:dyDescent="0.25">
      <c r="K79" s="307">
        <f t="shared" si="3"/>
        <v>0</v>
      </c>
      <c r="L79" s="377">
        <f t="shared" si="5"/>
        <v>0</v>
      </c>
      <c r="M79" s="285">
        <f t="shared" si="4"/>
        <v>0</v>
      </c>
    </row>
    <row r="80" spans="11:13" x14ac:dyDescent="0.25">
      <c r="K80" s="307">
        <f t="shared" si="3"/>
        <v>0</v>
      </c>
      <c r="L80" s="377">
        <f t="shared" si="5"/>
        <v>0</v>
      </c>
      <c r="M80" s="285">
        <f t="shared" si="4"/>
        <v>0</v>
      </c>
    </row>
    <row r="81" spans="11:13" x14ac:dyDescent="0.25">
      <c r="K81" s="307">
        <f t="shared" si="3"/>
        <v>0</v>
      </c>
      <c r="L81" s="377">
        <f t="shared" si="5"/>
        <v>0</v>
      </c>
      <c r="M81" s="285">
        <f t="shared" si="4"/>
        <v>0</v>
      </c>
    </row>
    <row r="82" spans="11:13" x14ac:dyDescent="0.25">
      <c r="K82" s="307">
        <f t="shared" si="3"/>
        <v>0</v>
      </c>
      <c r="L82" s="377">
        <f t="shared" si="5"/>
        <v>0</v>
      </c>
      <c r="M82" s="285">
        <f t="shared" si="4"/>
        <v>0</v>
      </c>
    </row>
    <row r="83" spans="11:13" x14ac:dyDescent="0.25">
      <c r="K83" s="307">
        <f t="shared" si="3"/>
        <v>0</v>
      </c>
      <c r="L83" s="377">
        <f t="shared" si="5"/>
        <v>0</v>
      </c>
      <c r="M83" s="285">
        <f t="shared" si="4"/>
        <v>0</v>
      </c>
    </row>
    <row r="84" spans="11:13" x14ac:dyDescent="0.25">
      <c r="K84" s="307">
        <f t="shared" si="3"/>
        <v>0</v>
      </c>
      <c r="L84" s="377">
        <f t="shared" si="5"/>
        <v>0</v>
      </c>
      <c r="M84" s="285">
        <f t="shared" si="4"/>
        <v>0</v>
      </c>
    </row>
    <row r="85" spans="11:13" x14ac:dyDescent="0.25">
      <c r="K85" s="307">
        <f t="shared" si="3"/>
        <v>0</v>
      </c>
      <c r="L85" s="377">
        <f t="shared" si="5"/>
        <v>0</v>
      </c>
      <c r="M85" s="285">
        <f t="shared" si="4"/>
        <v>0</v>
      </c>
    </row>
    <row r="86" spans="11:13" x14ac:dyDescent="0.25">
      <c r="K86" s="307">
        <f t="shared" si="3"/>
        <v>0</v>
      </c>
      <c r="L86" s="377">
        <f t="shared" si="5"/>
        <v>0</v>
      </c>
      <c r="M86" s="285">
        <f t="shared" si="4"/>
        <v>0</v>
      </c>
    </row>
    <row r="87" spans="11:13" x14ac:dyDescent="0.25">
      <c r="K87" s="307">
        <f t="shared" si="3"/>
        <v>0</v>
      </c>
      <c r="L87" s="377">
        <f t="shared" si="5"/>
        <v>0</v>
      </c>
      <c r="M87" s="285">
        <f t="shared" si="4"/>
        <v>0</v>
      </c>
    </row>
    <row r="88" spans="11:13" x14ac:dyDescent="0.25">
      <c r="K88" s="307">
        <f t="shared" si="3"/>
        <v>0</v>
      </c>
      <c r="L88" s="377">
        <f t="shared" si="5"/>
        <v>0</v>
      </c>
      <c r="M88" s="285">
        <f t="shared" si="4"/>
        <v>0</v>
      </c>
    </row>
    <row r="89" spans="11:13" x14ac:dyDescent="0.25">
      <c r="K89" s="307">
        <f t="shared" si="3"/>
        <v>0</v>
      </c>
      <c r="L89" s="377">
        <f t="shared" si="5"/>
        <v>0</v>
      </c>
      <c r="M89" s="285">
        <f t="shared" si="4"/>
        <v>0</v>
      </c>
    </row>
    <row r="90" spans="11:13" x14ac:dyDescent="0.25">
      <c r="K90" s="307">
        <f t="shared" si="3"/>
        <v>0</v>
      </c>
      <c r="L90" s="377">
        <f t="shared" si="5"/>
        <v>0</v>
      </c>
      <c r="M90" s="285">
        <f t="shared" si="4"/>
        <v>0</v>
      </c>
    </row>
    <row r="91" spans="11:13" x14ac:dyDescent="0.25">
      <c r="K91" s="307">
        <f t="shared" si="3"/>
        <v>0</v>
      </c>
      <c r="L91" s="377">
        <f t="shared" si="5"/>
        <v>0</v>
      </c>
      <c r="M91" s="285">
        <f t="shared" si="4"/>
        <v>0</v>
      </c>
    </row>
    <row r="92" spans="11:13" x14ac:dyDescent="0.25">
      <c r="K92" s="307">
        <f t="shared" si="3"/>
        <v>0</v>
      </c>
      <c r="L92" s="377">
        <f t="shared" si="5"/>
        <v>0</v>
      </c>
      <c r="M92" s="285">
        <f t="shared" si="4"/>
        <v>0</v>
      </c>
    </row>
    <row r="93" spans="11:13" x14ac:dyDescent="0.25">
      <c r="K93" s="307">
        <f t="shared" si="3"/>
        <v>0</v>
      </c>
      <c r="L93" s="377">
        <f t="shared" si="5"/>
        <v>0</v>
      </c>
      <c r="M93" s="285">
        <f t="shared" si="4"/>
        <v>0</v>
      </c>
    </row>
    <row r="94" spans="11:13" x14ac:dyDescent="0.25">
      <c r="K94" s="307">
        <f t="shared" si="3"/>
        <v>0</v>
      </c>
      <c r="L94" s="377">
        <f t="shared" si="5"/>
        <v>0</v>
      </c>
      <c r="M94" s="285">
        <f t="shared" si="4"/>
        <v>0</v>
      </c>
    </row>
    <row r="95" spans="11:13" x14ac:dyDescent="0.25">
      <c r="K95" s="307">
        <f t="shared" si="3"/>
        <v>0</v>
      </c>
      <c r="L95" s="377">
        <f t="shared" si="5"/>
        <v>0</v>
      </c>
      <c r="M95" s="285">
        <f t="shared" si="4"/>
        <v>0</v>
      </c>
    </row>
    <row r="96" spans="11:13" x14ac:dyDescent="0.25">
      <c r="K96" s="307">
        <f t="shared" si="3"/>
        <v>0</v>
      </c>
      <c r="L96" s="377">
        <f t="shared" si="5"/>
        <v>0</v>
      </c>
      <c r="M96" s="285">
        <f t="shared" si="4"/>
        <v>0</v>
      </c>
    </row>
    <row r="97" spans="11:13" x14ac:dyDescent="0.25">
      <c r="K97" s="307">
        <f t="shared" si="3"/>
        <v>0</v>
      </c>
      <c r="L97" s="377">
        <f t="shared" si="5"/>
        <v>0</v>
      </c>
      <c r="M97" s="285">
        <f t="shared" si="4"/>
        <v>0</v>
      </c>
    </row>
    <row r="98" spans="11:13" x14ac:dyDescent="0.25">
      <c r="K98" s="307">
        <f t="shared" si="3"/>
        <v>0</v>
      </c>
      <c r="L98" s="377">
        <f t="shared" si="5"/>
        <v>0</v>
      </c>
      <c r="M98" s="285">
        <f t="shared" si="4"/>
        <v>0</v>
      </c>
    </row>
    <row r="99" spans="11:13" x14ac:dyDescent="0.25">
      <c r="K99" s="307">
        <f t="shared" si="3"/>
        <v>0</v>
      </c>
      <c r="L99" s="377">
        <f t="shared" si="5"/>
        <v>0</v>
      </c>
      <c r="M99" s="285">
        <f t="shared" si="4"/>
        <v>0</v>
      </c>
    </row>
    <row r="100" spans="11:13" x14ac:dyDescent="0.25">
      <c r="K100" s="307">
        <f t="shared" si="3"/>
        <v>0</v>
      </c>
      <c r="L100" s="377">
        <f t="shared" si="5"/>
        <v>0</v>
      </c>
      <c r="M100" s="285">
        <f t="shared" si="4"/>
        <v>0</v>
      </c>
    </row>
    <row r="101" spans="11:13" x14ac:dyDescent="0.25">
      <c r="K101" s="307">
        <f t="shared" si="3"/>
        <v>0</v>
      </c>
      <c r="L101" s="377">
        <f t="shared" si="5"/>
        <v>0</v>
      </c>
      <c r="M101" s="285">
        <f t="shared" si="4"/>
        <v>0</v>
      </c>
    </row>
    <row r="102" spans="11:13" x14ac:dyDescent="0.25">
      <c r="K102" s="307">
        <f t="shared" si="3"/>
        <v>0</v>
      </c>
      <c r="L102" s="377">
        <f t="shared" si="5"/>
        <v>0</v>
      </c>
      <c r="M102" s="285">
        <f t="shared" si="4"/>
        <v>0</v>
      </c>
    </row>
    <row r="103" spans="11:13" x14ac:dyDescent="0.25">
      <c r="K103" s="307">
        <f t="shared" si="3"/>
        <v>0</v>
      </c>
      <c r="L103" s="377">
        <f t="shared" si="5"/>
        <v>0</v>
      </c>
      <c r="M103" s="285">
        <f t="shared" si="4"/>
        <v>0</v>
      </c>
    </row>
    <row r="104" spans="11:13" x14ac:dyDescent="0.25">
      <c r="K104" s="307">
        <f t="shared" si="3"/>
        <v>0</v>
      </c>
      <c r="L104" s="377">
        <f t="shared" si="5"/>
        <v>0</v>
      </c>
      <c r="M104" s="285">
        <f t="shared" si="4"/>
        <v>0</v>
      </c>
    </row>
    <row r="105" spans="11:13" x14ac:dyDescent="0.25">
      <c r="K105" s="307">
        <f t="shared" si="3"/>
        <v>0</v>
      </c>
      <c r="L105" s="377">
        <f t="shared" si="5"/>
        <v>0</v>
      </c>
      <c r="M105" s="285">
        <f t="shared" si="4"/>
        <v>0</v>
      </c>
    </row>
    <row r="106" spans="11:13" x14ac:dyDescent="0.25">
      <c r="K106" s="307">
        <f t="shared" si="3"/>
        <v>0</v>
      </c>
      <c r="L106" s="377">
        <f t="shared" si="5"/>
        <v>0</v>
      </c>
      <c r="M106" s="285">
        <f t="shared" si="4"/>
        <v>0</v>
      </c>
    </row>
    <row r="107" spans="11:13" x14ac:dyDescent="0.25">
      <c r="K107" s="307">
        <f t="shared" si="3"/>
        <v>0</v>
      </c>
      <c r="L107" s="377">
        <f t="shared" si="5"/>
        <v>0</v>
      </c>
      <c r="M107" s="285">
        <f t="shared" si="4"/>
        <v>0</v>
      </c>
    </row>
    <row r="108" spans="11:13" x14ac:dyDescent="0.25">
      <c r="K108" s="307">
        <f t="shared" si="3"/>
        <v>0</v>
      </c>
      <c r="L108" s="377">
        <f t="shared" si="5"/>
        <v>0</v>
      </c>
      <c r="M108" s="285">
        <f t="shared" si="4"/>
        <v>0</v>
      </c>
    </row>
    <row r="109" spans="11:13" x14ac:dyDescent="0.25">
      <c r="K109" s="307">
        <f t="shared" si="3"/>
        <v>0</v>
      </c>
      <c r="L109" s="377">
        <f t="shared" si="5"/>
        <v>0</v>
      </c>
      <c r="M109" s="285">
        <f t="shared" si="4"/>
        <v>0</v>
      </c>
    </row>
    <row r="110" spans="11:13" x14ac:dyDescent="0.25">
      <c r="K110" s="307">
        <f t="shared" si="3"/>
        <v>0</v>
      </c>
      <c r="L110" s="377">
        <f t="shared" si="5"/>
        <v>0</v>
      </c>
      <c r="M110" s="285">
        <f t="shared" si="4"/>
        <v>0</v>
      </c>
    </row>
    <row r="111" spans="11:13" x14ac:dyDescent="0.25">
      <c r="K111" s="307">
        <f t="shared" si="3"/>
        <v>0</v>
      </c>
      <c r="L111" s="377">
        <f t="shared" si="5"/>
        <v>0</v>
      </c>
      <c r="M111" s="285">
        <f t="shared" si="4"/>
        <v>0</v>
      </c>
    </row>
    <row r="112" spans="11:13" x14ac:dyDescent="0.25">
      <c r="K112" s="307">
        <f t="shared" si="3"/>
        <v>0</v>
      </c>
      <c r="L112" s="377">
        <f t="shared" si="5"/>
        <v>0</v>
      </c>
      <c r="M112" s="285">
        <f t="shared" si="4"/>
        <v>0</v>
      </c>
    </row>
    <row r="113" spans="11:13" x14ac:dyDescent="0.25">
      <c r="K113" s="307">
        <f t="shared" si="3"/>
        <v>0</v>
      </c>
      <c r="L113" s="377">
        <f t="shared" si="5"/>
        <v>0</v>
      </c>
      <c r="M113" s="285">
        <f t="shared" si="4"/>
        <v>0</v>
      </c>
    </row>
    <row r="114" spans="11:13" x14ac:dyDescent="0.25">
      <c r="K114" s="307">
        <f t="shared" si="3"/>
        <v>0</v>
      </c>
      <c r="L114" s="377">
        <f t="shared" si="5"/>
        <v>0</v>
      </c>
      <c r="M114" s="285">
        <f t="shared" si="4"/>
        <v>0</v>
      </c>
    </row>
    <row r="115" spans="11:13" x14ac:dyDescent="0.25">
      <c r="K115" s="307">
        <f t="shared" si="3"/>
        <v>0</v>
      </c>
      <c r="L115" s="377">
        <f t="shared" si="5"/>
        <v>0</v>
      </c>
      <c r="M115" s="285">
        <f t="shared" si="4"/>
        <v>0</v>
      </c>
    </row>
    <row r="116" spans="11:13" x14ac:dyDescent="0.25">
      <c r="K116" s="307">
        <f t="shared" si="3"/>
        <v>0</v>
      </c>
      <c r="L116" s="377">
        <f t="shared" si="5"/>
        <v>0</v>
      </c>
      <c r="M116" s="285">
        <f t="shared" si="4"/>
        <v>0</v>
      </c>
    </row>
    <row r="117" spans="11:13" x14ac:dyDescent="0.25">
      <c r="K117" s="307">
        <f t="shared" si="3"/>
        <v>0</v>
      </c>
      <c r="L117" s="377">
        <f t="shared" si="5"/>
        <v>0</v>
      </c>
      <c r="M117" s="285">
        <f t="shared" si="4"/>
        <v>0</v>
      </c>
    </row>
    <row r="118" spans="11:13" x14ac:dyDescent="0.25">
      <c r="K118" s="307">
        <f t="shared" si="3"/>
        <v>0</v>
      </c>
      <c r="L118" s="377">
        <f t="shared" si="5"/>
        <v>0</v>
      </c>
      <c r="M118" s="285">
        <f t="shared" si="4"/>
        <v>0</v>
      </c>
    </row>
    <row r="119" spans="11:13" x14ac:dyDescent="0.25">
      <c r="K119" s="307">
        <f t="shared" si="3"/>
        <v>0</v>
      </c>
      <c r="L119" s="377">
        <f t="shared" si="5"/>
        <v>0</v>
      </c>
      <c r="M119" s="285">
        <f t="shared" si="4"/>
        <v>0</v>
      </c>
    </row>
    <row r="120" spans="11:13" x14ac:dyDescent="0.25">
      <c r="K120" s="307">
        <f t="shared" si="3"/>
        <v>0</v>
      </c>
      <c r="L120" s="377">
        <f t="shared" si="5"/>
        <v>0</v>
      </c>
      <c r="M120" s="285">
        <f t="shared" si="4"/>
        <v>0</v>
      </c>
    </row>
    <row r="121" spans="11:13" x14ac:dyDescent="0.25">
      <c r="K121" s="307">
        <f t="shared" si="3"/>
        <v>0</v>
      </c>
      <c r="L121" s="377">
        <f t="shared" si="5"/>
        <v>0</v>
      </c>
      <c r="M121" s="285">
        <f t="shared" si="4"/>
        <v>0</v>
      </c>
    </row>
    <row r="122" spans="11:13" x14ac:dyDescent="0.25">
      <c r="K122" s="307">
        <f t="shared" si="3"/>
        <v>0</v>
      </c>
      <c r="L122" s="377">
        <f t="shared" si="5"/>
        <v>0</v>
      </c>
      <c r="M122" s="285">
        <f t="shared" si="4"/>
        <v>0</v>
      </c>
    </row>
    <row r="123" spans="11:13" x14ac:dyDescent="0.25">
      <c r="K123" s="307">
        <f t="shared" si="3"/>
        <v>0</v>
      </c>
      <c r="L123" s="377">
        <f t="shared" si="5"/>
        <v>0</v>
      </c>
      <c r="M123" s="285">
        <f t="shared" si="4"/>
        <v>0</v>
      </c>
    </row>
    <row r="124" spans="11:13" x14ac:dyDescent="0.25">
      <c r="K124" s="307">
        <f t="shared" si="3"/>
        <v>0</v>
      </c>
      <c r="L124" s="377">
        <f t="shared" si="5"/>
        <v>0</v>
      </c>
      <c r="M124" s="285">
        <f t="shared" si="4"/>
        <v>0</v>
      </c>
    </row>
    <row r="125" spans="11:13" x14ac:dyDescent="0.25">
      <c r="K125" s="307">
        <f t="shared" si="3"/>
        <v>0</v>
      </c>
      <c r="L125" s="377">
        <f t="shared" si="5"/>
        <v>0</v>
      </c>
      <c r="M125" s="285">
        <f t="shared" si="4"/>
        <v>0</v>
      </c>
    </row>
    <row r="126" spans="11:13" x14ac:dyDescent="0.25">
      <c r="K126" s="307">
        <f t="shared" si="3"/>
        <v>0</v>
      </c>
      <c r="L126" s="377">
        <f t="shared" si="5"/>
        <v>0</v>
      </c>
      <c r="M126" s="285">
        <f t="shared" si="4"/>
        <v>0</v>
      </c>
    </row>
    <row r="127" spans="11:13" x14ac:dyDescent="0.25">
      <c r="K127" s="307">
        <f t="shared" si="3"/>
        <v>0</v>
      </c>
      <c r="L127" s="377">
        <f t="shared" si="5"/>
        <v>0</v>
      </c>
      <c r="M127" s="285">
        <f t="shared" si="4"/>
        <v>0</v>
      </c>
    </row>
    <row r="128" spans="11:13" x14ac:dyDescent="0.25">
      <c r="K128" s="307">
        <f t="shared" si="3"/>
        <v>0</v>
      </c>
      <c r="L128" s="377">
        <f t="shared" si="5"/>
        <v>0</v>
      </c>
      <c r="M128" s="285">
        <f t="shared" si="4"/>
        <v>0</v>
      </c>
    </row>
    <row r="129" spans="11:13" x14ac:dyDescent="0.25">
      <c r="K129" s="307">
        <f t="shared" si="3"/>
        <v>0</v>
      </c>
      <c r="L129" s="377">
        <f t="shared" si="5"/>
        <v>0</v>
      </c>
      <c r="M129" s="285">
        <f t="shared" si="4"/>
        <v>0</v>
      </c>
    </row>
    <row r="130" spans="11:13" x14ac:dyDescent="0.25">
      <c r="K130" s="307">
        <f t="shared" si="3"/>
        <v>0</v>
      </c>
      <c r="L130" s="377">
        <f t="shared" si="5"/>
        <v>0</v>
      </c>
      <c r="M130" s="285">
        <f t="shared" si="4"/>
        <v>0</v>
      </c>
    </row>
    <row r="131" spans="11:13" x14ac:dyDescent="0.25">
      <c r="K131" s="307">
        <f t="shared" si="3"/>
        <v>0</v>
      </c>
      <c r="L131" s="377">
        <f t="shared" si="5"/>
        <v>0</v>
      </c>
      <c r="M131" s="285">
        <f t="shared" si="4"/>
        <v>0</v>
      </c>
    </row>
    <row r="132" spans="11:13" x14ac:dyDescent="0.25">
      <c r="K132" s="307">
        <f t="shared" si="3"/>
        <v>0</v>
      </c>
      <c r="L132" s="377">
        <f t="shared" si="5"/>
        <v>0</v>
      </c>
      <c r="M132" s="285">
        <f t="shared" si="4"/>
        <v>0</v>
      </c>
    </row>
    <row r="133" spans="11:13" x14ac:dyDescent="0.25">
      <c r="K133" s="307">
        <f t="shared" ref="K133:K196" si="6">SUM(F133:J133)</f>
        <v>0</v>
      </c>
      <c r="L133" s="377">
        <f t="shared" si="5"/>
        <v>0</v>
      </c>
      <c r="M133" s="285">
        <f t="shared" ref="M133:M196" si="7">SUM(K133*L133)</f>
        <v>0</v>
      </c>
    </row>
    <row r="134" spans="11:13" x14ac:dyDescent="0.25">
      <c r="K134" s="307">
        <f t="shared" si="6"/>
        <v>0</v>
      </c>
      <c r="L134" s="377">
        <f t="shared" ref="L134:L197" si="8">IF(D134="X",0,IF(E134="",0,IF(E134="H",0,VLOOKUP(E134,$F$539:$G$553,2))))</f>
        <v>0</v>
      </c>
      <c r="M134" s="285">
        <f t="shared" si="7"/>
        <v>0</v>
      </c>
    </row>
    <row r="135" spans="11:13" x14ac:dyDescent="0.25">
      <c r="K135" s="307">
        <f t="shared" si="6"/>
        <v>0</v>
      </c>
      <c r="L135" s="377">
        <f t="shared" si="8"/>
        <v>0</v>
      </c>
      <c r="M135" s="285">
        <f t="shared" si="7"/>
        <v>0</v>
      </c>
    </row>
    <row r="136" spans="11:13" x14ac:dyDescent="0.25">
      <c r="K136" s="307">
        <f t="shared" si="6"/>
        <v>0</v>
      </c>
      <c r="L136" s="377">
        <f t="shared" si="8"/>
        <v>0</v>
      </c>
      <c r="M136" s="285">
        <f t="shared" si="7"/>
        <v>0</v>
      </c>
    </row>
    <row r="137" spans="11:13" x14ac:dyDescent="0.25">
      <c r="K137" s="307">
        <f t="shared" si="6"/>
        <v>0</v>
      </c>
      <c r="L137" s="377">
        <f t="shared" si="8"/>
        <v>0</v>
      </c>
      <c r="M137" s="285">
        <f t="shared" si="7"/>
        <v>0</v>
      </c>
    </row>
    <row r="138" spans="11:13" x14ac:dyDescent="0.25">
      <c r="K138" s="307">
        <f t="shared" si="6"/>
        <v>0</v>
      </c>
      <c r="L138" s="377">
        <f t="shared" si="8"/>
        <v>0</v>
      </c>
      <c r="M138" s="285">
        <f t="shared" si="7"/>
        <v>0</v>
      </c>
    </row>
    <row r="139" spans="11:13" x14ac:dyDescent="0.25">
      <c r="K139" s="307">
        <f t="shared" si="6"/>
        <v>0</v>
      </c>
      <c r="L139" s="377">
        <f t="shared" si="8"/>
        <v>0</v>
      </c>
      <c r="M139" s="285">
        <f t="shared" si="7"/>
        <v>0</v>
      </c>
    </row>
    <row r="140" spans="11:13" x14ac:dyDescent="0.25">
      <c r="K140" s="307">
        <f t="shared" si="6"/>
        <v>0</v>
      </c>
      <c r="L140" s="377">
        <f t="shared" si="8"/>
        <v>0</v>
      </c>
      <c r="M140" s="285">
        <f t="shared" si="7"/>
        <v>0</v>
      </c>
    </row>
    <row r="141" spans="11:13" x14ac:dyDescent="0.25">
      <c r="K141" s="307">
        <f t="shared" si="6"/>
        <v>0</v>
      </c>
      <c r="L141" s="377">
        <f t="shared" si="8"/>
        <v>0</v>
      </c>
      <c r="M141" s="285">
        <f t="shared" si="7"/>
        <v>0</v>
      </c>
    </row>
    <row r="142" spans="11:13" x14ac:dyDescent="0.25">
      <c r="K142" s="307">
        <f t="shared" si="6"/>
        <v>0</v>
      </c>
      <c r="L142" s="377">
        <f t="shared" si="8"/>
        <v>0</v>
      </c>
      <c r="M142" s="285">
        <f t="shared" si="7"/>
        <v>0</v>
      </c>
    </row>
    <row r="143" spans="11:13" x14ac:dyDescent="0.25">
      <c r="K143" s="307">
        <f t="shared" si="6"/>
        <v>0</v>
      </c>
      <c r="L143" s="377">
        <f t="shared" si="8"/>
        <v>0</v>
      </c>
      <c r="M143" s="285">
        <f t="shared" si="7"/>
        <v>0</v>
      </c>
    </row>
    <row r="144" spans="11:13" x14ac:dyDescent="0.25">
      <c r="K144" s="307">
        <f t="shared" si="6"/>
        <v>0</v>
      </c>
      <c r="L144" s="377">
        <f t="shared" si="8"/>
        <v>0</v>
      </c>
      <c r="M144" s="285">
        <f t="shared" si="7"/>
        <v>0</v>
      </c>
    </row>
    <row r="145" spans="11:13" x14ac:dyDescent="0.25">
      <c r="K145" s="307">
        <f t="shared" si="6"/>
        <v>0</v>
      </c>
      <c r="L145" s="377">
        <f t="shared" si="8"/>
        <v>0</v>
      </c>
      <c r="M145" s="285">
        <f t="shared" si="7"/>
        <v>0</v>
      </c>
    </row>
    <row r="146" spans="11:13" x14ac:dyDescent="0.25">
      <c r="K146" s="307">
        <f t="shared" si="6"/>
        <v>0</v>
      </c>
      <c r="L146" s="377">
        <f t="shared" si="8"/>
        <v>0</v>
      </c>
      <c r="M146" s="285">
        <f t="shared" si="7"/>
        <v>0</v>
      </c>
    </row>
    <row r="147" spans="11:13" x14ac:dyDescent="0.25">
      <c r="K147" s="307">
        <f t="shared" si="6"/>
        <v>0</v>
      </c>
      <c r="L147" s="377">
        <f t="shared" si="8"/>
        <v>0</v>
      </c>
      <c r="M147" s="285">
        <f t="shared" si="7"/>
        <v>0</v>
      </c>
    </row>
    <row r="148" spans="11:13" x14ac:dyDescent="0.25">
      <c r="K148" s="307">
        <f t="shared" si="6"/>
        <v>0</v>
      </c>
      <c r="L148" s="377">
        <f t="shared" si="8"/>
        <v>0</v>
      </c>
      <c r="M148" s="285">
        <f t="shared" si="7"/>
        <v>0</v>
      </c>
    </row>
    <row r="149" spans="11:13" x14ac:dyDescent="0.25">
      <c r="K149" s="307">
        <f t="shared" si="6"/>
        <v>0</v>
      </c>
      <c r="L149" s="377">
        <f t="shared" si="8"/>
        <v>0</v>
      </c>
      <c r="M149" s="285">
        <f t="shared" si="7"/>
        <v>0</v>
      </c>
    </row>
    <row r="150" spans="11:13" x14ac:dyDescent="0.25">
      <c r="K150" s="307">
        <f t="shared" si="6"/>
        <v>0</v>
      </c>
      <c r="L150" s="377">
        <f t="shared" si="8"/>
        <v>0</v>
      </c>
      <c r="M150" s="285">
        <f t="shared" si="7"/>
        <v>0</v>
      </c>
    </row>
    <row r="151" spans="11:13" x14ac:dyDescent="0.25">
      <c r="K151" s="307">
        <f t="shared" si="6"/>
        <v>0</v>
      </c>
      <c r="L151" s="377">
        <f t="shared" si="8"/>
        <v>0</v>
      </c>
      <c r="M151" s="285">
        <f t="shared" si="7"/>
        <v>0</v>
      </c>
    </row>
    <row r="152" spans="11:13" x14ac:dyDescent="0.25">
      <c r="K152" s="307">
        <f t="shared" si="6"/>
        <v>0</v>
      </c>
      <c r="L152" s="377">
        <f t="shared" si="8"/>
        <v>0</v>
      </c>
      <c r="M152" s="285">
        <f t="shared" si="7"/>
        <v>0</v>
      </c>
    </row>
    <row r="153" spans="11:13" x14ac:dyDescent="0.25">
      <c r="K153" s="307">
        <f t="shared" si="6"/>
        <v>0</v>
      </c>
      <c r="L153" s="377">
        <f t="shared" si="8"/>
        <v>0</v>
      </c>
      <c r="M153" s="285">
        <f t="shared" si="7"/>
        <v>0</v>
      </c>
    </row>
    <row r="154" spans="11:13" x14ac:dyDescent="0.25">
      <c r="K154" s="307">
        <f t="shared" si="6"/>
        <v>0</v>
      </c>
      <c r="L154" s="377">
        <f t="shared" si="8"/>
        <v>0</v>
      </c>
      <c r="M154" s="285">
        <f t="shared" si="7"/>
        <v>0</v>
      </c>
    </row>
    <row r="155" spans="11:13" x14ac:dyDescent="0.25">
      <c r="K155" s="307">
        <f t="shared" si="6"/>
        <v>0</v>
      </c>
      <c r="L155" s="377">
        <f t="shared" si="8"/>
        <v>0</v>
      </c>
      <c r="M155" s="285">
        <f t="shared" si="7"/>
        <v>0</v>
      </c>
    </row>
    <row r="156" spans="11:13" x14ac:dyDescent="0.25">
      <c r="K156" s="307">
        <f t="shared" si="6"/>
        <v>0</v>
      </c>
      <c r="L156" s="377">
        <f t="shared" si="8"/>
        <v>0</v>
      </c>
      <c r="M156" s="285">
        <f t="shared" si="7"/>
        <v>0</v>
      </c>
    </row>
    <row r="157" spans="11:13" x14ac:dyDescent="0.25">
      <c r="K157" s="307">
        <f t="shared" si="6"/>
        <v>0</v>
      </c>
      <c r="L157" s="377">
        <f t="shared" si="8"/>
        <v>0</v>
      </c>
      <c r="M157" s="285">
        <f t="shared" si="7"/>
        <v>0</v>
      </c>
    </row>
    <row r="158" spans="11:13" x14ac:dyDescent="0.25">
      <c r="K158" s="307">
        <f t="shared" si="6"/>
        <v>0</v>
      </c>
      <c r="L158" s="377">
        <f t="shared" si="8"/>
        <v>0</v>
      </c>
      <c r="M158" s="285">
        <f t="shared" si="7"/>
        <v>0</v>
      </c>
    </row>
    <row r="159" spans="11:13" x14ac:dyDescent="0.25">
      <c r="K159" s="307">
        <f t="shared" si="6"/>
        <v>0</v>
      </c>
      <c r="L159" s="377">
        <f t="shared" si="8"/>
        <v>0</v>
      </c>
      <c r="M159" s="285">
        <f t="shared" si="7"/>
        <v>0</v>
      </c>
    </row>
    <row r="160" spans="11:13" x14ac:dyDescent="0.25">
      <c r="K160" s="307">
        <f t="shared" si="6"/>
        <v>0</v>
      </c>
      <c r="L160" s="377">
        <f t="shared" si="8"/>
        <v>0</v>
      </c>
      <c r="M160" s="285">
        <f t="shared" si="7"/>
        <v>0</v>
      </c>
    </row>
    <row r="161" spans="11:13" x14ac:dyDescent="0.25">
      <c r="K161" s="307">
        <f t="shared" si="6"/>
        <v>0</v>
      </c>
      <c r="L161" s="377">
        <f t="shared" si="8"/>
        <v>0</v>
      </c>
      <c r="M161" s="285">
        <f t="shared" si="7"/>
        <v>0</v>
      </c>
    </row>
    <row r="162" spans="11:13" x14ac:dyDescent="0.25">
      <c r="K162" s="307">
        <f t="shared" si="6"/>
        <v>0</v>
      </c>
      <c r="L162" s="377">
        <f t="shared" si="8"/>
        <v>0</v>
      </c>
      <c r="M162" s="285">
        <f t="shared" si="7"/>
        <v>0</v>
      </c>
    </row>
    <row r="163" spans="11:13" x14ac:dyDescent="0.25">
      <c r="K163" s="307">
        <f t="shared" si="6"/>
        <v>0</v>
      </c>
      <c r="L163" s="377">
        <f t="shared" si="8"/>
        <v>0</v>
      </c>
      <c r="M163" s="285">
        <f t="shared" si="7"/>
        <v>0</v>
      </c>
    </row>
    <row r="164" spans="11:13" x14ac:dyDescent="0.25">
      <c r="K164" s="307">
        <f t="shared" si="6"/>
        <v>0</v>
      </c>
      <c r="L164" s="377">
        <f t="shared" si="8"/>
        <v>0</v>
      </c>
      <c r="M164" s="285">
        <f t="shared" si="7"/>
        <v>0</v>
      </c>
    </row>
    <row r="165" spans="11:13" x14ac:dyDescent="0.25">
      <c r="K165" s="307">
        <f t="shared" si="6"/>
        <v>0</v>
      </c>
      <c r="L165" s="377">
        <f t="shared" si="8"/>
        <v>0</v>
      </c>
      <c r="M165" s="285">
        <f t="shared" si="7"/>
        <v>0</v>
      </c>
    </row>
    <row r="166" spans="11:13" x14ac:dyDescent="0.25">
      <c r="K166" s="307">
        <f t="shared" si="6"/>
        <v>0</v>
      </c>
      <c r="L166" s="377">
        <f t="shared" si="8"/>
        <v>0</v>
      </c>
      <c r="M166" s="285">
        <f t="shared" si="7"/>
        <v>0</v>
      </c>
    </row>
    <row r="167" spans="11:13" x14ac:dyDescent="0.25">
      <c r="K167" s="307">
        <f t="shared" si="6"/>
        <v>0</v>
      </c>
      <c r="L167" s="377">
        <f t="shared" si="8"/>
        <v>0</v>
      </c>
      <c r="M167" s="285">
        <f t="shared" si="7"/>
        <v>0</v>
      </c>
    </row>
    <row r="168" spans="11:13" x14ac:dyDescent="0.25">
      <c r="K168" s="307">
        <f t="shared" si="6"/>
        <v>0</v>
      </c>
      <c r="L168" s="377">
        <f t="shared" si="8"/>
        <v>0</v>
      </c>
      <c r="M168" s="285">
        <f t="shared" si="7"/>
        <v>0</v>
      </c>
    </row>
    <row r="169" spans="11:13" x14ac:dyDescent="0.25">
      <c r="K169" s="307">
        <f t="shared" si="6"/>
        <v>0</v>
      </c>
      <c r="L169" s="377">
        <f t="shared" si="8"/>
        <v>0</v>
      </c>
      <c r="M169" s="285">
        <f t="shared" si="7"/>
        <v>0</v>
      </c>
    </row>
    <row r="170" spans="11:13" x14ac:dyDescent="0.25">
      <c r="K170" s="307">
        <f t="shared" si="6"/>
        <v>0</v>
      </c>
      <c r="L170" s="377">
        <f t="shared" si="8"/>
        <v>0</v>
      </c>
      <c r="M170" s="285">
        <f t="shared" si="7"/>
        <v>0</v>
      </c>
    </row>
    <row r="171" spans="11:13" x14ac:dyDescent="0.25">
      <c r="K171" s="307">
        <f t="shared" si="6"/>
        <v>0</v>
      </c>
      <c r="L171" s="377">
        <f t="shared" si="8"/>
        <v>0</v>
      </c>
      <c r="M171" s="285">
        <f t="shared" si="7"/>
        <v>0</v>
      </c>
    </row>
    <row r="172" spans="11:13" x14ac:dyDescent="0.25">
      <c r="K172" s="307">
        <f t="shared" si="6"/>
        <v>0</v>
      </c>
      <c r="L172" s="377">
        <f t="shared" si="8"/>
        <v>0</v>
      </c>
      <c r="M172" s="285">
        <f t="shared" si="7"/>
        <v>0</v>
      </c>
    </row>
    <row r="173" spans="11:13" x14ac:dyDescent="0.25">
      <c r="K173" s="307">
        <f t="shared" si="6"/>
        <v>0</v>
      </c>
      <c r="L173" s="377">
        <f t="shared" si="8"/>
        <v>0</v>
      </c>
      <c r="M173" s="285">
        <f t="shared" si="7"/>
        <v>0</v>
      </c>
    </row>
    <row r="174" spans="11:13" x14ac:dyDescent="0.25">
      <c r="K174" s="307">
        <f t="shared" si="6"/>
        <v>0</v>
      </c>
      <c r="L174" s="377">
        <f t="shared" si="8"/>
        <v>0</v>
      </c>
      <c r="M174" s="285">
        <f t="shared" si="7"/>
        <v>0</v>
      </c>
    </row>
    <row r="175" spans="11:13" x14ac:dyDescent="0.25">
      <c r="K175" s="307">
        <f t="shared" si="6"/>
        <v>0</v>
      </c>
      <c r="L175" s="377">
        <f t="shared" si="8"/>
        <v>0</v>
      </c>
      <c r="M175" s="285">
        <f t="shared" si="7"/>
        <v>0</v>
      </c>
    </row>
    <row r="176" spans="11:13" x14ac:dyDescent="0.25">
      <c r="K176" s="307">
        <f t="shared" si="6"/>
        <v>0</v>
      </c>
      <c r="L176" s="377">
        <f t="shared" si="8"/>
        <v>0</v>
      </c>
      <c r="M176" s="285">
        <f t="shared" si="7"/>
        <v>0</v>
      </c>
    </row>
    <row r="177" spans="11:13" x14ac:dyDescent="0.25">
      <c r="K177" s="307">
        <f t="shared" si="6"/>
        <v>0</v>
      </c>
      <c r="L177" s="377">
        <f t="shared" si="8"/>
        <v>0</v>
      </c>
      <c r="M177" s="285">
        <f t="shared" si="7"/>
        <v>0</v>
      </c>
    </row>
    <row r="178" spans="11:13" x14ac:dyDescent="0.25">
      <c r="K178" s="307">
        <f t="shared" si="6"/>
        <v>0</v>
      </c>
      <c r="L178" s="377">
        <f t="shared" si="8"/>
        <v>0</v>
      </c>
      <c r="M178" s="285">
        <f t="shared" si="7"/>
        <v>0</v>
      </c>
    </row>
    <row r="179" spans="11:13" x14ac:dyDescent="0.25">
      <c r="K179" s="307">
        <f t="shared" si="6"/>
        <v>0</v>
      </c>
      <c r="L179" s="377">
        <f t="shared" si="8"/>
        <v>0</v>
      </c>
      <c r="M179" s="285">
        <f t="shared" si="7"/>
        <v>0</v>
      </c>
    </row>
    <row r="180" spans="11:13" x14ac:dyDescent="0.25">
      <c r="K180" s="307">
        <f t="shared" si="6"/>
        <v>0</v>
      </c>
      <c r="L180" s="377">
        <f t="shared" si="8"/>
        <v>0</v>
      </c>
      <c r="M180" s="285">
        <f t="shared" si="7"/>
        <v>0</v>
      </c>
    </row>
    <row r="181" spans="11:13" x14ac:dyDescent="0.25">
      <c r="K181" s="307">
        <f t="shared" si="6"/>
        <v>0</v>
      </c>
      <c r="L181" s="377">
        <f t="shared" si="8"/>
        <v>0</v>
      </c>
      <c r="M181" s="285">
        <f t="shared" si="7"/>
        <v>0</v>
      </c>
    </row>
    <row r="182" spans="11:13" x14ac:dyDescent="0.25">
      <c r="K182" s="307">
        <f t="shared" si="6"/>
        <v>0</v>
      </c>
      <c r="L182" s="377">
        <f t="shared" si="8"/>
        <v>0</v>
      </c>
      <c r="M182" s="285">
        <f t="shared" si="7"/>
        <v>0</v>
      </c>
    </row>
    <row r="183" spans="11:13" x14ac:dyDescent="0.25">
      <c r="K183" s="307">
        <f t="shared" si="6"/>
        <v>0</v>
      </c>
      <c r="L183" s="377">
        <f t="shared" si="8"/>
        <v>0</v>
      </c>
      <c r="M183" s="285">
        <f t="shared" si="7"/>
        <v>0</v>
      </c>
    </row>
    <row r="184" spans="11:13" x14ac:dyDescent="0.25">
      <c r="K184" s="307">
        <f t="shared" si="6"/>
        <v>0</v>
      </c>
      <c r="L184" s="377">
        <f t="shared" si="8"/>
        <v>0</v>
      </c>
      <c r="M184" s="285">
        <f t="shared" si="7"/>
        <v>0</v>
      </c>
    </row>
    <row r="185" spans="11:13" x14ac:dyDescent="0.25">
      <c r="K185" s="307">
        <f t="shared" si="6"/>
        <v>0</v>
      </c>
      <c r="L185" s="377">
        <f t="shared" si="8"/>
        <v>0</v>
      </c>
      <c r="M185" s="285">
        <f t="shared" si="7"/>
        <v>0</v>
      </c>
    </row>
    <row r="186" spans="11:13" x14ac:dyDescent="0.25">
      <c r="K186" s="307">
        <f t="shared" si="6"/>
        <v>0</v>
      </c>
      <c r="L186" s="377">
        <f t="shared" si="8"/>
        <v>0</v>
      </c>
      <c r="M186" s="285">
        <f t="shared" si="7"/>
        <v>0</v>
      </c>
    </row>
    <row r="187" spans="11:13" x14ac:dyDescent="0.25">
      <c r="K187" s="307">
        <f t="shared" si="6"/>
        <v>0</v>
      </c>
      <c r="L187" s="377">
        <f t="shared" si="8"/>
        <v>0</v>
      </c>
      <c r="M187" s="285">
        <f t="shared" si="7"/>
        <v>0</v>
      </c>
    </row>
    <row r="188" spans="11:13" x14ac:dyDescent="0.25">
      <c r="K188" s="307">
        <f t="shared" si="6"/>
        <v>0</v>
      </c>
      <c r="L188" s="377">
        <f t="shared" si="8"/>
        <v>0</v>
      </c>
      <c r="M188" s="285">
        <f t="shared" si="7"/>
        <v>0</v>
      </c>
    </row>
    <row r="189" spans="11:13" x14ac:dyDescent="0.25">
      <c r="K189" s="307">
        <f t="shared" si="6"/>
        <v>0</v>
      </c>
      <c r="L189" s="377">
        <f t="shared" si="8"/>
        <v>0</v>
      </c>
      <c r="M189" s="285">
        <f t="shared" si="7"/>
        <v>0</v>
      </c>
    </row>
    <row r="190" spans="11:13" x14ac:dyDescent="0.25">
      <c r="K190" s="307">
        <f t="shared" si="6"/>
        <v>0</v>
      </c>
      <c r="L190" s="377">
        <f t="shared" si="8"/>
        <v>0</v>
      </c>
      <c r="M190" s="285">
        <f t="shared" si="7"/>
        <v>0</v>
      </c>
    </row>
    <row r="191" spans="11:13" x14ac:dyDescent="0.25">
      <c r="K191" s="307">
        <f t="shared" si="6"/>
        <v>0</v>
      </c>
      <c r="L191" s="377">
        <f t="shared" si="8"/>
        <v>0</v>
      </c>
      <c r="M191" s="285">
        <f t="shared" si="7"/>
        <v>0</v>
      </c>
    </row>
    <row r="192" spans="11:13" x14ac:dyDescent="0.25">
      <c r="K192" s="307">
        <f t="shared" si="6"/>
        <v>0</v>
      </c>
      <c r="L192" s="377">
        <f t="shared" si="8"/>
        <v>0</v>
      </c>
      <c r="M192" s="285">
        <f t="shared" si="7"/>
        <v>0</v>
      </c>
    </row>
    <row r="193" spans="11:13" x14ac:dyDescent="0.25">
      <c r="K193" s="307">
        <f t="shared" si="6"/>
        <v>0</v>
      </c>
      <c r="L193" s="377">
        <f t="shared" si="8"/>
        <v>0</v>
      </c>
      <c r="M193" s="285">
        <f t="shared" si="7"/>
        <v>0</v>
      </c>
    </row>
    <row r="194" spans="11:13" x14ac:dyDescent="0.25">
      <c r="K194" s="307">
        <f t="shared" si="6"/>
        <v>0</v>
      </c>
      <c r="L194" s="377">
        <f t="shared" si="8"/>
        <v>0</v>
      </c>
      <c r="M194" s="285">
        <f t="shared" si="7"/>
        <v>0</v>
      </c>
    </row>
    <row r="195" spans="11:13" x14ac:dyDescent="0.25">
      <c r="K195" s="307">
        <f t="shared" si="6"/>
        <v>0</v>
      </c>
      <c r="L195" s="377">
        <f t="shared" si="8"/>
        <v>0</v>
      </c>
      <c r="M195" s="285">
        <f t="shared" si="7"/>
        <v>0</v>
      </c>
    </row>
    <row r="196" spans="11:13" x14ac:dyDescent="0.25">
      <c r="K196" s="307">
        <f t="shared" si="6"/>
        <v>0</v>
      </c>
      <c r="L196" s="377">
        <f t="shared" si="8"/>
        <v>0</v>
      </c>
      <c r="M196" s="285">
        <f t="shared" si="7"/>
        <v>0</v>
      </c>
    </row>
    <row r="197" spans="11:13" x14ac:dyDescent="0.25">
      <c r="K197" s="307">
        <f t="shared" ref="K197:K260" si="9">SUM(F197:J197)</f>
        <v>0</v>
      </c>
      <c r="L197" s="377">
        <f t="shared" si="8"/>
        <v>0</v>
      </c>
      <c r="M197" s="285">
        <f t="shared" ref="M197:M260" si="10">SUM(K197*L197)</f>
        <v>0</v>
      </c>
    </row>
    <row r="198" spans="11:13" x14ac:dyDescent="0.25">
      <c r="K198" s="307">
        <f t="shared" si="9"/>
        <v>0</v>
      </c>
      <c r="L198" s="377">
        <f t="shared" ref="L198:L261" si="11">IF(D198="X",0,IF(E198="",0,IF(E198="H",0,VLOOKUP(E198,$F$539:$G$553,2))))</f>
        <v>0</v>
      </c>
      <c r="M198" s="285">
        <f t="shared" si="10"/>
        <v>0</v>
      </c>
    </row>
    <row r="199" spans="11:13" x14ac:dyDescent="0.25">
      <c r="K199" s="307">
        <f t="shared" si="9"/>
        <v>0</v>
      </c>
      <c r="L199" s="377">
        <f t="shared" si="11"/>
        <v>0</v>
      </c>
      <c r="M199" s="285">
        <f t="shared" si="10"/>
        <v>0</v>
      </c>
    </row>
    <row r="200" spans="11:13" x14ac:dyDescent="0.25">
      <c r="K200" s="307">
        <f t="shared" si="9"/>
        <v>0</v>
      </c>
      <c r="L200" s="377">
        <f t="shared" si="11"/>
        <v>0</v>
      </c>
      <c r="M200" s="285">
        <f t="shared" si="10"/>
        <v>0</v>
      </c>
    </row>
    <row r="201" spans="11:13" x14ac:dyDescent="0.25">
      <c r="K201" s="307">
        <f t="shared" si="9"/>
        <v>0</v>
      </c>
      <c r="L201" s="377">
        <f t="shared" si="11"/>
        <v>0</v>
      </c>
      <c r="M201" s="285">
        <f t="shared" si="10"/>
        <v>0</v>
      </c>
    </row>
    <row r="202" spans="11:13" x14ac:dyDescent="0.25">
      <c r="K202" s="307">
        <f t="shared" si="9"/>
        <v>0</v>
      </c>
      <c r="L202" s="377">
        <f t="shared" si="11"/>
        <v>0</v>
      </c>
      <c r="M202" s="285">
        <f t="shared" si="10"/>
        <v>0</v>
      </c>
    </row>
    <row r="203" spans="11:13" x14ac:dyDescent="0.25">
      <c r="K203" s="307">
        <f t="shared" si="9"/>
        <v>0</v>
      </c>
      <c r="L203" s="377">
        <f t="shared" si="11"/>
        <v>0</v>
      </c>
      <c r="M203" s="285">
        <f t="shared" si="10"/>
        <v>0</v>
      </c>
    </row>
    <row r="204" spans="11:13" x14ac:dyDescent="0.25">
      <c r="K204" s="307">
        <f t="shared" si="9"/>
        <v>0</v>
      </c>
      <c r="L204" s="377">
        <f t="shared" si="11"/>
        <v>0</v>
      </c>
      <c r="M204" s="285">
        <f t="shared" si="10"/>
        <v>0</v>
      </c>
    </row>
    <row r="205" spans="11:13" x14ac:dyDescent="0.25">
      <c r="K205" s="307">
        <f t="shared" si="9"/>
        <v>0</v>
      </c>
      <c r="L205" s="377">
        <f t="shared" si="11"/>
        <v>0</v>
      </c>
      <c r="M205" s="285">
        <f t="shared" si="10"/>
        <v>0</v>
      </c>
    </row>
    <row r="206" spans="11:13" x14ac:dyDescent="0.25">
      <c r="K206" s="307">
        <f t="shared" si="9"/>
        <v>0</v>
      </c>
      <c r="L206" s="377">
        <f t="shared" si="11"/>
        <v>0</v>
      </c>
      <c r="M206" s="285">
        <f t="shared" si="10"/>
        <v>0</v>
      </c>
    </row>
    <row r="207" spans="11:13" x14ac:dyDescent="0.25">
      <c r="K207" s="307">
        <f t="shared" si="9"/>
        <v>0</v>
      </c>
      <c r="L207" s="377">
        <f t="shared" si="11"/>
        <v>0</v>
      </c>
      <c r="M207" s="285">
        <f t="shared" si="10"/>
        <v>0</v>
      </c>
    </row>
    <row r="208" spans="11:13" x14ac:dyDescent="0.25">
      <c r="K208" s="307">
        <f t="shared" si="9"/>
        <v>0</v>
      </c>
      <c r="L208" s="377">
        <f t="shared" si="11"/>
        <v>0</v>
      </c>
      <c r="M208" s="285">
        <f t="shared" si="10"/>
        <v>0</v>
      </c>
    </row>
    <row r="209" spans="11:13" x14ac:dyDescent="0.25">
      <c r="K209" s="307">
        <f t="shared" si="9"/>
        <v>0</v>
      </c>
      <c r="L209" s="377">
        <f t="shared" si="11"/>
        <v>0</v>
      </c>
      <c r="M209" s="285">
        <f t="shared" si="10"/>
        <v>0</v>
      </c>
    </row>
    <row r="210" spans="11:13" x14ac:dyDescent="0.25">
      <c r="K210" s="307">
        <f t="shared" si="9"/>
        <v>0</v>
      </c>
      <c r="L210" s="377">
        <f t="shared" si="11"/>
        <v>0</v>
      </c>
      <c r="M210" s="285">
        <f t="shared" si="10"/>
        <v>0</v>
      </c>
    </row>
    <row r="211" spans="11:13" x14ac:dyDescent="0.25">
      <c r="K211" s="307">
        <f t="shared" si="9"/>
        <v>0</v>
      </c>
      <c r="L211" s="377">
        <f t="shared" si="11"/>
        <v>0</v>
      </c>
      <c r="M211" s="285">
        <f t="shared" si="10"/>
        <v>0</v>
      </c>
    </row>
    <row r="212" spans="11:13" x14ac:dyDescent="0.25">
      <c r="K212" s="307">
        <f t="shared" si="9"/>
        <v>0</v>
      </c>
      <c r="L212" s="377">
        <f t="shared" si="11"/>
        <v>0</v>
      </c>
      <c r="M212" s="285">
        <f t="shared" si="10"/>
        <v>0</v>
      </c>
    </row>
    <row r="213" spans="11:13" x14ac:dyDescent="0.25">
      <c r="K213" s="307">
        <f t="shared" si="9"/>
        <v>0</v>
      </c>
      <c r="L213" s="377">
        <f t="shared" si="11"/>
        <v>0</v>
      </c>
      <c r="M213" s="285">
        <f t="shared" si="10"/>
        <v>0</v>
      </c>
    </row>
    <row r="214" spans="11:13" x14ac:dyDescent="0.25">
      <c r="K214" s="307">
        <f t="shared" si="9"/>
        <v>0</v>
      </c>
      <c r="L214" s="377">
        <f t="shared" si="11"/>
        <v>0</v>
      </c>
      <c r="M214" s="285">
        <f t="shared" si="10"/>
        <v>0</v>
      </c>
    </row>
    <row r="215" spans="11:13" x14ac:dyDescent="0.25">
      <c r="K215" s="307">
        <f t="shared" si="9"/>
        <v>0</v>
      </c>
      <c r="L215" s="377">
        <f t="shared" si="11"/>
        <v>0</v>
      </c>
      <c r="M215" s="285">
        <f t="shared" si="10"/>
        <v>0</v>
      </c>
    </row>
    <row r="216" spans="11:13" x14ac:dyDescent="0.25">
      <c r="K216" s="307">
        <f t="shared" si="9"/>
        <v>0</v>
      </c>
      <c r="L216" s="377">
        <f t="shared" si="11"/>
        <v>0</v>
      </c>
      <c r="M216" s="285">
        <f t="shared" si="10"/>
        <v>0</v>
      </c>
    </row>
    <row r="217" spans="11:13" x14ac:dyDescent="0.25">
      <c r="K217" s="307">
        <f t="shared" si="9"/>
        <v>0</v>
      </c>
      <c r="L217" s="377">
        <f t="shared" si="11"/>
        <v>0</v>
      </c>
      <c r="M217" s="285">
        <f t="shared" si="10"/>
        <v>0</v>
      </c>
    </row>
    <row r="218" spans="11:13" x14ac:dyDescent="0.25">
      <c r="K218" s="307">
        <f t="shared" si="9"/>
        <v>0</v>
      </c>
      <c r="L218" s="377">
        <f t="shared" si="11"/>
        <v>0</v>
      </c>
      <c r="M218" s="285">
        <f t="shared" si="10"/>
        <v>0</v>
      </c>
    </row>
    <row r="219" spans="11:13" x14ac:dyDescent="0.25">
      <c r="K219" s="307">
        <f t="shared" si="9"/>
        <v>0</v>
      </c>
      <c r="L219" s="377">
        <f t="shared" si="11"/>
        <v>0</v>
      </c>
      <c r="M219" s="285">
        <f t="shared" si="10"/>
        <v>0</v>
      </c>
    </row>
    <row r="220" spans="11:13" x14ac:dyDescent="0.25">
      <c r="K220" s="307">
        <f t="shared" si="9"/>
        <v>0</v>
      </c>
      <c r="L220" s="377">
        <f t="shared" si="11"/>
        <v>0</v>
      </c>
      <c r="M220" s="285">
        <f t="shared" si="10"/>
        <v>0</v>
      </c>
    </row>
    <row r="221" spans="11:13" x14ac:dyDescent="0.25">
      <c r="K221" s="307">
        <f t="shared" si="9"/>
        <v>0</v>
      </c>
      <c r="L221" s="377">
        <f t="shared" si="11"/>
        <v>0</v>
      </c>
      <c r="M221" s="285">
        <f t="shared" si="10"/>
        <v>0</v>
      </c>
    </row>
    <row r="222" spans="11:13" x14ac:dyDescent="0.25">
      <c r="K222" s="307">
        <f t="shared" si="9"/>
        <v>0</v>
      </c>
      <c r="L222" s="377">
        <f t="shared" si="11"/>
        <v>0</v>
      </c>
      <c r="M222" s="285">
        <f t="shared" si="10"/>
        <v>0</v>
      </c>
    </row>
    <row r="223" spans="11:13" x14ac:dyDescent="0.25">
      <c r="K223" s="307">
        <f t="shared" si="9"/>
        <v>0</v>
      </c>
      <c r="L223" s="377">
        <f t="shared" si="11"/>
        <v>0</v>
      </c>
      <c r="M223" s="285">
        <f t="shared" si="10"/>
        <v>0</v>
      </c>
    </row>
    <row r="224" spans="11:13" x14ac:dyDescent="0.25">
      <c r="K224" s="307">
        <f t="shared" si="9"/>
        <v>0</v>
      </c>
      <c r="L224" s="377">
        <f t="shared" si="11"/>
        <v>0</v>
      </c>
      <c r="M224" s="285">
        <f t="shared" si="10"/>
        <v>0</v>
      </c>
    </row>
    <row r="225" spans="11:13" x14ac:dyDescent="0.25">
      <c r="K225" s="307">
        <f t="shared" si="9"/>
        <v>0</v>
      </c>
      <c r="L225" s="377">
        <f t="shared" si="11"/>
        <v>0</v>
      </c>
      <c r="M225" s="285">
        <f t="shared" si="10"/>
        <v>0</v>
      </c>
    </row>
    <row r="226" spans="11:13" x14ac:dyDescent="0.25">
      <c r="K226" s="307">
        <f t="shared" si="9"/>
        <v>0</v>
      </c>
      <c r="L226" s="377">
        <f t="shared" si="11"/>
        <v>0</v>
      </c>
      <c r="M226" s="285">
        <f t="shared" si="10"/>
        <v>0</v>
      </c>
    </row>
    <row r="227" spans="11:13" x14ac:dyDescent="0.25">
      <c r="K227" s="307">
        <f t="shared" si="9"/>
        <v>0</v>
      </c>
      <c r="L227" s="377">
        <f t="shared" si="11"/>
        <v>0</v>
      </c>
      <c r="M227" s="285">
        <f t="shared" si="10"/>
        <v>0</v>
      </c>
    </row>
    <row r="228" spans="11:13" x14ac:dyDescent="0.25">
      <c r="K228" s="307">
        <f t="shared" si="9"/>
        <v>0</v>
      </c>
      <c r="L228" s="377">
        <f t="shared" si="11"/>
        <v>0</v>
      </c>
      <c r="M228" s="285">
        <f t="shared" si="10"/>
        <v>0</v>
      </c>
    </row>
    <row r="229" spans="11:13" x14ac:dyDescent="0.25">
      <c r="K229" s="307">
        <f t="shared" si="9"/>
        <v>0</v>
      </c>
      <c r="L229" s="377">
        <f t="shared" si="11"/>
        <v>0</v>
      </c>
      <c r="M229" s="285">
        <f t="shared" si="10"/>
        <v>0</v>
      </c>
    </row>
    <row r="230" spans="11:13" x14ac:dyDescent="0.25">
      <c r="K230" s="307">
        <f t="shared" si="9"/>
        <v>0</v>
      </c>
      <c r="L230" s="377">
        <f t="shared" si="11"/>
        <v>0</v>
      </c>
      <c r="M230" s="285">
        <f t="shared" si="10"/>
        <v>0</v>
      </c>
    </row>
    <row r="231" spans="11:13" x14ac:dyDescent="0.25">
      <c r="K231" s="307">
        <f t="shared" si="9"/>
        <v>0</v>
      </c>
      <c r="L231" s="377">
        <f t="shared" si="11"/>
        <v>0</v>
      </c>
      <c r="M231" s="285">
        <f t="shared" si="10"/>
        <v>0</v>
      </c>
    </row>
    <row r="232" spans="11:13" x14ac:dyDescent="0.25">
      <c r="K232" s="307">
        <f t="shared" si="9"/>
        <v>0</v>
      </c>
      <c r="L232" s="377">
        <f t="shared" si="11"/>
        <v>0</v>
      </c>
      <c r="M232" s="285">
        <f t="shared" si="10"/>
        <v>0</v>
      </c>
    </row>
    <row r="233" spans="11:13" x14ac:dyDescent="0.25">
      <c r="K233" s="307">
        <f t="shared" si="9"/>
        <v>0</v>
      </c>
      <c r="L233" s="377">
        <f t="shared" si="11"/>
        <v>0</v>
      </c>
      <c r="M233" s="285">
        <f t="shared" si="10"/>
        <v>0</v>
      </c>
    </row>
    <row r="234" spans="11:13" x14ac:dyDescent="0.25">
      <c r="K234" s="307">
        <f t="shared" si="9"/>
        <v>0</v>
      </c>
      <c r="L234" s="377">
        <f t="shared" si="11"/>
        <v>0</v>
      </c>
      <c r="M234" s="285">
        <f t="shared" si="10"/>
        <v>0</v>
      </c>
    </row>
    <row r="235" spans="11:13" x14ac:dyDescent="0.25">
      <c r="K235" s="307">
        <f t="shared" si="9"/>
        <v>0</v>
      </c>
      <c r="L235" s="377">
        <f t="shared" si="11"/>
        <v>0</v>
      </c>
      <c r="M235" s="285">
        <f t="shared" si="10"/>
        <v>0</v>
      </c>
    </row>
    <row r="236" spans="11:13" x14ac:dyDescent="0.25">
      <c r="K236" s="307">
        <f t="shared" si="9"/>
        <v>0</v>
      </c>
      <c r="L236" s="377">
        <f t="shared" si="11"/>
        <v>0</v>
      </c>
      <c r="M236" s="285">
        <f t="shared" si="10"/>
        <v>0</v>
      </c>
    </row>
    <row r="237" spans="11:13" x14ac:dyDescent="0.25">
      <c r="K237" s="307">
        <f t="shared" si="9"/>
        <v>0</v>
      </c>
      <c r="L237" s="377">
        <f t="shared" si="11"/>
        <v>0</v>
      </c>
      <c r="M237" s="285">
        <f t="shared" si="10"/>
        <v>0</v>
      </c>
    </row>
    <row r="238" spans="11:13" x14ac:dyDescent="0.25">
      <c r="K238" s="307">
        <f t="shared" si="9"/>
        <v>0</v>
      </c>
      <c r="L238" s="377">
        <f t="shared" si="11"/>
        <v>0</v>
      </c>
      <c r="M238" s="285">
        <f t="shared" si="10"/>
        <v>0</v>
      </c>
    </row>
    <row r="239" spans="11:13" x14ac:dyDescent="0.25">
      <c r="K239" s="307">
        <f t="shared" si="9"/>
        <v>0</v>
      </c>
      <c r="L239" s="377">
        <f t="shared" si="11"/>
        <v>0</v>
      </c>
      <c r="M239" s="285">
        <f t="shared" si="10"/>
        <v>0</v>
      </c>
    </row>
    <row r="240" spans="11:13" x14ac:dyDescent="0.25">
      <c r="K240" s="307">
        <f t="shared" si="9"/>
        <v>0</v>
      </c>
      <c r="L240" s="377">
        <f t="shared" si="11"/>
        <v>0</v>
      </c>
      <c r="M240" s="285">
        <f t="shared" si="10"/>
        <v>0</v>
      </c>
    </row>
    <row r="241" spans="11:13" x14ac:dyDescent="0.25">
      <c r="K241" s="307">
        <f t="shared" si="9"/>
        <v>0</v>
      </c>
      <c r="L241" s="377">
        <f t="shared" si="11"/>
        <v>0</v>
      </c>
      <c r="M241" s="285">
        <f t="shared" si="10"/>
        <v>0</v>
      </c>
    </row>
    <row r="242" spans="11:13" x14ac:dyDescent="0.25">
      <c r="K242" s="307">
        <f t="shared" si="9"/>
        <v>0</v>
      </c>
      <c r="L242" s="377">
        <f t="shared" si="11"/>
        <v>0</v>
      </c>
      <c r="M242" s="285">
        <f t="shared" si="10"/>
        <v>0</v>
      </c>
    </row>
    <row r="243" spans="11:13" x14ac:dyDescent="0.25">
      <c r="K243" s="307">
        <f t="shared" si="9"/>
        <v>0</v>
      </c>
      <c r="L243" s="377">
        <f t="shared" si="11"/>
        <v>0</v>
      </c>
      <c r="M243" s="285">
        <f t="shared" si="10"/>
        <v>0</v>
      </c>
    </row>
    <row r="244" spans="11:13" x14ac:dyDescent="0.25">
      <c r="K244" s="307">
        <f t="shared" si="9"/>
        <v>0</v>
      </c>
      <c r="L244" s="377">
        <f t="shared" si="11"/>
        <v>0</v>
      </c>
      <c r="M244" s="285">
        <f t="shared" si="10"/>
        <v>0</v>
      </c>
    </row>
    <row r="245" spans="11:13" x14ac:dyDescent="0.25">
      <c r="K245" s="307">
        <f t="shared" si="9"/>
        <v>0</v>
      </c>
      <c r="L245" s="377">
        <f t="shared" si="11"/>
        <v>0</v>
      </c>
      <c r="M245" s="285">
        <f t="shared" si="10"/>
        <v>0</v>
      </c>
    </row>
    <row r="246" spans="11:13" x14ac:dyDescent="0.25">
      <c r="K246" s="307">
        <f t="shared" si="9"/>
        <v>0</v>
      </c>
      <c r="L246" s="377">
        <f t="shared" si="11"/>
        <v>0</v>
      </c>
      <c r="M246" s="285">
        <f t="shared" si="10"/>
        <v>0</v>
      </c>
    </row>
    <row r="247" spans="11:13" x14ac:dyDescent="0.25">
      <c r="K247" s="307">
        <f t="shared" si="9"/>
        <v>0</v>
      </c>
      <c r="L247" s="377">
        <f t="shared" si="11"/>
        <v>0</v>
      </c>
      <c r="M247" s="285">
        <f t="shared" si="10"/>
        <v>0</v>
      </c>
    </row>
    <row r="248" spans="11:13" x14ac:dyDescent="0.25">
      <c r="K248" s="307">
        <f t="shared" si="9"/>
        <v>0</v>
      </c>
      <c r="L248" s="377">
        <f t="shared" si="11"/>
        <v>0</v>
      </c>
      <c r="M248" s="285">
        <f t="shared" si="10"/>
        <v>0</v>
      </c>
    </row>
    <row r="249" spans="11:13" x14ac:dyDescent="0.25">
      <c r="K249" s="307">
        <f t="shared" si="9"/>
        <v>0</v>
      </c>
      <c r="L249" s="377">
        <f t="shared" si="11"/>
        <v>0</v>
      </c>
      <c r="M249" s="285">
        <f t="shared" si="10"/>
        <v>0</v>
      </c>
    </row>
    <row r="250" spans="11:13" x14ac:dyDescent="0.25">
      <c r="K250" s="307">
        <f t="shared" si="9"/>
        <v>0</v>
      </c>
      <c r="L250" s="377">
        <f t="shared" si="11"/>
        <v>0</v>
      </c>
      <c r="M250" s="285">
        <f t="shared" si="10"/>
        <v>0</v>
      </c>
    </row>
    <row r="251" spans="11:13" x14ac:dyDescent="0.25">
      <c r="K251" s="307">
        <f t="shared" si="9"/>
        <v>0</v>
      </c>
      <c r="L251" s="377">
        <f t="shared" si="11"/>
        <v>0</v>
      </c>
      <c r="M251" s="285">
        <f t="shared" si="10"/>
        <v>0</v>
      </c>
    </row>
    <row r="252" spans="11:13" x14ac:dyDescent="0.25">
      <c r="K252" s="307">
        <f t="shared" si="9"/>
        <v>0</v>
      </c>
      <c r="L252" s="377">
        <f t="shared" si="11"/>
        <v>0</v>
      </c>
      <c r="M252" s="285">
        <f t="shared" si="10"/>
        <v>0</v>
      </c>
    </row>
    <row r="253" spans="11:13" x14ac:dyDescent="0.25">
      <c r="K253" s="307">
        <f t="shared" si="9"/>
        <v>0</v>
      </c>
      <c r="L253" s="377">
        <f t="shared" si="11"/>
        <v>0</v>
      </c>
      <c r="M253" s="285">
        <f t="shared" si="10"/>
        <v>0</v>
      </c>
    </row>
    <row r="254" spans="11:13" x14ac:dyDescent="0.25">
      <c r="K254" s="307">
        <f t="shared" si="9"/>
        <v>0</v>
      </c>
      <c r="L254" s="377">
        <f t="shared" si="11"/>
        <v>0</v>
      </c>
      <c r="M254" s="285">
        <f t="shared" si="10"/>
        <v>0</v>
      </c>
    </row>
    <row r="255" spans="11:13" x14ac:dyDescent="0.25">
      <c r="K255" s="307">
        <f t="shared" si="9"/>
        <v>0</v>
      </c>
      <c r="L255" s="377">
        <f t="shared" si="11"/>
        <v>0</v>
      </c>
      <c r="M255" s="285">
        <f t="shared" si="10"/>
        <v>0</v>
      </c>
    </row>
    <row r="256" spans="11:13" x14ac:dyDescent="0.25">
      <c r="K256" s="307">
        <f t="shared" si="9"/>
        <v>0</v>
      </c>
      <c r="L256" s="377">
        <f t="shared" si="11"/>
        <v>0</v>
      </c>
      <c r="M256" s="285">
        <f t="shared" si="10"/>
        <v>0</v>
      </c>
    </row>
    <row r="257" spans="11:13" x14ac:dyDescent="0.25">
      <c r="K257" s="307">
        <f t="shared" si="9"/>
        <v>0</v>
      </c>
      <c r="L257" s="377">
        <f t="shared" si="11"/>
        <v>0</v>
      </c>
      <c r="M257" s="285">
        <f t="shared" si="10"/>
        <v>0</v>
      </c>
    </row>
    <row r="258" spans="11:13" x14ac:dyDescent="0.25">
      <c r="K258" s="307">
        <f t="shared" si="9"/>
        <v>0</v>
      </c>
      <c r="L258" s="377">
        <f t="shared" si="11"/>
        <v>0</v>
      </c>
      <c r="M258" s="285">
        <f t="shared" si="10"/>
        <v>0</v>
      </c>
    </row>
    <row r="259" spans="11:13" x14ac:dyDescent="0.25">
      <c r="K259" s="307">
        <f t="shared" si="9"/>
        <v>0</v>
      </c>
      <c r="L259" s="377">
        <f t="shared" si="11"/>
        <v>0</v>
      </c>
      <c r="M259" s="285">
        <f t="shared" si="10"/>
        <v>0</v>
      </c>
    </row>
    <row r="260" spans="11:13" x14ac:dyDescent="0.25">
      <c r="K260" s="307">
        <f t="shared" si="9"/>
        <v>0</v>
      </c>
      <c r="L260" s="377">
        <f t="shared" si="11"/>
        <v>0</v>
      </c>
      <c r="M260" s="285">
        <f t="shared" si="10"/>
        <v>0</v>
      </c>
    </row>
    <row r="261" spans="11:13" x14ac:dyDescent="0.25">
      <c r="K261" s="307">
        <f t="shared" ref="K261:K324" si="12">SUM(F261:J261)</f>
        <v>0</v>
      </c>
      <c r="L261" s="377">
        <f t="shared" si="11"/>
        <v>0</v>
      </c>
      <c r="M261" s="285">
        <f t="shared" ref="M261:M324" si="13">SUM(K261*L261)</f>
        <v>0</v>
      </c>
    </row>
    <row r="262" spans="11:13" x14ac:dyDescent="0.25">
      <c r="K262" s="307">
        <f t="shared" si="12"/>
        <v>0</v>
      </c>
      <c r="L262" s="377">
        <f t="shared" ref="L262:L325" si="14">IF(D262="X",0,IF(E262="",0,IF(E262="H",0,VLOOKUP(E262,$F$539:$G$553,2))))</f>
        <v>0</v>
      </c>
      <c r="M262" s="285">
        <f t="shared" si="13"/>
        <v>0</v>
      </c>
    </row>
    <row r="263" spans="11:13" x14ac:dyDescent="0.25">
      <c r="K263" s="307">
        <f t="shared" si="12"/>
        <v>0</v>
      </c>
      <c r="L263" s="377">
        <f t="shared" si="14"/>
        <v>0</v>
      </c>
      <c r="M263" s="285">
        <f t="shared" si="13"/>
        <v>0</v>
      </c>
    </row>
    <row r="264" spans="11:13" x14ac:dyDescent="0.25">
      <c r="K264" s="307">
        <f t="shared" si="12"/>
        <v>0</v>
      </c>
      <c r="L264" s="377">
        <f t="shared" si="14"/>
        <v>0</v>
      </c>
      <c r="M264" s="285">
        <f t="shared" si="13"/>
        <v>0</v>
      </c>
    </row>
    <row r="265" spans="11:13" x14ac:dyDescent="0.25">
      <c r="K265" s="307">
        <f t="shared" si="12"/>
        <v>0</v>
      </c>
      <c r="L265" s="377">
        <f t="shared" si="14"/>
        <v>0</v>
      </c>
      <c r="M265" s="285">
        <f t="shared" si="13"/>
        <v>0</v>
      </c>
    </row>
    <row r="266" spans="11:13" x14ac:dyDescent="0.25">
      <c r="K266" s="307">
        <f t="shared" si="12"/>
        <v>0</v>
      </c>
      <c r="L266" s="377">
        <f t="shared" si="14"/>
        <v>0</v>
      </c>
      <c r="M266" s="285">
        <f t="shared" si="13"/>
        <v>0</v>
      </c>
    </row>
    <row r="267" spans="11:13" x14ac:dyDescent="0.25">
      <c r="K267" s="307">
        <f t="shared" si="12"/>
        <v>0</v>
      </c>
      <c r="L267" s="377">
        <f t="shared" si="14"/>
        <v>0</v>
      </c>
      <c r="M267" s="285">
        <f t="shared" si="13"/>
        <v>0</v>
      </c>
    </row>
    <row r="268" spans="11:13" x14ac:dyDescent="0.25">
      <c r="K268" s="307">
        <f t="shared" si="12"/>
        <v>0</v>
      </c>
      <c r="L268" s="377">
        <f t="shared" si="14"/>
        <v>0</v>
      </c>
      <c r="M268" s="285">
        <f t="shared" si="13"/>
        <v>0</v>
      </c>
    </row>
    <row r="269" spans="11:13" x14ac:dyDescent="0.25">
      <c r="K269" s="307">
        <f t="shared" si="12"/>
        <v>0</v>
      </c>
      <c r="L269" s="377">
        <f t="shared" si="14"/>
        <v>0</v>
      </c>
      <c r="M269" s="285">
        <f t="shared" si="13"/>
        <v>0</v>
      </c>
    </row>
    <row r="270" spans="11:13" x14ac:dyDescent="0.25">
      <c r="K270" s="307">
        <f t="shared" si="12"/>
        <v>0</v>
      </c>
      <c r="L270" s="377">
        <f t="shared" si="14"/>
        <v>0</v>
      </c>
      <c r="M270" s="285">
        <f t="shared" si="13"/>
        <v>0</v>
      </c>
    </row>
    <row r="271" spans="11:13" x14ac:dyDescent="0.25">
      <c r="K271" s="307">
        <f t="shared" si="12"/>
        <v>0</v>
      </c>
      <c r="L271" s="377">
        <f t="shared" si="14"/>
        <v>0</v>
      </c>
      <c r="M271" s="285">
        <f t="shared" si="13"/>
        <v>0</v>
      </c>
    </row>
    <row r="272" spans="11:13" x14ac:dyDescent="0.25">
      <c r="K272" s="307">
        <f t="shared" si="12"/>
        <v>0</v>
      </c>
      <c r="L272" s="377">
        <f t="shared" si="14"/>
        <v>0</v>
      </c>
      <c r="M272" s="285">
        <f t="shared" si="13"/>
        <v>0</v>
      </c>
    </row>
    <row r="273" spans="11:13" x14ac:dyDescent="0.25">
      <c r="K273" s="307">
        <f t="shared" si="12"/>
        <v>0</v>
      </c>
      <c r="L273" s="377">
        <f t="shared" si="14"/>
        <v>0</v>
      </c>
      <c r="M273" s="285">
        <f t="shared" si="13"/>
        <v>0</v>
      </c>
    </row>
    <row r="274" spans="11:13" x14ac:dyDescent="0.25">
      <c r="K274" s="307">
        <f t="shared" si="12"/>
        <v>0</v>
      </c>
      <c r="L274" s="377">
        <f t="shared" si="14"/>
        <v>0</v>
      </c>
      <c r="M274" s="285">
        <f t="shared" si="13"/>
        <v>0</v>
      </c>
    </row>
    <row r="275" spans="11:13" x14ac:dyDescent="0.25">
      <c r="K275" s="307">
        <f t="shared" si="12"/>
        <v>0</v>
      </c>
      <c r="L275" s="377">
        <f t="shared" si="14"/>
        <v>0</v>
      </c>
      <c r="M275" s="285">
        <f t="shared" si="13"/>
        <v>0</v>
      </c>
    </row>
    <row r="276" spans="11:13" x14ac:dyDescent="0.25">
      <c r="K276" s="307">
        <f t="shared" si="12"/>
        <v>0</v>
      </c>
      <c r="L276" s="377">
        <f t="shared" si="14"/>
        <v>0</v>
      </c>
      <c r="M276" s="285">
        <f t="shared" si="13"/>
        <v>0</v>
      </c>
    </row>
    <row r="277" spans="11:13" x14ac:dyDescent="0.25">
      <c r="K277" s="307">
        <f t="shared" si="12"/>
        <v>0</v>
      </c>
      <c r="L277" s="377">
        <f t="shared" si="14"/>
        <v>0</v>
      </c>
      <c r="M277" s="285">
        <f t="shared" si="13"/>
        <v>0</v>
      </c>
    </row>
    <row r="278" spans="11:13" x14ac:dyDescent="0.25">
      <c r="K278" s="307">
        <f t="shared" si="12"/>
        <v>0</v>
      </c>
      <c r="L278" s="377">
        <f t="shared" si="14"/>
        <v>0</v>
      </c>
      <c r="M278" s="285">
        <f t="shared" si="13"/>
        <v>0</v>
      </c>
    </row>
    <row r="279" spans="11:13" x14ac:dyDescent="0.25">
      <c r="K279" s="307">
        <f t="shared" si="12"/>
        <v>0</v>
      </c>
      <c r="L279" s="377">
        <f t="shared" si="14"/>
        <v>0</v>
      </c>
      <c r="M279" s="285">
        <f t="shared" si="13"/>
        <v>0</v>
      </c>
    </row>
    <row r="280" spans="11:13" x14ac:dyDescent="0.25">
      <c r="K280" s="307">
        <f t="shared" si="12"/>
        <v>0</v>
      </c>
      <c r="L280" s="377">
        <f t="shared" si="14"/>
        <v>0</v>
      </c>
      <c r="M280" s="285">
        <f t="shared" si="13"/>
        <v>0</v>
      </c>
    </row>
    <row r="281" spans="11:13" x14ac:dyDescent="0.25">
      <c r="K281" s="307">
        <f t="shared" si="12"/>
        <v>0</v>
      </c>
      <c r="L281" s="377">
        <f t="shared" si="14"/>
        <v>0</v>
      </c>
      <c r="M281" s="285">
        <f t="shared" si="13"/>
        <v>0</v>
      </c>
    </row>
    <row r="282" spans="11:13" x14ac:dyDescent="0.25">
      <c r="K282" s="307">
        <f t="shared" si="12"/>
        <v>0</v>
      </c>
      <c r="L282" s="377">
        <f t="shared" si="14"/>
        <v>0</v>
      </c>
      <c r="M282" s="285">
        <f t="shared" si="13"/>
        <v>0</v>
      </c>
    </row>
    <row r="283" spans="11:13" x14ac:dyDescent="0.25">
      <c r="K283" s="307">
        <f t="shared" si="12"/>
        <v>0</v>
      </c>
      <c r="L283" s="377">
        <f t="shared" si="14"/>
        <v>0</v>
      </c>
      <c r="M283" s="285">
        <f t="shared" si="13"/>
        <v>0</v>
      </c>
    </row>
    <row r="284" spans="11:13" x14ac:dyDescent="0.25">
      <c r="K284" s="307">
        <f t="shared" si="12"/>
        <v>0</v>
      </c>
      <c r="L284" s="377">
        <f t="shared" si="14"/>
        <v>0</v>
      </c>
      <c r="M284" s="285">
        <f t="shared" si="13"/>
        <v>0</v>
      </c>
    </row>
    <row r="285" spans="11:13" x14ac:dyDescent="0.25">
      <c r="K285" s="307">
        <f t="shared" si="12"/>
        <v>0</v>
      </c>
      <c r="L285" s="377">
        <f t="shared" si="14"/>
        <v>0</v>
      </c>
      <c r="M285" s="285">
        <f t="shared" si="13"/>
        <v>0</v>
      </c>
    </row>
    <row r="286" spans="11:13" x14ac:dyDescent="0.25">
      <c r="K286" s="307">
        <f t="shared" si="12"/>
        <v>0</v>
      </c>
      <c r="L286" s="377">
        <f t="shared" si="14"/>
        <v>0</v>
      </c>
      <c r="M286" s="285">
        <f t="shared" si="13"/>
        <v>0</v>
      </c>
    </row>
    <row r="287" spans="11:13" x14ac:dyDescent="0.25">
      <c r="K287" s="307">
        <f t="shared" si="12"/>
        <v>0</v>
      </c>
      <c r="L287" s="377">
        <f t="shared" si="14"/>
        <v>0</v>
      </c>
      <c r="M287" s="285">
        <f t="shared" si="13"/>
        <v>0</v>
      </c>
    </row>
    <row r="288" spans="11:13" x14ac:dyDescent="0.25">
      <c r="K288" s="307">
        <f t="shared" si="12"/>
        <v>0</v>
      </c>
      <c r="L288" s="377">
        <f t="shared" si="14"/>
        <v>0</v>
      </c>
      <c r="M288" s="285">
        <f t="shared" si="13"/>
        <v>0</v>
      </c>
    </row>
    <row r="289" spans="11:13" x14ac:dyDescent="0.25">
      <c r="K289" s="307">
        <f t="shared" si="12"/>
        <v>0</v>
      </c>
      <c r="L289" s="377">
        <f t="shared" si="14"/>
        <v>0</v>
      </c>
      <c r="M289" s="285">
        <f t="shared" si="13"/>
        <v>0</v>
      </c>
    </row>
    <row r="290" spans="11:13" x14ac:dyDescent="0.25">
      <c r="K290" s="307">
        <f t="shared" si="12"/>
        <v>0</v>
      </c>
      <c r="L290" s="377">
        <f t="shared" si="14"/>
        <v>0</v>
      </c>
      <c r="M290" s="285">
        <f t="shared" si="13"/>
        <v>0</v>
      </c>
    </row>
    <row r="291" spans="11:13" x14ac:dyDescent="0.25">
      <c r="K291" s="307">
        <f t="shared" si="12"/>
        <v>0</v>
      </c>
      <c r="L291" s="377">
        <f t="shared" si="14"/>
        <v>0</v>
      </c>
      <c r="M291" s="285">
        <f t="shared" si="13"/>
        <v>0</v>
      </c>
    </row>
    <row r="292" spans="11:13" x14ac:dyDescent="0.25">
      <c r="K292" s="307">
        <f t="shared" si="12"/>
        <v>0</v>
      </c>
      <c r="L292" s="377">
        <f t="shared" si="14"/>
        <v>0</v>
      </c>
      <c r="M292" s="285">
        <f t="shared" si="13"/>
        <v>0</v>
      </c>
    </row>
    <row r="293" spans="11:13" x14ac:dyDescent="0.25">
      <c r="K293" s="307">
        <f t="shared" si="12"/>
        <v>0</v>
      </c>
      <c r="L293" s="377">
        <f t="shared" si="14"/>
        <v>0</v>
      </c>
      <c r="M293" s="285">
        <f t="shared" si="13"/>
        <v>0</v>
      </c>
    </row>
    <row r="294" spans="11:13" x14ac:dyDescent="0.25">
      <c r="K294" s="307">
        <f t="shared" si="12"/>
        <v>0</v>
      </c>
      <c r="L294" s="377">
        <f t="shared" si="14"/>
        <v>0</v>
      </c>
      <c r="M294" s="285">
        <f t="shared" si="13"/>
        <v>0</v>
      </c>
    </row>
    <row r="295" spans="11:13" x14ac:dyDescent="0.25">
      <c r="K295" s="307">
        <f t="shared" si="12"/>
        <v>0</v>
      </c>
      <c r="L295" s="377">
        <f t="shared" si="14"/>
        <v>0</v>
      </c>
      <c r="M295" s="285">
        <f t="shared" si="13"/>
        <v>0</v>
      </c>
    </row>
    <row r="296" spans="11:13" x14ac:dyDescent="0.25">
      <c r="K296" s="307">
        <f t="shared" si="12"/>
        <v>0</v>
      </c>
      <c r="L296" s="377">
        <f t="shared" si="14"/>
        <v>0</v>
      </c>
      <c r="M296" s="285">
        <f t="shared" si="13"/>
        <v>0</v>
      </c>
    </row>
    <row r="297" spans="11:13" x14ac:dyDescent="0.25">
      <c r="K297" s="307">
        <f t="shared" si="12"/>
        <v>0</v>
      </c>
      <c r="L297" s="377">
        <f t="shared" si="14"/>
        <v>0</v>
      </c>
      <c r="M297" s="285">
        <f t="shared" si="13"/>
        <v>0</v>
      </c>
    </row>
    <row r="298" spans="11:13" x14ac:dyDescent="0.25">
      <c r="K298" s="307">
        <f t="shared" si="12"/>
        <v>0</v>
      </c>
      <c r="L298" s="377">
        <f t="shared" si="14"/>
        <v>0</v>
      </c>
      <c r="M298" s="285">
        <f t="shared" si="13"/>
        <v>0</v>
      </c>
    </row>
    <row r="299" spans="11:13" x14ac:dyDescent="0.25">
      <c r="K299" s="307">
        <f t="shared" si="12"/>
        <v>0</v>
      </c>
      <c r="L299" s="377">
        <f t="shared" si="14"/>
        <v>0</v>
      </c>
      <c r="M299" s="285">
        <f t="shared" si="13"/>
        <v>0</v>
      </c>
    </row>
    <row r="300" spans="11:13" x14ac:dyDescent="0.25">
      <c r="K300" s="307">
        <f t="shared" si="12"/>
        <v>0</v>
      </c>
      <c r="L300" s="377">
        <f t="shared" si="14"/>
        <v>0</v>
      </c>
      <c r="M300" s="285">
        <f t="shared" si="13"/>
        <v>0</v>
      </c>
    </row>
    <row r="301" spans="11:13" x14ac:dyDescent="0.25">
      <c r="K301" s="307">
        <f t="shared" si="12"/>
        <v>0</v>
      </c>
      <c r="L301" s="377">
        <f t="shared" si="14"/>
        <v>0</v>
      </c>
      <c r="M301" s="285">
        <f t="shared" si="13"/>
        <v>0</v>
      </c>
    </row>
    <row r="302" spans="11:13" x14ac:dyDescent="0.25">
      <c r="K302" s="307">
        <f t="shared" si="12"/>
        <v>0</v>
      </c>
      <c r="L302" s="377">
        <f t="shared" si="14"/>
        <v>0</v>
      </c>
      <c r="M302" s="285">
        <f t="shared" si="13"/>
        <v>0</v>
      </c>
    </row>
    <row r="303" spans="11:13" x14ac:dyDescent="0.25">
      <c r="K303" s="307">
        <f t="shared" si="12"/>
        <v>0</v>
      </c>
      <c r="L303" s="377">
        <f t="shared" si="14"/>
        <v>0</v>
      </c>
      <c r="M303" s="285">
        <f t="shared" si="13"/>
        <v>0</v>
      </c>
    </row>
    <row r="304" spans="11:13" x14ac:dyDescent="0.25">
      <c r="K304" s="307">
        <f t="shared" si="12"/>
        <v>0</v>
      </c>
      <c r="L304" s="377">
        <f t="shared" si="14"/>
        <v>0</v>
      </c>
      <c r="M304" s="285">
        <f t="shared" si="13"/>
        <v>0</v>
      </c>
    </row>
    <row r="305" spans="11:13" x14ac:dyDescent="0.25">
      <c r="K305" s="307">
        <f t="shared" si="12"/>
        <v>0</v>
      </c>
      <c r="L305" s="377">
        <f t="shared" si="14"/>
        <v>0</v>
      </c>
      <c r="M305" s="285">
        <f t="shared" si="13"/>
        <v>0</v>
      </c>
    </row>
    <row r="306" spans="11:13" x14ac:dyDescent="0.25">
      <c r="K306" s="307">
        <f t="shared" si="12"/>
        <v>0</v>
      </c>
      <c r="L306" s="377">
        <f t="shared" si="14"/>
        <v>0</v>
      </c>
      <c r="M306" s="285">
        <f t="shared" si="13"/>
        <v>0</v>
      </c>
    </row>
    <row r="307" spans="11:13" x14ac:dyDescent="0.25">
      <c r="K307" s="307">
        <f t="shared" si="12"/>
        <v>0</v>
      </c>
      <c r="L307" s="377">
        <f t="shared" si="14"/>
        <v>0</v>
      </c>
      <c r="M307" s="285">
        <f t="shared" si="13"/>
        <v>0</v>
      </c>
    </row>
    <row r="308" spans="11:13" x14ac:dyDescent="0.25">
      <c r="K308" s="307">
        <f t="shared" si="12"/>
        <v>0</v>
      </c>
      <c r="L308" s="377">
        <f t="shared" si="14"/>
        <v>0</v>
      </c>
      <c r="M308" s="285">
        <f t="shared" si="13"/>
        <v>0</v>
      </c>
    </row>
    <row r="309" spans="11:13" x14ac:dyDescent="0.25">
      <c r="K309" s="307">
        <f t="shared" si="12"/>
        <v>0</v>
      </c>
      <c r="L309" s="377">
        <f t="shared" si="14"/>
        <v>0</v>
      </c>
      <c r="M309" s="285">
        <f t="shared" si="13"/>
        <v>0</v>
      </c>
    </row>
    <row r="310" spans="11:13" x14ac:dyDescent="0.25">
      <c r="K310" s="307">
        <f t="shared" si="12"/>
        <v>0</v>
      </c>
      <c r="L310" s="377">
        <f t="shared" si="14"/>
        <v>0</v>
      </c>
      <c r="M310" s="285">
        <f t="shared" si="13"/>
        <v>0</v>
      </c>
    </row>
    <row r="311" spans="11:13" x14ac:dyDescent="0.25">
      <c r="K311" s="307">
        <f t="shared" si="12"/>
        <v>0</v>
      </c>
      <c r="L311" s="377">
        <f t="shared" si="14"/>
        <v>0</v>
      </c>
      <c r="M311" s="285">
        <f t="shared" si="13"/>
        <v>0</v>
      </c>
    </row>
    <row r="312" spans="11:13" x14ac:dyDescent="0.25">
      <c r="K312" s="307">
        <f t="shared" si="12"/>
        <v>0</v>
      </c>
      <c r="L312" s="377">
        <f t="shared" si="14"/>
        <v>0</v>
      </c>
      <c r="M312" s="285">
        <f t="shared" si="13"/>
        <v>0</v>
      </c>
    </row>
    <row r="313" spans="11:13" x14ac:dyDescent="0.25">
      <c r="K313" s="307">
        <f t="shared" si="12"/>
        <v>0</v>
      </c>
      <c r="L313" s="377">
        <f t="shared" si="14"/>
        <v>0</v>
      </c>
      <c r="M313" s="285">
        <f t="shared" si="13"/>
        <v>0</v>
      </c>
    </row>
    <row r="314" spans="11:13" x14ac:dyDescent="0.25">
      <c r="K314" s="307">
        <f t="shared" si="12"/>
        <v>0</v>
      </c>
      <c r="L314" s="377">
        <f t="shared" si="14"/>
        <v>0</v>
      </c>
      <c r="M314" s="285">
        <f t="shared" si="13"/>
        <v>0</v>
      </c>
    </row>
    <row r="315" spans="11:13" x14ac:dyDescent="0.25">
      <c r="K315" s="307">
        <f t="shared" si="12"/>
        <v>0</v>
      </c>
      <c r="L315" s="377">
        <f t="shared" si="14"/>
        <v>0</v>
      </c>
      <c r="M315" s="285">
        <f t="shared" si="13"/>
        <v>0</v>
      </c>
    </row>
    <row r="316" spans="11:13" x14ac:dyDescent="0.25">
      <c r="K316" s="307">
        <f t="shared" si="12"/>
        <v>0</v>
      </c>
      <c r="L316" s="377">
        <f t="shared" si="14"/>
        <v>0</v>
      </c>
      <c r="M316" s="285">
        <f t="shared" si="13"/>
        <v>0</v>
      </c>
    </row>
    <row r="317" spans="11:13" x14ac:dyDescent="0.25">
      <c r="K317" s="307">
        <f t="shared" si="12"/>
        <v>0</v>
      </c>
      <c r="L317" s="377">
        <f t="shared" si="14"/>
        <v>0</v>
      </c>
      <c r="M317" s="285">
        <f t="shared" si="13"/>
        <v>0</v>
      </c>
    </row>
    <row r="318" spans="11:13" x14ac:dyDescent="0.25">
      <c r="K318" s="307">
        <f t="shared" si="12"/>
        <v>0</v>
      </c>
      <c r="L318" s="377">
        <f t="shared" si="14"/>
        <v>0</v>
      </c>
      <c r="M318" s="285">
        <f t="shared" si="13"/>
        <v>0</v>
      </c>
    </row>
    <row r="319" spans="11:13" x14ac:dyDescent="0.25">
      <c r="K319" s="307">
        <f t="shared" si="12"/>
        <v>0</v>
      </c>
      <c r="L319" s="377">
        <f t="shared" si="14"/>
        <v>0</v>
      </c>
      <c r="M319" s="285">
        <f t="shared" si="13"/>
        <v>0</v>
      </c>
    </row>
    <row r="320" spans="11:13" x14ac:dyDescent="0.25">
      <c r="K320" s="307">
        <f t="shared" si="12"/>
        <v>0</v>
      </c>
      <c r="L320" s="377">
        <f t="shared" si="14"/>
        <v>0</v>
      </c>
      <c r="M320" s="285">
        <f t="shared" si="13"/>
        <v>0</v>
      </c>
    </row>
    <row r="321" spans="11:13" x14ac:dyDescent="0.25">
      <c r="K321" s="307">
        <f t="shared" si="12"/>
        <v>0</v>
      </c>
      <c r="L321" s="377">
        <f t="shared" si="14"/>
        <v>0</v>
      </c>
      <c r="M321" s="285">
        <f t="shared" si="13"/>
        <v>0</v>
      </c>
    </row>
    <row r="322" spans="11:13" x14ac:dyDescent="0.25">
      <c r="K322" s="307">
        <f t="shared" si="12"/>
        <v>0</v>
      </c>
      <c r="L322" s="377">
        <f t="shared" si="14"/>
        <v>0</v>
      </c>
      <c r="M322" s="285">
        <f t="shared" si="13"/>
        <v>0</v>
      </c>
    </row>
    <row r="323" spans="11:13" x14ac:dyDescent="0.25">
      <c r="K323" s="307">
        <f t="shared" si="12"/>
        <v>0</v>
      </c>
      <c r="L323" s="377">
        <f t="shared" si="14"/>
        <v>0</v>
      </c>
      <c r="M323" s="285">
        <f t="shared" si="13"/>
        <v>0</v>
      </c>
    </row>
    <row r="324" spans="11:13" x14ac:dyDescent="0.25">
      <c r="K324" s="307">
        <f t="shared" si="12"/>
        <v>0</v>
      </c>
      <c r="L324" s="377">
        <f t="shared" si="14"/>
        <v>0</v>
      </c>
      <c r="M324" s="285">
        <f t="shared" si="13"/>
        <v>0</v>
      </c>
    </row>
    <row r="325" spans="11:13" x14ac:dyDescent="0.25">
      <c r="K325" s="307">
        <f t="shared" ref="K325:K388" si="15">SUM(F325:J325)</f>
        <v>0</v>
      </c>
      <c r="L325" s="377">
        <f t="shared" si="14"/>
        <v>0</v>
      </c>
      <c r="M325" s="285">
        <f t="shared" ref="M325:M388" si="16">SUM(K325*L325)</f>
        <v>0</v>
      </c>
    </row>
    <row r="326" spans="11:13" x14ac:dyDescent="0.25">
      <c r="K326" s="307">
        <f t="shared" si="15"/>
        <v>0</v>
      </c>
      <c r="L326" s="377">
        <f t="shared" ref="L326:L389" si="17">IF(D326="X",0,IF(E326="",0,IF(E326="H",0,VLOOKUP(E326,$F$539:$G$553,2))))</f>
        <v>0</v>
      </c>
      <c r="M326" s="285">
        <f t="shared" si="16"/>
        <v>0</v>
      </c>
    </row>
    <row r="327" spans="11:13" x14ac:dyDescent="0.25">
      <c r="K327" s="307">
        <f t="shared" si="15"/>
        <v>0</v>
      </c>
      <c r="L327" s="377">
        <f t="shared" si="17"/>
        <v>0</v>
      </c>
      <c r="M327" s="285">
        <f t="shared" si="16"/>
        <v>0</v>
      </c>
    </row>
    <row r="328" spans="11:13" x14ac:dyDescent="0.25">
      <c r="K328" s="307">
        <f t="shared" si="15"/>
        <v>0</v>
      </c>
      <c r="L328" s="377">
        <f t="shared" si="17"/>
        <v>0</v>
      </c>
      <c r="M328" s="285">
        <f t="shared" si="16"/>
        <v>0</v>
      </c>
    </row>
    <row r="329" spans="11:13" x14ac:dyDescent="0.25">
      <c r="K329" s="307">
        <f t="shared" si="15"/>
        <v>0</v>
      </c>
      <c r="L329" s="377">
        <f t="shared" si="17"/>
        <v>0</v>
      </c>
      <c r="M329" s="285">
        <f t="shared" si="16"/>
        <v>0</v>
      </c>
    </row>
    <row r="330" spans="11:13" x14ac:dyDescent="0.25">
      <c r="K330" s="307">
        <f t="shared" si="15"/>
        <v>0</v>
      </c>
      <c r="L330" s="377">
        <f t="shared" si="17"/>
        <v>0</v>
      </c>
      <c r="M330" s="285">
        <f t="shared" si="16"/>
        <v>0</v>
      </c>
    </row>
    <row r="331" spans="11:13" x14ac:dyDescent="0.25">
      <c r="K331" s="307">
        <f t="shared" si="15"/>
        <v>0</v>
      </c>
      <c r="L331" s="377">
        <f t="shared" si="17"/>
        <v>0</v>
      </c>
      <c r="M331" s="285">
        <f t="shared" si="16"/>
        <v>0</v>
      </c>
    </row>
    <row r="332" spans="11:13" x14ac:dyDescent="0.25">
      <c r="K332" s="307">
        <f t="shared" si="15"/>
        <v>0</v>
      </c>
      <c r="L332" s="377">
        <f t="shared" si="17"/>
        <v>0</v>
      </c>
      <c r="M332" s="285">
        <f t="shared" si="16"/>
        <v>0</v>
      </c>
    </row>
    <row r="333" spans="11:13" x14ac:dyDescent="0.25">
      <c r="K333" s="307">
        <f t="shared" si="15"/>
        <v>0</v>
      </c>
      <c r="L333" s="377">
        <f t="shared" si="17"/>
        <v>0</v>
      </c>
      <c r="M333" s="285">
        <f t="shared" si="16"/>
        <v>0</v>
      </c>
    </row>
    <row r="334" spans="11:13" x14ac:dyDescent="0.25">
      <c r="K334" s="307">
        <f t="shared" si="15"/>
        <v>0</v>
      </c>
      <c r="L334" s="377">
        <f t="shared" si="17"/>
        <v>0</v>
      </c>
      <c r="M334" s="285">
        <f t="shared" si="16"/>
        <v>0</v>
      </c>
    </row>
    <row r="335" spans="11:13" x14ac:dyDescent="0.25">
      <c r="K335" s="307">
        <f t="shared" si="15"/>
        <v>0</v>
      </c>
      <c r="L335" s="377">
        <f t="shared" si="17"/>
        <v>0</v>
      </c>
      <c r="M335" s="285">
        <f t="shared" si="16"/>
        <v>0</v>
      </c>
    </row>
    <row r="336" spans="11:13" x14ac:dyDescent="0.25">
      <c r="K336" s="307">
        <f t="shared" si="15"/>
        <v>0</v>
      </c>
      <c r="L336" s="377">
        <f t="shared" si="17"/>
        <v>0</v>
      </c>
      <c r="M336" s="285">
        <f t="shared" si="16"/>
        <v>0</v>
      </c>
    </row>
    <row r="337" spans="11:13" x14ac:dyDescent="0.25">
      <c r="K337" s="307">
        <f t="shared" si="15"/>
        <v>0</v>
      </c>
      <c r="L337" s="377">
        <f t="shared" si="17"/>
        <v>0</v>
      </c>
      <c r="M337" s="285">
        <f t="shared" si="16"/>
        <v>0</v>
      </c>
    </row>
    <row r="338" spans="11:13" x14ac:dyDescent="0.25">
      <c r="K338" s="307">
        <f t="shared" si="15"/>
        <v>0</v>
      </c>
      <c r="L338" s="377">
        <f t="shared" si="17"/>
        <v>0</v>
      </c>
      <c r="M338" s="285">
        <f t="shared" si="16"/>
        <v>0</v>
      </c>
    </row>
    <row r="339" spans="11:13" x14ac:dyDescent="0.25">
      <c r="K339" s="307">
        <f t="shared" si="15"/>
        <v>0</v>
      </c>
      <c r="L339" s="377">
        <f t="shared" si="17"/>
        <v>0</v>
      </c>
      <c r="M339" s="285">
        <f t="shared" si="16"/>
        <v>0</v>
      </c>
    </row>
    <row r="340" spans="11:13" x14ac:dyDescent="0.25">
      <c r="K340" s="307">
        <f t="shared" si="15"/>
        <v>0</v>
      </c>
      <c r="L340" s="377">
        <f t="shared" si="17"/>
        <v>0</v>
      </c>
      <c r="M340" s="285">
        <f t="shared" si="16"/>
        <v>0</v>
      </c>
    </row>
    <row r="341" spans="11:13" x14ac:dyDescent="0.25">
      <c r="K341" s="307">
        <f t="shared" si="15"/>
        <v>0</v>
      </c>
      <c r="L341" s="377">
        <f t="shared" si="17"/>
        <v>0</v>
      </c>
      <c r="M341" s="285">
        <f t="shared" si="16"/>
        <v>0</v>
      </c>
    </row>
    <row r="342" spans="11:13" x14ac:dyDescent="0.25">
      <c r="K342" s="307">
        <f t="shared" si="15"/>
        <v>0</v>
      </c>
      <c r="L342" s="377">
        <f t="shared" si="17"/>
        <v>0</v>
      </c>
      <c r="M342" s="285">
        <f t="shared" si="16"/>
        <v>0</v>
      </c>
    </row>
    <row r="343" spans="11:13" x14ac:dyDescent="0.25">
      <c r="K343" s="307">
        <f t="shared" si="15"/>
        <v>0</v>
      </c>
      <c r="L343" s="377">
        <f t="shared" si="17"/>
        <v>0</v>
      </c>
      <c r="M343" s="285">
        <f t="shared" si="16"/>
        <v>0</v>
      </c>
    </row>
    <row r="344" spans="11:13" x14ac:dyDescent="0.25">
      <c r="K344" s="307">
        <f t="shared" si="15"/>
        <v>0</v>
      </c>
      <c r="L344" s="377">
        <f t="shared" si="17"/>
        <v>0</v>
      </c>
      <c r="M344" s="285">
        <f t="shared" si="16"/>
        <v>0</v>
      </c>
    </row>
    <row r="345" spans="11:13" x14ac:dyDescent="0.25">
      <c r="K345" s="307">
        <f t="shared" si="15"/>
        <v>0</v>
      </c>
      <c r="L345" s="377">
        <f t="shared" si="17"/>
        <v>0</v>
      </c>
      <c r="M345" s="285">
        <f t="shared" si="16"/>
        <v>0</v>
      </c>
    </row>
    <row r="346" spans="11:13" x14ac:dyDescent="0.25">
      <c r="K346" s="307">
        <f t="shared" si="15"/>
        <v>0</v>
      </c>
      <c r="L346" s="377">
        <f t="shared" si="17"/>
        <v>0</v>
      </c>
      <c r="M346" s="285">
        <f t="shared" si="16"/>
        <v>0</v>
      </c>
    </row>
    <row r="347" spans="11:13" x14ac:dyDescent="0.25">
      <c r="K347" s="307">
        <f t="shared" si="15"/>
        <v>0</v>
      </c>
      <c r="L347" s="377">
        <f t="shared" si="17"/>
        <v>0</v>
      </c>
      <c r="M347" s="285">
        <f t="shared" si="16"/>
        <v>0</v>
      </c>
    </row>
    <row r="348" spans="11:13" x14ac:dyDescent="0.25">
      <c r="K348" s="307">
        <f t="shared" si="15"/>
        <v>0</v>
      </c>
      <c r="L348" s="377">
        <f t="shared" si="17"/>
        <v>0</v>
      </c>
      <c r="M348" s="285">
        <f t="shared" si="16"/>
        <v>0</v>
      </c>
    </row>
    <row r="349" spans="11:13" x14ac:dyDescent="0.25">
      <c r="K349" s="307">
        <f t="shared" si="15"/>
        <v>0</v>
      </c>
      <c r="L349" s="377">
        <f t="shared" si="17"/>
        <v>0</v>
      </c>
      <c r="M349" s="285">
        <f t="shared" si="16"/>
        <v>0</v>
      </c>
    </row>
    <row r="350" spans="11:13" x14ac:dyDescent="0.25">
      <c r="K350" s="307">
        <f t="shared" si="15"/>
        <v>0</v>
      </c>
      <c r="L350" s="377">
        <f t="shared" si="17"/>
        <v>0</v>
      </c>
      <c r="M350" s="285">
        <f t="shared" si="16"/>
        <v>0</v>
      </c>
    </row>
    <row r="351" spans="11:13" x14ac:dyDescent="0.25">
      <c r="K351" s="307">
        <f t="shared" si="15"/>
        <v>0</v>
      </c>
      <c r="L351" s="377">
        <f t="shared" si="17"/>
        <v>0</v>
      </c>
      <c r="M351" s="285">
        <f t="shared" si="16"/>
        <v>0</v>
      </c>
    </row>
    <row r="352" spans="11:13" x14ac:dyDescent="0.25">
      <c r="K352" s="307">
        <f t="shared" si="15"/>
        <v>0</v>
      </c>
      <c r="L352" s="377">
        <f t="shared" si="17"/>
        <v>0</v>
      </c>
      <c r="M352" s="285">
        <f t="shared" si="16"/>
        <v>0</v>
      </c>
    </row>
    <row r="353" spans="11:13" x14ac:dyDescent="0.25">
      <c r="K353" s="307">
        <f t="shared" si="15"/>
        <v>0</v>
      </c>
      <c r="L353" s="377">
        <f t="shared" si="17"/>
        <v>0</v>
      </c>
      <c r="M353" s="285">
        <f t="shared" si="16"/>
        <v>0</v>
      </c>
    </row>
    <row r="354" spans="11:13" x14ac:dyDescent="0.25">
      <c r="K354" s="307">
        <f t="shared" si="15"/>
        <v>0</v>
      </c>
      <c r="L354" s="377">
        <f t="shared" si="17"/>
        <v>0</v>
      </c>
      <c r="M354" s="285">
        <f t="shared" si="16"/>
        <v>0</v>
      </c>
    </row>
    <row r="355" spans="11:13" x14ac:dyDescent="0.25">
      <c r="K355" s="307">
        <f t="shared" si="15"/>
        <v>0</v>
      </c>
      <c r="L355" s="377">
        <f t="shared" si="17"/>
        <v>0</v>
      </c>
      <c r="M355" s="285">
        <f t="shared" si="16"/>
        <v>0</v>
      </c>
    </row>
    <row r="356" spans="11:13" x14ac:dyDescent="0.25">
      <c r="K356" s="307">
        <f t="shared" si="15"/>
        <v>0</v>
      </c>
      <c r="L356" s="377">
        <f t="shared" si="17"/>
        <v>0</v>
      </c>
      <c r="M356" s="285">
        <f t="shared" si="16"/>
        <v>0</v>
      </c>
    </row>
    <row r="357" spans="11:13" x14ac:dyDescent="0.25">
      <c r="K357" s="307">
        <f t="shared" si="15"/>
        <v>0</v>
      </c>
      <c r="L357" s="377">
        <f t="shared" si="17"/>
        <v>0</v>
      </c>
      <c r="M357" s="285">
        <f t="shared" si="16"/>
        <v>0</v>
      </c>
    </row>
    <row r="358" spans="11:13" x14ac:dyDescent="0.25">
      <c r="K358" s="307">
        <f t="shared" si="15"/>
        <v>0</v>
      </c>
      <c r="L358" s="377">
        <f t="shared" si="17"/>
        <v>0</v>
      </c>
      <c r="M358" s="285">
        <f t="shared" si="16"/>
        <v>0</v>
      </c>
    </row>
    <row r="359" spans="11:13" x14ac:dyDescent="0.25">
      <c r="K359" s="307">
        <f t="shared" si="15"/>
        <v>0</v>
      </c>
      <c r="L359" s="377">
        <f t="shared" si="17"/>
        <v>0</v>
      </c>
      <c r="M359" s="285">
        <f t="shared" si="16"/>
        <v>0</v>
      </c>
    </row>
    <row r="360" spans="11:13" x14ac:dyDescent="0.25">
      <c r="K360" s="307">
        <f t="shared" si="15"/>
        <v>0</v>
      </c>
      <c r="L360" s="377">
        <f t="shared" si="17"/>
        <v>0</v>
      </c>
      <c r="M360" s="285">
        <f t="shared" si="16"/>
        <v>0</v>
      </c>
    </row>
    <row r="361" spans="11:13" x14ac:dyDescent="0.25">
      <c r="K361" s="307">
        <f t="shared" si="15"/>
        <v>0</v>
      </c>
      <c r="L361" s="377">
        <f t="shared" si="17"/>
        <v>0</v>
      </c>
      <c r="M361" s="285">
        <f t="shared" si="16"/>
        <v>0</v>
      </c>
    </row>
    <row r="362" spans="11:13" x14ac:dyDescent="0.25">
      <c r="K362" s="307">
        <f t="shared" si="15"/>
        <v>0</v>
      </c>
      <c r="L362" s="377">
        <f t="shared" si="17"/>
        <v>0</v>
      </c>
      <c r="M362" s="285">
        <f t="shared" si="16"/>
        <v>0</v>
      </c>
    </row>
    <row r="363" spans="11:13" x14ac:dyDescent="0.25">
      <c r="K363" s="307">
        <f t="shared" si="15"/>
        <v>0</v>
      </c>
      <c r="L363" s="377">
        <f t="shared" si="17"/>
        <v>0</v>
      </c>
      <c r="M363" s="285">
        <f t="shared" si="16"/>
        <v>0</v>
      </c>
    </row>
    <row r="364" spans="11:13" x14ac:dyDescent="0.25">
      <c r="K364" s="307">
        <f t="shared" si="15"/>
        <v>0</v>
      </c>
      <c r="L364" s="377">
        <f t="shared" si="17"/>
        <v>0</v>
      </c>
      <c r="M364" s="285">
        <f t="shared" si="16"/>
        <v>0</v>
      </c>
    </row>
    <row r="365" spans="11:13" x14ac:dyDescent="0.25">
      <c r="K365" s="307">
        <f t="shared" si="15"/>
        <v>0</v>
      </c>
      <c r="L365" s="377">
        <f t="shared" si="17"/>
        <v>0</v>
      </c>
      <c r="M365" s="285">
        <f t="shared" si="16"/>
        <v>0</v>
      </c>
    </row>
    <row r="366" spans="11:13" x14ac:dyDescent="0.25">
      <c r="K366" s="307">
        <f t="shared" si="15"/>
        <v>0</v>
      </c>
      <c r="L366" s="377">
        <f t="shared" si="17"/>
        <v>0</v>
      </c>
      <c r="M366" s="285">
        <f t="shared" si="16"/>
        <v>0</v>
      </c>
    </row>
    <row r="367" spans="11:13" x14ac:dyDescent="0.25">
      <c r="K367" s="307">
        <f t="shared" si="15"/>
        <v>0</v>
      </c>
      <c r="L367" s="377">
        <f t="shared" si="17"/>
        <v>0</v>
      </c>
      <c r="M367" s="285">
        <f t="shared" si="16"/>
        <v>0</v>
      </c>
    </row>
    <row r="368" spans="11:13" x14ac:dyDescent="0.25">
      <c r="K368" s="307">
        <f t="shared" si="15"/>
        <v>0</v>
      </c>
      <c r="L368" s="377">
        <f t="shared" si="17"/>
        <v>0</v>
      </c>
      <c r="M368" s="285">
        <f t="shared" si="16"/>
        <v>0</v>
      </c>
    </row>
    <row r="369" spans="11:13" x14ac:dyDescent="0.25">
      <c r="K369" s="307">
        <f t="shared" si="15"/>
        <v>0</v>
      </c>
      <c r="L369" s="377">
        <f t="shared" si="17"/>
        <v>0</v>
      </c>
      <c r="M369" s="285">
        <f t="shared" si="16"/>
        <v>0</v>
      </c>
    </row>
    <row r="370" spans="11:13" x14ac:dyDescent="0.25">
      <c r="K370" s="307">
        <f t="shared" si="15"/>
        <v>0</v>
      </c>
      <c r="L370" s="377">
        <f t="shared" si="17"/>
        <v>0</v>
      </c>
      <c r="M370" s="285">
        <f t="shared" si="16"/>
        <v>0</v>
      </c>
    </row>
    <row r="371" spans="11:13" x14ac:dyDescent="0.25">
      <c r="K371" s="307">
        <f t="shared" si="15"/>
        <v>0</v>
      </c>
      <c r="L371" s="377">
        <f t="shared" si="17"/>
        <v>0</v>
      </c>
      <c r="M371" s="285">
        <f t="shared" si="16"/>
        <v>0</v>
      </c>
    </row>
    <row r="372" spans="11:13" x14ac:dyDescent="0.25">
      <c r="K372" s="307">
        <f t="shared" si="15"/>
        <v>0</v>
      </c>
      <c r="L372" s="377">
        <f t="shared" si="17"/>
        <v>0</v>
      </c>
      <c r="M372" s="285">
        <f t="shared" si="16"/>
        <v>0</v>
      </c>
    </row>
    <row r="373" spans="11:13" x14ac:dyDescent="0.25">
      <c r="K373" s="307">
        <f t="shared" si="15"/>
        <v>0</v>
      </c>
      <c r="L373" s="377">
        <f t="shared" si="17"/>
        <v>0</v>
      </c>
      <c r="M373" s="285">
        <f t="shared" si="16"/>
        <v>0</v>
      </c>
    </row>
    <row r="374" spans="11:13" x14ac:dyDescent="0.25">
      <c r="K374" s="307">
        <f t="shared" si="15"/>
        <v>0</v>
      </c>
      <c r="L374" s="377">
        <f t="shared" si="17"/>
        <v>0</v>
      </c>
      <c r="M374" s="285">
        <f t="shared" si="16"/>
        <v>0</v>
      </c>
    </row>
    <row r="375" spans="11:13" x14ac:dyDescent="0.25">
      <c r="K375" s="307">
        <f t="shared" si="15"/>
        <v>0</v>
      </c>
      <c r="L375" s="377">
        <f t="shared" si="17"/>
        <v>0</v>
      </c>
      <c r="M375" s="285">
        <f t="shared" si="16"/>
        <v>0</v>
      </c>
    </row>
    <row r="376" spans="11:13" x14ac:dyDescent="0.25">
      <c r="K376" s="307">
        <f t="shared" si="15"/>
        <v>0</v>
      </c>
      <c r="L376" s="377">
        <f t="shared" si="17"/>
        <v>0</v>
      </c>
      <c r="M376" s="285">
        <f t="shared" si="16"/>
        <v>0</v>
      </c>
    </row>
    <row r="377" spans="11:13" x14ac:dyDescent="0.25">
      <c r="K377" s="307">
        <f t="shared" si="15"/>
        <v>0</v>
      </c>
      <c r="L377" s="377">
        <f t="shared" si="17"/>
        <v>0</v>
      </c>
      <c r="M377" s="285">
        <f t="shared" si="16"/>
        <v>0</v>
      </c>
    </row>
    <row r="378" spans="11:13" x14ac:dyDescent="0.25">
      <c r="K378" s="307">
        <f t="shared" si="15"/>
        <v>0</v>
      </c>
      <c r="L378" s="377">
        <f t="shared" si="17"/>
        <v>0</v>
      </c>
      <c r="M378" s="285">
        <f t="shared" si="16"/>
        <v>0</v>
      </c>
    </row>
    <row r="379" spans="11:13" x14ac:dyDescent="0.25">
      <c r="K379" s="307">
        <f t="shared" si="15"/>
        <v>0</v>
      </c>
      <c r="L379" s="377">
        <f t="shared" si="17"/>
        <v>0</v>
      </c>
      <c r="M379" s="285">
        <f t="shared" si="16"/>
        <v>0</v>
      </c>
    </row>
    <row r="380" spans="11:13" x14ac:dyDescent="0.25">
      <c r="K380" s="307">
        <f t="shared" si="15"/>
        <v>0</v>
      </c>
      <c r="L380" s="377">
        <f t="shared" si="17"/>
        <v>0</v>
      </c>
      <c r="M380" s="285">
        <f t="shared" si="16"/>
        <v>0</v>
      </c>
    </row>
    <row r="381" spans="11:13" x14ac:dyDescent="0.25">
      <c r="K381" s="307">
        <f t="shared" si="15"/>
        <v>0</v>
      </c>
      <c r="L381" s="377">
        <f t="shared" si="17"/>
        <v>0</v>
      </c>
      <c r="M381" s="285">
        <f t="shared" si="16"/>
        <v>0</v>
      </c>
    </row>
    <row r="382" spans="11:13" x14ac:dyDescent="0.25">
      <c r="K382" s="307">
        <f t="shared" si="15"/>
        <v>0</v>
      </c>
      <c r="L382" s="377">
        <f t="shared" si="17"/>
        <v>0</v>
      </c>
      <c r="M382" s="285">
        <f t="shared" si="16"/>
        <v>0</v>
      </c>
    </row>
    <row r="383" spans="11:13" x14ac:dyDescent="0.25">
      <c r="K383" s="307">
        <f t="shared" si="15"/>
        <v>0</v>
      </c>
      <c r="L383" s="377">
        <f t="shared" si="17"/>
        <v>0</v>
      </c>
      <c r="M383" s="285">
        <f t="shared" si="16"/>
        <v>0</v>
      </c>
    </row>
    <row r="384" spans="11:13" x14ac:dyDescent="0.25">
      <c r="K384" s="307">
        <f t="shared" si="15"/>
        <v>0</v>
      </c>
      <c r="L384" s="377">
        <f t="shared" si="17"/>
        <v>0</v>
      </c>
      <c r="M384" s="285">
        <f t="shared" si="16"/>
        <v>0</v>
      </c>
    </row>
    <row r="385" spans="11:13" x14ac:dyDescent="0.25">
      <c r="K385" s="307">
        <f t="shared" si="15"/>
        <v>0</v>
      </c>
      <c r="L385" s="377">
        <f t="shared" si="17"/>
        <v>0</v>
      </c>
      <c r="M385" s="285">
        <f t="shared" si="16"/>
        <v>0</v>
      </c>
    </row>
    <row r="386" spans="11:13" x14ac:dyDescent="0.25">
      <c r="K386" s="307">
        <f t="shared" si="15"/>
        <v>0</v>
      </c>
      <c r="L386" s="377">
        <f t="shared" si="17"/>
        <v>0</v>
      </c>
      <c r="M386" s="285">
        <f t="shared" si="16"/>
        <v>0</v>
      </c>
    </row>
    <row r="387" spans="11:13" x14ac:dyDescent="0.25">
      <c r="K387" s="307">
        <f t="shared" si="15"/>
        <v>0</v>
      </c>
      <c r="L387" s="377">
        <f t="shared" si="17"/>
        <v>0</v>
      </c>
      <c r="M387" s="285">
        <f t="shared" si="16"/>
        <v>0</v>
      </c>
    </row>
    <row r="388" spans="11:13" x14ac:dyDescent="0.25">
      <c r="K388" s="307">
        <f t="shared" si="15"/>
        <v>0</v>
      </c>
      <c r="L388" s="377">
        <f t="shared" si="17"/>
        <v>0</v>
      </c>
      <c r="M388" s="285">
        <f t="shared" si="16"/>
        <v>0</v>
      </c>
    </row>
    <row r="389" spans="11:13" x14ac:dyDescent="0.25">
      <c r="K389" s="307">
        <f t="shared" ref="K389:K452" si="18">SUM(F389:J389)</f>
        <v>0</v>
      </c>
      <c r="L389" s="377">
        <f t="shared" si="17"/>
        <v>0</v>
      </c>
      <c r="M389" s="285">
        <f t="shared" ref="M389:M452" si="19">SUM(K389*L389)</f>
        <v>0</v>
      </c>
    </row>
    <row r="390" spans="11:13" x14ac:dyDescent="0.25">
      <c r="K390" s="307">
        <f t="shared" si="18"/>
        <v>0</v>
      </c>
      <c r="L390" s="377">
        <f t="shared" ref="L390:L453" si="20">IF(D390="X",0,IF(E390="",0,IF(E390="H",0,VLOOKUP(E390,$F$539:$G$553,2))))</f>
        <v>0</v>
      </c>
      <c r="M390" s="285">
        <f t="shared" si="19"/>
        <v>0</v>
      </c>
    </row>
    <row r="391" spans="11:13" x14ac:dyDescent="0.25">
      <c r="K391" s="307">
        <f t="shared" si="18"/>
        <v>0</v>
      </c>
      <c r="L391" s="377">
        <f t="shared" si="20"/>
        <v>0</v>
      </c>
      <c r="M391" s="285">
        <f t="shared" si="19"/>
        <v>0</v>
      </c>
    </row>
    <row r="392" spans="11:13" x14ac:dyDescent="0.25">
      <c r="K392" s="307">
        <f t="shared" si="18"/>
        <v>0</v>
      </c>
      <c r="L392" s="377">
        <f t="shared" si="20"/>
        <v>0</v>
      </c>
      <c r="M392" s="285">
        <f t="shared" si="19"/>
        <v>0</v>
      </c>
    </row>
    <row r="393" spans="11:13" x14ac:dyDescent="0.25">
      <c r="K393" s="307">
        <f t="shared" si="18"/>
        <v>0</v>
      </c>
      <c r="L393" s="377">
        <f t="shared" si="20"/>
        <v>0</v>
      </c>
      <c r="M393" s="285">
        <f t="shared" si="19"/>
        <v>0</v>
      </c>
    </row>
    <row r="394" spans="11:13" x14ac:dyDescent="0.25">
      <c r="K394" s="307">
        <f t="shared" si="18"/>
        <v>0</v>
      </c>
      <c r="L394" s="377">
        <f t="shared" si="20"/>
        <v>0</v>
      </c>
      <c r="M394" s="285">
        <f t="shared" si="19"/>
        <v>0</v>
      </c>
    </row>
    <row r="395" spans="11:13" x14ac:dyDescent="0.25">
      <c r="K395" s="307">
        <f t="shared" si="18"/>
        <v>0</v>
      </c>
      <c r="L395" s="377">
        <f t="shared" si="20"/>
        <v>0</v>
      </c>
      <c r="M395" s="285">
        <f t="shared" si="19"/>
        <v>0</v>
      </c>
    </row>
    <row r="396" spans="11:13" x14ac:dyDescent="0.25">
      <c r="K396" s="307">
        <f t="shared" si="18"/>
        <v>0</v>
      </c>
      <c r="L396" s="377">
        <f t="shared" si="20"/>
        <v>0</v>
      </c>
      <c r="M396" s="285">
        <f t="shared" si="19"/>
        <v>0</v>
      </c>
    </row>
    <row r="397" spans="11:13" x14ac:dyDescent="0.25">
      <c r="K397" s="307">
        <f t="shared" si="18"/>
        <v>0</v>
      </c>
      <c r="L397" s="377">
        <f t="shared" si="20"/>
        <v>0</v>
      </c>
      <c r="M397" s="285">
        <f t="shared" si="19"/>
        <v>0</v>
      </c>
    </row>
    <row r="398" spans="11:13" x14ac:dyDescent="0.25">
      <c r="K398" s="307">
        <f t="shared" si="18"/>
        <v>0</v>
      </c>
      <c r="L398" s="377">
        <f t="shared" si="20"/>
        <v>0</v>
      </c>
      <c r="M398" s="285">
        <f t="shared" si="19"/>
        <v>0</v>
      </c>
    </row>
    <row r="399" spans="11:13" x14ac:dyDescent="0.25">
      <c r="K399" s="307">
        <f t="shared" si="18"/>
        <v>0</v>
      </c>
      <c r="L399" s="377">
        <f t="shared" si="20"/>
        <v>0</v>
      </c>
      <c r="M399" s="285">
        <f t="shared" si="19"/>
        <v>0</v>
      </c>
    </row>
    <row r="400" spans="11:13" x14ac:dyDescent="0.25">
      <c r="K400" s="307">
        <f t="shared" si="18"/>
        <v>0</v>
      </c>
      <c r="L400" s="377">
        <f t="shared" si="20"/>
        <v>0</v>
      </c>
      <c r="M400" s="285">
        <f t="shared" si="19"/>
        <v>0</v>
      </c>
    </row>
    <row r="401" spans="11:13" x14ac:dyDescent="0.25">
      <c r="K401" s="307">
        <f t="shared" si="18"/>
        <v>0</v>
      </c>
      <c r="L401" s="377">
        <f t="shared" si="20"/>
        <v>0</v>
      </c>
      <c r="M401" s="285">
        <f t="shared" si="19"/>
        <v>0</v>
      </c>
    </row>
    <row r="402" spans="11:13" x14ac:dyDescent="0.25">
      <c r="K402" s="307">
        <f t="shared" si="18"/>
        <v>0</v>
      </c>
      <c r="L402" s="377">
        <f t="shared" si="20"/>
        <v>0</v>
      </c>
      <c r="M402" s="285">
        <f t="shared" si="19"/>
        <v>0</v>
      </c>
    </row>
    <row r="403" spans="11:13" x14ac:dyDescent="0.25">
      <c r="K403" s="307">
        <f t="shared" si="18"/>
        <v>0</v>
      </c>
      <c r="L403" s="377">
        <f t="shared" si="20"/>
        <v>0</v>
      </c>
      <c r="M403" s="285">
        <f t="shared" si="19"/>
        <v>0</v>
      </c>
    </row>
    <row r="404" spans="11:13" x14ac:dyDescent="0.25">
      <c r="K404" s="307">
        <f t="shared" si="18"/>
        <v>0</v>
      </c>
      <c r="L404" s="377">
        <f t="shared" si="20"/>
        <v>0</v>
      </c>
      <c r="M404" s="285">
        <f t="shared" si="19"/>
        <v>0</v>
      </c>
    </row>
    <row r="405" spans="11:13" x14ac:dyDescent="0.25">
      <c r="K405" s="307">
        <f t="shared" si="18"/>
        <v>0</v>
      </c>
      <c r="L405" s="377">
        <f t="shared" si="20"/>
        <v>0</v>
      </c>
      <c r="M405" s="285">
        <f t="shared" si="19"/>
        <v>0</v>
      </c>
    </row>
    <row r="406" spans="11:13" x14ac:dyDescent="0.25">
      <c r="K406" s="307">
        <f t="shared" si="18"/>
        <v>0</v>
      </c>
      <c r="L406" s="377">
        <f t="shared" si="20"/>
        <v>0</v>
      </c>
      <c r="M406" s="285">
        <f t="shared" si="19"/>
        <v>0</v>
      </c>
    </row>
    <row r="407" spans="11:13" x14ac:dyDescent="0.25">
      <c r="K407" s="307">
        <f t="shared" si="18"/>
        <v>0</v>
      </c>
      <c r="L407" s="377">
        <f t="shared" si="20"/>
        <v>0</v>
      </c>
      <c r="M407" s="285">
        <f t="shared" si="19"/>
        <v>0</v>
      </c>
    </row>
    <row r="408" spans="11:13" x14ac:dyDescent="0.25">
      <c r="K408" s="307">
        <f t="shared" si="18"/>
        <v>0</v>
      </c>
      <c r="L408" s="377">
        <f t="shared" si="20"/>
        <v>0</v>
      </c>
      <c r="M408" s="285">
        <f t="shared" si="19"/>
        <v>0</v>
      </c>
    </row>
    <row r="409" spans="11:13" x14ac:dyDescent="0.25">
      <c r="K409" s="307">
        <f t="shared" si="18"/>
        <v>0</v>
      </c>
      <c r="L409" s="377">
        <f t="shared" si="20"/>
        <v>0</v>
      </c>
      <c r="M409" s="285">
        <f t="shared" si="19"/>
        <v>0</v>
      </c>
    </row>
    <row r="410" spans="11:13" x14ac:dyDescent="0.25">
      <c r="K410" s="307">
        <f t="shared" si="18"/>
        <v>0</v>
      </c>
      <c r="L410" s="377">
        <f t="shared" si="20"/>
        <v>0</v>
      </c>
      <c r="M410" s="285">
        <f t="shared" si="19"/>
        <v>0</v>
      </c>
    </row>
    <row r="411" spans="11:13" x14ac:dyDescent="0.25">
      <c r="K411" s="307">
        <f t="shared" si="18"/>
        <v>0</v>
      </c>
      <c r="L411" s="377">
        <f t="shared" si="20"/>
        <v>0</v>
      </c>
      <c r="M411" s="285">
        <f t="shared" si="19"/>
        <v>0</v>
      </c>
    </row>
    <row r="412" spans="11:13" x14ac:dyDescent="0.25">
      <c r="K412" s="307">
        <f t="shared" si="18"/>
        <v>0</v>
      </c>
      <c r="L412" s="377">
        <f t="shared" si="20"/>
        <v>0</v>
      </c>
      <c r="M412" s="285">
        <f t="shared" si="19"/>
        <v>0</v>
      </c>
    </row>
    <row r="413" spans="11:13" x14ac:dyDescent="0.25">
      <c r="K413" s="307">
        <f t="shared" si="18"/>
        <v>0</v>
      </c>
      <c r="L413" s="377">
        <f t="shared" si="20"/>
        <v>0</v>
      </c>
      <c r="M413" s="285">
        <f t="shared" si="19"/>
        <v>0</v>
      </c>
    </row>
    <row r="414" spans="11:13" x14ac:dyDescent="0.25">
      <c r="K414" s="307">
        <f t="shared" si="18"/>
        <v>0</v>
      </c>
      <c r="L414" s="377">
        <f t="shared" si="20"/>
        <v>0</v>
      </c>
      <c r="M414" s="285">
        <f t="shared" si="19"/>
        <v>0</v>
      </c>
    </row>
    <row r="415" spans="11:13" x14ac:dyDescent="0.25">
      <c r="K415" s="307">
        <f t="shared" si="18"/>
        <v>0</v>
      </c>
      <c r="L415" s="377">
        <f t="shared" si="20"/>
        <v>0</v>
      </c>
      <c r="M415" s="285">
        <f t="shared" si="19"/>
        <v>0</v>
      </c>
    </row>
    <row r="416" spans="11:13" x14ac:dyDescent="0.25">
      <c r="K416" s="307">
        <f t="shared" si="18"/>
        <v>0</v>
      </c>
      <c r="L416" s="377">
        <f t="shared" si="20"/>
        <v>0</v>
      </c>
      <c r="M416" s="285">
        <f t="shared" si="19"/>
        <v>0</v>
      </c>
    </row>
    <row r="417" spans="11:13" x14ac:dyDescent="0.25">
      <c r="K417" s="307">
        <f t="shared" si="18"/>
        <v>0</v>
      </c>
      <c r="L417" s="377">
        <f t="shared" si="20"/>
        <v>0</v>
      </c>
      <c r="M417" s="285">
        <f t="shared" si="19"/>
        <v>0</v>
      </c>
    </row>
    <row r="418" spans="11:13" x14ac:dyDescent="0.25">
      <c r="K418" s="307">
        <f t="shared" si="18"/>
        <v>0</v>
      </c>
      <c r="L418" s="377">
        <f t="shared" si="20"/>
        <v>0</v>
      </c>
      <c r="M418" s="285">
        <f t="shared" si="19"/>
        <v>0</v>
      </c>
    </row>
    <row r="419" spans="11:13" x14ac:dyDescent="0.25">
      <c r="K419" s="307">
        <f t="shared" si="18"/>
        <v>0</v>
      </c>
      <c r="L419" s="377">
        <f t="shared" si="20"/>
        <v>0</v>
      </c>
      <c r="M419" s="285">
        <f t="shared" si="19"/>
        <v>0</v>
      </c>
    </row>
    <row r="420" spans="11:13" x14ac:dyDescent="0.25">
      <c r="K420" s="307">
        <f t="shared" si="18"/>
        <v>0</v>
      </c>
      <c r="L420" s="377">
        <f t="shared" si="20"/>
        <v>0</v>
      </c>
      <c r="M420" s="285">
        <f t="shared" si="19"/>
        <v>0</v>
      </c>
    </row>
    <row r="421" spans="11:13" x14ac:dyDescent="0.25">
      <c r="K421" s="307">
        <f t="shared" si="18"/>
        <v>0</v>
      </c>
      <c r="L421" s="377">
        <f t="shared" si="20"/>
        <v>0</v>
      </c>
      <c r="M421" s="285">
        <f t="shared" si="19"/>
        <v>0</v>
      </c>
    </row>
    <row r="422" spans="11:13" x14ac:dyDescent="0.25">
      <c r="K422" s="307">
        <f t="shared" si="18"/>
        <v>0</v>
      </c>
      <c r="L422" s="377">
        <f t="shared" si="20"/>
        <v>0</v>
      </c>
      <c r="M422" s="285">
        <f t="shared" si="19"/>
        <v>0</v>
      </c>
    </row>
    <row r="423" spans="11:13" x14ac:dyDescent="0.25">
      <c r="K423" s="307">
        <f t="shared" si="18"/>
        <v>0</v>
      </c>
      <c r="L423" s="377">
        <f t="shared" si="20"/>
        <v>0</v>
      </c>
      <c r="M423" s="285">
        <f t="shared" si="19"/>
        <v>0</v>
      </c>
    </row>
    <row r="424" spans="11:13" x14ac:dyDescent="0.25">
      <c r="K424" s="307">
        <f t="shared" si="18"/>
        <v>0</v>
      </c>
      <c r="L424" s="377">
        <f t="shared" si="20"/>
        <v>0</v>
      </c>
      <c r="M424" s="285">
        <f t="shared" si="19"/>
        <v>0</v>
      </c>
    </row>
    <row r="425" spans="11:13" x14ac:dyDescent="0.25">
      <c r="K425" s="307">
        <f t="shared" si="18"/>
        <v>0</v>
      </c>
      <c r="L425" s="377">
        <f t="shared" si="20"/>
        <v>0</v>
      </c>
      <c r="M425" s="285">
        <f t="shared" si="19"/>
        <v>0</v>
      </c>
    </row>
    <row r="426" spans="11:13" x14ac:dyDescent="0.25">
      <c r="K426" s="307">
        <f t="shared" si="18"/>
        <v>0</v>
      </c>
      <c r="L426" s="377">
        <f t="shared" si="20"/>
        <v>0</v>
      </c>
      <c r="M426" s="285">
        <f t="shared" si="19"/>
        <v>0</v>
      </c>
    </row>
    <row r="427" spans="11:13" x14ac:dyDescent="0.25">
      <c r="K427" s="307">
        <f t="shared" si="18"/>
        <v>0</v>
      </c>
      <c r="L427" s="377">
        <f t="shared" si="20"/>
        <v>0</v>
      </c>
      <c r="M427" s="285">
        <f t="shared" si="19"/>
        <v>0</v>
      </c>
    </row>
    <row r="428" spans="11:13" x14ac:dyDescent="0.25">
      <c r="K428" s="307">
        <f t="shared" si="18"/>
        <v>0</v>
      </c>
      <c r="L428" s="377">
        <f t="shared" si="20"/>
        <v>0</v>
      </c>
      <c r="M428" s="285">
        <f t="shared" si="19"/>
        <v>0</v>
      </c>
    </row>
    <row r="429" spans="11:13" x14ac:dyDescent="0.25">
      <c r="K429" s="307">
        <f t="shared" si="18"/>
        <v>0</v>
      </c>
      <c r="L429" s="377">
        <f t="shared" si="20"/>
        <v>0</v>
      </c>
      <c r="M429" s="285">
        <f t="shared" si="19"/>
        <v>0</v>
      </c>
    </row>
    <row r="430" spans="11:13" x14ac:dyDescent="0.25">
      <c r="K430" s="307">
        <f t="shared" si="18"/>
        <v>0</v>
      </c>
      <c r="L430" s="377">
        <f t="shared" si="20"/>
        <v>0</v>
      </c>
      <c r="M430" s="285">
        <f t="shared" si="19"/>
        <v>0</v>
      </c>
    </row>
    <row r="431" spans="11:13" x14ac:dyDescent="0.25">
      <c r="K431" s="307">
        <f t="shared" si="18"/>
        <v>0</v>
      </c>
      <c r="L431" s="377">
        <f t="shared" si="20"/>
        <v>0</v>
      </c>
      <c r="M431" s="285">
        <f t="shared" si="19"/>
        <v>0</v>
      </c>
    </row>
    <row r="432" spans="11:13" x14ac:dyDescent="0.25">
      <c r="K432" s="307">
        <f t="shared" si="18"/>
        <v>0</v>
      </c>
      <c r="L432" s="377">
        <f t="shared" si="20"/>
        <v>0</v>
      </c>
      <c r="M432" s="285">
        <f t="shared" si="19"/>
        <v>0</v>
      </c>
    </row>
    <row r="433" spans="11:13" x14ac:dyDescent="0.25">
      <c r="K433" s="307">
        <f t="shared" si="18"/>
        <v>0</v>
      </c>
      <c r="L433" s="377">
        <f t="shared" si="20"/>
        <v>0</v>
      </c>
      <c r="M433" s="285">
        <f t="shared" si="19"/>
        <v>0</v>
      </c>
    </row>
    <row r="434" spans="11:13" x14ac:dyDescent="0.25">
      <c r="K434" s="307">
        <f t="shared" si="18"/>
        <v>0</v>
      </c>
      <c r="L434" s="377">
        <f t="shared" si="20"/>
        <v>0</v>
      </c>
      <c r="M434" s="285">
        <f t="shared" si="19"/>
        <v>0</v>
      </c>
    </row>
    <row r="435" spans="11:13" x14ac:dyDescent="0.25">
      <c r="K435" s="307">
        <f t="shared" si="18"/>
        <v>0</v>
      </c>
      <c r="L435" s="377">
        <f t="shared" si="20"/>
        <v>0</v>
      </c>
      <c r="M435" s="285">
        <f t="shared" si="19"/>
        <v>0</v>
      </c>
    </row>
    <row r="436" spans="11:13" x14ac:dyDescent="0.25">
      <c r="K436" s="307">
        <f t="shared" si="18"/>
        <v>0</v>
      </c>
      <c r="L436" s="377">
        <f t="shared" si="20"/>
        <v>0</v>
      </c>
      <c r="M436" s="285">
        <f t="shared" si="19"/>
        <v>0</v>
      </c>
    </row>
    <row r="437" spans="11:13" x14ac:dyDescent="0.25">
      <c r="K437" s="307">
        <f t="shared" si="18"/>
        <v>0</v>
      </c>
      <c r="L437" s="377">
        <f t="shared" si="20"/>
        <v>0</v>
      </c>
      <c r="M437" s="285">
        <f t="shared" si="19"/>
        <v>0</v>
      </c>
    </row>
    <row r="438" spans="11:13" x14ac:dyDescent="0.25">
      <c r="K438" s="307">
        <f t="shared" si="18"/>
        <v>0</v>
      </c>
      <c r="L438" s="377">
        <f t="shared" si="20"/>
        <v>0</v>
      </c>
      <c r="M438" s="285">
        <f t="shared" si="19"/>
        <v>0</v>
      </c>
    </row>
    <row r="439" spans="11:13" x14ac:dyDescent="0.25">
      <c r="K439" s="307">
        <f t="shared" si="18"/>
        <v>0</v>
      </c>
      <c r="L439" s="377">
        <f t="shared" si="20"/>
        <v>0</v>
      </c>
      <c r="M439" s="285">
        <f t="shared" si="19"/>
        <v>0</v>
      </c>
    </row>
    <row r="440" spans="11:13" x14ac:dyDescent="0.25">
      <c r="K440" s="307">
        <f t="shared" si="18"/>
        <v>0</v>
      </c>
      <c r="L440" s="377">
        <f t="shared" si="20"/>
        <v>0</v>
      </c>
      <c r="M440" s="285">
        <f t="shared" si="19"/>
        <v>0</v>
      </c>
    </row>
    <row r="441" spans="11:13" x14ac:dyDescent="0.25">
      <c r="K441" s="307">
        <f t="shared" si="18"/>
        <v>0</v>
      </c>
      <c r="L441" s="377">
        <f t="shared" si="20"/>
        <v>0</v>
      </c>
      <c r="M441" s="285">
        <f t="shared" si="19"/>
        <v>0</v>
      </c>
    </row>
    <row r="442" spans="11:13" x14ac:dyDescent="0.25">
      <c r="K442" s="307">
        <f t="shared" si="18"/>
        <v>0</v>
      </c>
      <c r="L442" s="377">
        <f t="shared" si="20"/>
        <v>0</v>
      </c>
      <c r="M442" s="285">
        <f t="shared" si="19"/>
        <v>0</v>
      </c>
    </row>
    <row r="443" spans="11:13" x14ac:dyDescent="0.25">
      <c r="K443" s="307">
        <f t="shared" si="18"/>
        <v>0</v>
      </c>
      <c r="L443" s="377">
        <f t="shared" si="20"/>
        <v>0</v>
      </c>
      <c r="M443" s="285">
        <f t="shared" si="19"/>
        <v>0</v>
      </c>
    </row>
    <row r="444" spans="11:13" x14ac:dyDescent="0.25">
      <c r="K444" s="307">
        <f t="shared" si="18"/>
        <v>0</v>
      </c>
      <c r="L444" s="377">
        <f t="shared" si="20"/>
        <v>0</v>
      </c>
      <c r="M444" s="285">
        <f t="shared" si="19"/>
        <v>0</v>
      </c>
    </row>
    <row r="445" spans="11:13" x14ac:dyDescent="0.25">
      <c r="K445" s="307">
        <f t="shared" si="18"/>
        <v>0</v>
      </c>
      <c r="L445" s="377">
        <f t="shared" si="20"/>
        <v>0</v>
      </c>
      <c r="M445" s="285">
        <f t="shared" si="19"/>
        <v>0</v>
      </c>
    </row>
    <row r="446" spans="11:13" x14ac:dyDescent="0.25">
      <c r="K446" s="307">
        <f t="shared" si="18"/>
        <v>0</v>
      </c>
      <c r="L446" s="377">
        <f t="shared" si="20"/>
        <v>0</v>
      </c>
      <c r="M446" s="285">
        <f t="shared" si="19"/>
        <v>0</v>
      </c>
    </row>
    <row r="447" spans="11:13" x14ac:dyDescent="0.25">
      <c r="K447" s="307">
        <f t="shared" si="18"/>
        <v>0</v>
      </c>
      <c r="L447" s="377">
        <f t="shared" si="20"/>
        <v>0</v>
      </c>
      <c r="M447" s="285">
        <f t="shared" si="19"/>
        <v>0</v>
      </c>
    </row>
    <row r="448" spans="11:13" x14ac:dyDescent="0.25">
      <c r="K448" s="307">
        <f t="shared" si="18"/>
        <v>0</v>
      </c>
      <c r="L448" s="377">
        <f t="shared" si="20"/>
        <v>0</v>
      </c>
      <c r="M448" s="285">
        <f t="shared" si="19"/>
        <v>0</v>
      </c>
    </row>
    <row r="449" spans="11:13" x14ac:dyDescent="0.25">
      <c r="K449" s="307">
        <f t="shared" si="18"/>
        <v>0</v>
      </c>
      <c r="L449" s="377">
        <f t="shared" si="20"/>
        <v>0</v>
      </c>
      <c r="M449" s="285">
        <f t="shared" si="19"/>
        <v>0</v>
      </c>
    </row>
    <row r="450" spans="11:13" x14ac:dyDescent="0.25">
      <c r="K450" s="307">
        <f t="shared" si="18"/>
        <v>0</v>
      </c>
      <c r="L450" s="377">
        <f t="shared" si="20"/>
        <v>0</v>
      </c>
      <c r="M450" s="285">
        <f t="shared" si="19"/>
        <v>0</v>
      </c>
    </row>
    <row r="451" spans="11:13" x14ac:dyDescent="0.25">
      <c r="K451" s="307">
        <f t="shared" si="18"/>
        <v>0</v>
      </c>
      <c r="L451" s="377">
        <f t="shared" si="20"/>
        <v>0</v>
      </c>
      <c r="M451" s="285">
        <f t="shared" si="19"/>
        <v>0</v>
      </c>
    </row>
    <row r="452" spans="11:13" x14ac:dyDescent="0.25">
      <c r="K452" s="307">
        <f t="shared" si="18"/>
        <v>0</v>
      </c>
      <c r="L452" s="377">
        <f t="shared" si="20"/>
        <v>0</v>
      </c>
      <c r="M452" s="285">
        <f t="shared" si="19"/>
        <v>0</v>
      </c>
    </row>
    <row r="453" spans="11:13" x14ac:dyDescent="0.25">
      <c r="K453" s="307">
        <f t="shared" ref="K453:K498" si="21">SUM(F453:J453)</f>
        <v>0</v>
      </c>
      <c r="L453" s="377">
        <f t="shared" si="20"/>
        <v>0</v>
      </c>
      <c r="M453" s="285">
        <f t="shared" ref="M453:M498" si="22">SUM(K453*L453)</f>
        <v>0</v>
      </c>
    </row>
    <row r="454" spans="11:13" x14ac:dyDescent="0.25">
      <c r="K454" s="307">
        <f t="shared" si="21"/>
        <v>0</v>
      </c>
      <c r="L454" s="377">
        <f t="shared" ref="L454:L498" si="23">IF(D454="X",0,IF(E454="",0,IF(E454="H",0,VLOOKUP(E454,$F$539:$G$553,2))))</f>
        <v>0</v>
      </c>
      <c r="M454" s="285">
        <f t="shared" si="22"/>
        <v>0</v>
      </c>
    </row>
    <row r="455" spans="11:13" x14ac:dyDescent="0.25">
      <c r="K455" s="307">
        <f t="shared" si="21"/>
        <v>0</v>
      </c>
      <c r="L455" s="377">
        <f t="shared" si="23"/>
        <v>0</v>
      </c>
      <c r="M455" s="285">
        <f t="shared" si="22"/>
        <v>0</v>
      </c>
    </row>
    <row r="456" spans="11:13" x14ac:dyDescent="0.25">
      <c r="K456" s="307">
        <f t="shared" si="21"/>
        <v>0</v>
      </c>
      <c r="L456" s="377">
        <f t="shared" si="23"/>
        <v>0</v>
      </c>
      <c r="M456" s="285">
        <f t="shared" si="22"/>
        <v>0</v>
      </c>
    </row>
    <row r="457" spans="11:13" x14ac:dyDescent="0.25">
      <c r="K457" s="307">
        <f t="shared" si="21"/>
        <v>0</v>
      </c>
      <c r="L457" s="377">
        <f t="shared" si="23"/>
        <v>0</v>
      </c>
      <c r="M457" s="285">
        <f t="shared" si="22"/>
        <v>0</v>
      </c>
    </row>
    <row r="458" spans="11:13" x14ac:dyDescent="0.25">
      <c r="K458" s="307">
        <f t="shared" si="21"/>
        <v>0</v>
      </c>
      <c r="L458" s="377">
        <f t="shared" si="23"/>
        <v>0</v>
      </c>
      <c r="M458" s="285">
        <f t="shared" si="22"/>
        <v>0</v>
      </c>
    </row>
    <row r="459" spans="11:13" x14ac:dyDescent="0.25">
      <c r="K459" s="307">
        <f t="shared" si="21"/>
        <v>0</v>
      </c>
      <c r="L459" s="377">
        <f t="shared" si="23"/>
        <v>0</v>
      </c>
      <c r="M459" s="285">
        <f t="shared" si="22"/>
        <v>0</v>
      </c>
    </row>
    <row r="460" spans="11:13" x14ac:dyDescent="0.25">
      <c r="K460" s="307">
        <f t="shared" si="21"/>
        <v>0</v>
      </c>
      <c r="L460" s="377">
        <f t="shared" si="23"/>
        <v>0</v>
      </c>
      <c r="M460" s="285">
        <f t="shared" si="22"/>
        <v>0</v>
      </c>
    </row>
    <row r="461" spans="11:13" x14ac:dyDescent="0.25">
      <c r="K461" s="307">
        <f t="shared" si="21"/>
        <v>0</v>
      </c>
      <c r="L461" s="377">
        <f t="shared" si="23"/>
        <v>0</v>
      </c>
      <c r="M461" s="285">
        <f t="shared" si="22"/>
        <v>0</v>
      </c>
    </row>
    <row r="462" spans="11:13" x14ac:dyDescent="0.25">
      <c r="K462" s="307">
        <f t="shared" si="21"/>
        <v>0</v>
      </c>
      <c r="L462" s="377">
        <f t="shared" si="23"/>
        <v>0</v>
      </c>
      <c r="M462" s="285">
        <f t="shared" si="22"/>
        <v>0</v>
      </c>
    </row>
    <row r="463" spans="11:13" x14ac:dyDescent="0.25">
      <c r="K463" s="307">
        <f t="shared" si="21"/>
        <v>0</v>
      </c>
      <c r="L463" s="377">
        <f t="shared" si="23"/>
        <v>0</v>
      </c>
      <c r="M463" s="285">
        <f t="shared" si="22"/>
        <v>0</v>
      </c>
    </row>
    <row r="464" spans="11:13" x14ac:dyDescent="0.25">
      <c r="K464" s="307">
        <f t="shared" si="21"/>
        <v>0</v>
      </c>
      <c r="L464" s="377">
        <f t="shared" si="23"/>
        <v>0</v>
      </c>
      <c r="M464" s="285">
        <f t="shared" si="22"/>
        <v>0</v>
      </c>
    </row>
    <row r="465" spans="11:13" x14ac:dyDescent="0.25">
      <c r="K465" s="307">
        <f t="shared" si="21"/>
        <v>0</v>
      </c>
      <c r="L465" s="377">
        <f t="shared" si="23"/>
        <v>0</v>
      </c>
      <c r="M465" s="285">
        <f t="shared" si="22"/>
        <v>0</v>
      </c>
    </row>
    <row r="466" spans="11:13" x14ac:dyDescent="0.25">
      <c r="K466" s="307">
        <f t="shared" si="21"/>
        <v>0</v>
      </c>
      <c r="L466" s="377">
        <f t="shared" si="23"/>
        <v>0</v>
      </c>
      <c r="M466" s="285">
        <f t="shared" si="22"/>
        <v>0</v>
      </c>
    </row>
    <row r="467" spans="11:13" x14ac:dyDescent="0.25">
      <c r="K467" s="307">
        <f t="shared" si="21"/>
        <v>0</v>
      </c>
      <c r="L467" s="377">
        <f t="shared" si="23"/>
        <v>0</v>
      </c>
      <c r="M467" s="285">
        <f t="shared" si="22"/>
        <v>0</v>
      </c>
    </row>
    <row r="468" spans="11:13" x14ac:dyDescent="0.25">
      <c r="K468" s="307">
        <f t="shared" si="21"/>
        <v>0</v>
      </c>
      <c r="L468" s="377">
        <f t="shared" si="23"/>
        <v>0</v>
      </c>
      <c r="M468" s="285">
        <f t="shared" si="22"/>
        <v>0</v>
      </c>
    </row>
    <row r="469" spans="11:13" x14ac:dyDescent="0.25">
      <c r="K469" s="307">
        <f t="shared" si="21"/>
        <v>0</v>
      </c>
      <c r="L469" s="377">
        <f t="shared" si="23"/>
        <v>0</v>
      </c>
      <c r="M469" s="285">
        <f t="shared" si="22"/>
        <v>0</v>
      </c>
    </row>
    <row r="470" spans="11:13" x14ac:dyDescent="0.25">
      <c r="K470" s="307">
        <f t="shared" si="21"/>
        <v>0</v>
      </c>
      <c r="L470" s="377">
        <f t="shared" si="23"/>
        <v>0</v>
      </c>
      <c r="M470" s="285">
        <f t="shared" si="22"/>
        <v>0</v>
      </c>
    </row>
    <row r="471" spans="11:13" x14ac:dyDescent="0.25">
      <c r="K471" s="307">
        <f t="shared" si="21"/>
        <v>0</v>
      </c>
      <c r="L471" s="377">
        <f t="shared" si="23"/>
        <v>0</v>
      </c>
      <c r="M471" s="285">
        <f t="shared" si="22"/>
        <v>0</v>
      </c>
    </row>
    <row r="472" spans="11:13" x14ac:dyDescent="0.25">
      <c r="K472" s="307">
        <f t="shared" si="21"/>
        <v>0</v>
      </c>
      <c r="L472" s="377">
        <f t="shared" si="23"/>
        <v>0</v>
      </c>
      <c r="M472" s="285">
        <f t="shared" si="22"/>
        <v>0</v>
      </c>
    </row>
    <row r="473" spans="11:13" x14ac:dyDescent="0.25">
      <c r="K473" s="307">
        <f t="shared" si="21"/>
        <v>0</v>
      </c>
      <c r="L473" s="377">
        <f t="shared" si="23"/>
        <v>0</v>
      </c>
      <c r="M473" s="285">
        <f t="shared" si="22"/>
        <v>0</v>
      </c>
    </row>
    <row r="474" spans="11:13" x14ac:dyDescent="0.25">
      <c r="K474" s="307">
        <f t="shared" si="21"/>
        <v>0</v>
      </c>
      <c r="L474" s="377">
        <f t="shared" si="23"/>
        <v>0</v>
      </c>
      <c r="M474" s="285">
        <f t="shared" si="22"/>
        <v>0</v>
      </c>
    </row>
    <row r="475" spans="11:13" x14ac:dyDescent="0.25">
      <c r="K475" s="307">
        <f t="shared" si="21"/>
        <v>0</v>
      </c>
      <c r="L475" s="377">
        <f t="shared" si="23"/>
        <v>0</v>
      </c>
      <c r="M475" s="285">
        <f t="shared" si="22"/>
        <v>0</v>
      </c>
    </row>
    <row r="476" spans="11:13" x14ac:dyDescent="0.25">
      <c r="K476" s="307">
        <f t="shared" si="21"/>
        <v>0</v>
      </c>
      <c r="L476" s="377">
        <f t="shared" si="23"/>
        <v>0</v>
      </c>
      <c r="M476" s="285">
        <f t="shared" si="22"/>
        <v>0</v>
      </c>
    </row>
    <row r="477" spans="11:13" x14ac:dyDescent="0.25">
      <c r="K477" s="307">
        <f t="shared" si="21"/>
        <v>0</v>
      </c>
      <c r="L477" s="377">
        <f t="shared" si="23"/>
        <v>0</v>
      </c>
      <c r="M477" s="285">
        <f t="shared" si="22"/>
        <v>0</v>
      </c>
    </row>
    <row r="478" spans="11:13" x14ac:dyDescent="0.25">
      <c r="K478" s="307">
        <f t="shared" si="21"/>
        <v>0</v>
      </c>
      <c r="L478" s="377">
        <f t="shared" si="23"/>
        <v>0</v>
      </c>
      <c r="M478" s="285">
        <f t="shared" si="22"/>
        <v>0</v>
      </c>
    </row>
    <row r="479" spans="11:13" x14ac:dyDescent="0.25">
      <c r="K479" s="307">
        <f t="shared" si="21"/>
        <v>0</v>
      </c>
      <c r="L479" s="377">
        <f t="shared" si="23"/>
        <v>0</v>
      </c>
      <c r="M479" s="285">
        <f t="shared" si="22"/>
        <v>0</v>
      </c>
    </row>
    <row r="480" spans="11:13" x14ac:dyDescent="0.25">
      <c r="K480" s="307">
        <f t="shared" si="21"/>
        <v>0</v>
      </c>
      <c r="L480" s="377">
        <f t="shared" si="23"/>
        <v>0</v>
      </c>
      <c r="M480" s="285">
        <f t="shared" si="22"/>
        <v>0</v>
      </c>
    </row>
    <row r="481" spans="11:13" x14ac:dyDescent="0.25">
      <c r="K481" s="307">
        <f t="shared" si="21"/>
        <v>0</v>
      </c>
      <c r="L481" s="377">
        <f t="shared" si="23"/>
        <v>0</v>
      </c>
      <c r="M481" s="285">
        <f t="shared" si="22"/>
        <v>0</v>
      </c>
    </row>
    <row r="482" spans="11:13" x14ac:dyDescent="0.25">
      <c r="K482" s="307">
        <f t="shared" si="21"/>
        <v>0</v>
      </c>
      <c r="L482" s="377">
        <f t="shared" si="23"/>
        <v>0</v>
      </c>
      <c r="M482" s="285">
        <f t="shared" si="22"/>
        <v>0</v>
      </c>
    </row>
    <row r="483" spans="11:13" x14ac:dyDescent="0.25">
      <c r="K483" s="307">
        <f t="shared" si="21"/>
        <v>0</v>
      </c>
      <c r="L483" s="377">
        <f t="shared" si="23"/>
        <v>0</v>
      </c>
      <c r="M483" s="285">
        <f t="shared" si="22"/>
        <v>0</v>
      </c>
    </row>
    <row r="484" spans="11:13" x14ac:dyDescent="0.25">
      <c r="K484" s="307">
        <f t="shared" si="21"/>
        <v>0</v>
      </c>
      <c r="L484" s="377">
        <f t="shared" si="23"/>
        <v>0</v>
      </c>
      <c r="M484" s="285">
        <f t="shared" si="22"/>
        <v>0</v>
      </c>
    </row>
    <row r="485" spans="11:13" x14ac:dyDescent="0.25">
      <c r="K485" s="307">
        <f t="shared" si="21"/>
        <v>0</v>
      </c>
      <c r="L485" s="377">
        <f t="shared" si="23"/>
        <v>0</v>
      </c>
      <c r="M485" s="285">
        <f t="shared" si="22"/>
        <v>0</v>
      </c>
    </row>
    <row r="486" spans="11:13" x14ac:dyDescent="0.25">
      <c r="K486" s="307">
        <f t="shared" si="21"/>
        <v>0</v>
      </c>
      <c r="L486" s="377">
        <f t="shared" si="23"/>
        <v>0</v>
      </c>
      <c r="M486" s="285">
        <f t="shared" si="22"/>
        <v>0</v>
      </c>
    </row>
    <row r="487" spans="11:13" x14ac:dyDescent="0.25">
      <c r="K487" s="307">
        <f t="shared" si="21"/>
        <v>0</v>
      </c>
      <c r="L487" s="377">
        <f t="shared" si="23"/>
        <v>0</v>
      </c>
      <c r="M487" s="285">
        <f t="shared" si="22"/>
        <v>0</v>
      </c>
    </row>
    <row r="488" spans="11:13" x14ac:dyDescent="0.25">
      <c r="K488" s="307">
        <f t="shared" si="21"/>
        <v>0</v>
      </c>
      <c r="L488" s="377">
        <f t="shared" si="23"/>
        <v>0</v>
      </c>
      <c r="M488" s="285">
        <f t="shared" si="22"/>
        <v>0</v>
      </c>
    </row>
    <row r="489" spans="11:13" x14ac:dyDescent="0.25">
      <c r="K489" s="307">
        <f t="shared" si="21"/>
        <v>0</v>
      </c>
      <c r="L489" s="377">
        <f t="shared" si="23"/>
        <v>0</v>
      </c>
      <c r="M489" s="285">
        <f t="shared" si="22"/>
        <v>0</v>
      </c>
    </row>
    <row r="490" spans="11:13" x14ac:dyDescent="0.25">
      <c r="K490" s="307">
        <f t="shared" si="21"/>
        <v>0</v>
      </c>
      <c r="L490" s="377">
        <f t="shared" si="23"/>
        <v>0</v>
      </c>
      <c r="M490" s="285">
        <f t="shared" si="22"/>
        <v>0</v>
      </c>
    </row>
    <row r="491" spans="11:13" x14ac:dyDescent="0.25">
      <c r="K491" s="307">
        <f t="shared" ref="K491:K494" si="24">SUM(F491:J491)</f>
        <v>0</v>
      </c>
      <c r="L491" s="377">
        <f t="shared" si="23"/>
        <v>0</v>
      </c>
      <c r="M491" s="285">
        <f t="shared" ref="M491:M494" si="25">SUM(K491*L491)</f>
        <v>0</v>
      </c>
    </row>
    <row r="492" spans="11:13" x14ac:dyDescent="0.25">
      <c r="K492" s="307">
        <f t="shared" si="24"/>
        <v>0</v>
      </c>
      <c r="L492" s="377">
        <f t="shared" si="23"/>
        <v>0</v>
      </c>
      <c r="M492" s="285">
        <f t="shared" si="25"/>
        <v>0</v>
      </c>
    </row>
    <row r="493" spans="11:13" x14ac:dyDescent="0.25">
      <c r="K493" s="307">
        <f t="shared" si="24"/>
        <v>0</v>
      </c>
      <c r="L493" s="377">
        <f t="shared" si="23"/>
        <v>0</v>
      </c>
      <c r="M493" s="285">
        <f t="shared" si="25"/>
        <v>0</v>
      </c>
    </row>
    <row r="494" spans="11:13" x14ac:dyDescent="0.25">
      <c r="K494" s="307">
        <f t="shared" si="24"/>
        <v>0</v>
      </c>
      <c r="L494" s="377">
        <f t="shared" si="23"/>
        <v>0</v>
      </c>
      <c r="M494" s="285">
        <f t="shared" si="25"/>
        <v>0</v>
      </c>
    </row>
    <row r="495" spans="11:13" x14ac:dyDescent="0.25">
      <c r="K495" s="307">
        <f t="shared" si="21"/>
        <v>0</v>
      </c>
      <c r="L495" s="377">
        <f t="shared" si="23"/>
        <v>0</v>
      </c>
      <c r="M495" s="285">
        <f t="shared" si="22"/>
        <v>0</v>
      </c>
    </row>
    <row r="496" spans="11:13" x14ac:dyDescent="0.25">
      <c r="K496" s="307">
        <f t="shared" si="21"/>
        <v>0</v>
      </c>
      <c r="L496" s="377">
        <f t="shared" si="23"/>
        <v>0</v>
      </c>
      <c r="M496" s="285">
        <f t="shared" si="22"/>
        <v>0</v>
      </c>
    </row>
    <row r="497" spans="3:13" x14ac:dyDescent="0.25">
      <c r="K497" s="307">
        <f t="shared" si="21"/>
        <v>0</v>
      </c>
      <c r="L497" s="377">
        <f t="shared" si="23"/>
        <v>0</v>
      </c>
      <c r="M497" s="285">
        <f t="shared" si="22"/>
        <v>0</v>
      </c>
    </row>
    <row r="498" spans="3:13" x14ac:dyDescent="0.25">
      <c r="K498" s="307">
        <f t="shared" si="21"/>
        <v>0</v>
      </c>
      <c r="L498" s="377">
        <f t="shared" si="23"/>
        <v>0</v>
      </c>
      <c r="M498" s="285">
        <f t="shared" si="22"/>
        <v>0</v>
      </c>
    </row>
    <row r="499" spans="3:13" x14ac:dyDescent="0.25">
      <c r="C499" s="383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383" t="str">
        <f>IF(F539="","Vrije categorie",F539)</f>
        <v>A</v>
      </c>
      <c r="D500" s="383"/>
      <c r="E500" s="383"/>
      <c r="F500" s="383">
        <f t="shared" ref="F500:F514" si="26">SUMPRODUCT(--($E$4:$E$498=C500),--($D$4:$D$498=""),$F$4:$F$498)</f>
        <v>0</v>
      </c>
      <c r="G500" s="383">
        <f t="shared" ref="G500:G514" si="27">SUMPRODUCT(--($E$4:$E$498=C500),--($D$4:$D$498=""),$G$4:$G$498)</f>
        <v>0</v>
      </c>
      <c r="H500" s="383">
        <f t="shared" ref="H500:H514" si="28">SUMPRODUCT(--($E$4:$E$498=C500),--($D$4:$D$498=""),$H$4:$H$498)</f>
        <v>0</v>
      </c>
      <c r="I500" s="383">
        <f t="shared" ref="I500:I514" si="29">SUMPRODUCT(--($E$4:$E$498=C500),--($D$4:$D$498=""),$I$4:$I$498)</f>
        <v>0</v>
      </c>
      <c r="J500" s="383">
        <f t="shared" ref="J500:J514" si="30">SUMPRODUCT(--($E$4:$E$498=C500),--($D$4:$D$498=""),$J$4:$J$498)</f>
        <v>0</v>
      </c>
      <c r="K500" s="383">
        <f t="shared" ref="K500:K514" si="31">SUM(F500:J500)</f>
        <v>0</v>
      </c>
      <c r="L500" s="383"/>
      <c r="M500" s="383">
        <f t="shared" ref="M500:M507" si="32">SUMPRODUCT(--($E$4:$E$498=C500),--($D$4:$D$498=""),$M$4:$M$498)</f>
        <v>0</v>
      </c>
    </row>
    <row r="501" spans="3:13" x14ac:dyDescent="0.25">
      <c r="C501" s="383" t="str">
        <f t="shared" ref="C501:C514" si="33">IF(F540="","Vrije categorie",F540)</f>
        <v>A1</v>
      </c>
      <c r="D501" s="383"/>
      <c r="E501" s="383"/>
      <c r="F501" s="383">
        <f t="shared" si="26"/>
        <v>0</v>
      </c>
      <c r="G501" s="383">
        <f t="shared" si="27"/>
        <v>0</v>
      </c>
      <c r="H501" s="383">
        <f t="shared" si="28"/>
        <v>0</v>
      </c>
      <c r="I501" s="383">
        <f t="shared" si="29"/>
        <v>0</v>
      </c>
      <c r="J501" s="383">
        <f t="shared" si="30"/>
        <v>0</v>
      </c>
      <c r="K501" s="383">
        <f t="shared" si="31"/>
        <v>0</v>
      </c>
      <c r="L501" s="383"/>
      <c r="M501" s="383">
        <f t="shared" si="32"/>
        <v>0</v>
      </c>
    </row>
    <row r="502" spans="3:13" x14ac:dyDescent="0.25">
      <c r="C502" s="383" t="str">
        <f t="shared" si="33"/>
        <v>A2</v>
      </c>
      <c r="D502" s="383"/>
      <c r="E502" s="383"/>
      <c r="F502" s="383">
        <f t="shared" si="26"/>
        <v>0</v>
      </c>
      <c r="G502" s="383">
        <f t="shared" si="27"/>
        <v>0</v>
      </c>
      <c r="H502" s="383">
        <f t="shared" si="28"/>
        <v>0</v>
      </c>
      <c r="I502" s="383">
        <f t="shared" si="29"/>
        <v>0</v>
      </c>
      <c r="J502" s="383">
        <f t="shared" si="30"/>
        <v>0</v>
      </c>
      <c r="K502" s="383">
        <f t="shared" si="31"/>
        <v>0</v>
      </c>
      <c r="L502" s="383"/>
      <c r="M502" s="383">
        <f t="shared" si="32"/>
        <v>0</v>
      </c>
    </row>
    <row r="503" spans="3:13" x14ac:dyDescent="0.25">
      <c r="C503" s="383" t="str">
        <f t="shared" si="33"/>
        <v>A3</v>
      </c>
      <c r="D503" s="383"/>
      <c r="E503" s="383"/>
      <c r="F503" s="383">
        <f t="shared" si="26"/>
        <v>0</v>
      </c>
      <c r="G503" s="383">
        <f t="shared" si="27"/>
        <v>0</v>
      </c>
      <c r="H503" s="383">
        <f t="shared" si="28"/>
        <v>0</v>
      </c>
      <c r="I503" s="383">
        <f t="shared" si="29"/>
        <v>0</v>
      </c>
      <c r="J503" s="383">
        <f t="shared" si="30"/>
        <v>0</v>
      </c>
      <c r="K503" s="383">
        <f t="shared" si="31"/>
        <v>0</v>
      </c>
      <c r="L503" s="383"/>
      <c r="M503" s="383">
        <f t="shared" si="32"/>
        <v>0</v>
      </c>
    </row>
    <row r="504" spans="3:13" x14ac:dyDescent="0.25">
      <c r="C504" s="383" t="str">
        <f t="shared" si="33"/>
        <v>B</v>
      </c>
      <c r="D504" s="383"/>
      <c r="E504" s="383"/>
      <c r="F504" s="383">
        <f t="shared" si="26"/>
        <v>0</v>
      </c>
      <c r="G504" s="383">
        <f t="shared" si="27"/>
        <v>0</v>
      </c>
      <c r="H504" s="383">
        <f t="shared" si="28"/>
        <v>0</v>
      </c>
      <c r="I504" s="383">
        <f t="shared" si="29"/>
        <v>0</v>
      </c>
      <c r="J504" s="383">
        <f t="shared" si="30"/>
        <v>0</v>
      </c>
      <c r="K504" s="383">
        <f t="shared" si="31"/>
        <v>0</v>
      </c>
      <c r="L504" s="383"/>
      <c r="M504" s="383">
        <f t="shared" si="32"/>
        <v>0</v>
      </c>
    </row>
    <row r="505" spans="3:13" x14ac:dyDescent="0.25">
      <c r="C505" s="383" t="str">
        <f t="shared" si="33"/>
        <v>B1</v>
      </c>
      <c r="D505" s="383"/>
      <c r="E505" s="383"/>
      <c r="F505" s="383">
        <f t="shared" si="26"/>
        <v>0</v>
      </c>
      <c r="G505" s="383">
        <f t="shared" si="27"/>
        <v>0</v>
      </c>
      <c r="H505" s="383">
        <f t="shared" si="28"/>
        <v>0</v>
      </c>
      <c r="I505" s="383">
        <f t="shared" si="29"/>
        <v>0</v>
      </c>
      <c r="J505" s="383">
        <f t="shared" si="30"/>
        <v>0</v>
      </c>
      <c r="K505" s="383">
        <f t="shared" si="31"/>
        <v>0</v>
      </c>
      <c r="L505" s="383"/>
      <c r="M505" s="383">
        <f t="shared" si="32"/>
        <v>0</v>
      </c>
    </row>
    <row r="506" spans="3:13" x14ac:dyDescent="0.25">
      <c r="C506" s="383" t="str">
        <f t="shared" si="33"/>
        <v>C</v>
      </c>
      <c r="D506" s="383"/>
      <c r="E506" s="383"/>
      <c r="F506" s="383">
        <f t="shared" si="26"/>
        <v>0</v>
      </c>
      <c r="G506" s="383">
        <f t="shared" si="27"/>
        <v>0</v>
      </c>
      <c r="H506" s="383">
        <f t="shared" si="28"/>
        <v>0</v>
      </c>
      <c r="I506" s="383">
        <f t="shared" si="29"/>
        <v>0</v>
      </c>
      <c r="J506" s="383">
        <f t="shared" si="30"/>
        <v>0</v>
      </c>
      <c r="K506" s="383">
        <f t="shared" si="31"/>
        <v>0</v>
      </c>
      <c r="L506" s="383"/>
      <c r="M506" s="383">
        <f t="shared" si="32"/>
        <v>0</v>
      </c>
    </row>
    <row r="507" spans="3:13" x14ac:dyDescent="0.25">
      <c r="C507" s="383" t="str">
        <f t="shared" si="33"/>
        <v>D</v>
      </c>
      <c r="D507" s="383"/>
      <c r="E507" s="383"/>
      <c r="F507" s="383">
        <f t="shared" si="26"/>
        <v>0</v>
      </c>
      <c r="G507" s="383">
        <f t="shared" si="27"/>
        <v>0</v>
      </c>
      <c r="H507" s="383">
        <f t="shared" si="28"/>
        <v>0</v>
      </c>
      <c r="I507" s="383">
        <f t="shared" si="29"/>
        <v>0</v>
      </c>
      <c r="J507" s="383">
        <f t="shared" si="30"/>
        <v>0</v>
      </c>
      <c r="K507" s="383">
        <f t="shared" si="31"/>
        <v>0</v>
      </c>
      <c r="L507" s="383"/>
      <c r="M507" s="383">
        <f t="shared" si="32"/>
        <v>0</v>
      </c>
    </row>
    <row r="508" spans="3:13" x14ac:dyDescent="0.25">
      <c r="C508" s="383" t="str">
        <f t="shared" si="33"/>
        <v>D1</v>
      </c>
      <c r="D508" s="383"/>
      <c r="E508" s="383"/>
      <c r="F508" s="383">
        <f t="shared" si="26"/>
        <v>0</v>
      </c>
      <c r="G508" s="383">
        <f t="shared" si="27"/>
        <v>0</v>
      </c>
      <c r="H508" s="383">
        <f t="shared" si="28"/>
        <v>0</v>
      </c>
      <c r="I508" s="383">
        <f t="shared" si="29"/>
        <v>0</v>
      </c>
      <c r="J508" s="383">
        <f t="shared" si="30"/>
        <v>0</v>
      </c>
      <c r="K508" s="383">
        <f t="shared" si="31"/>
        <v>0</v>
      </c>
      <c r="L508" s="383"/>
      <c r="M508" s="383">
        <f t="shared" ref="M508:M513" si="34">SUMPRODUCT(--($E$4:$E$498=C508),--($D$4:$D$498=""),$M$4:$M$498)</f>
        <v>0</v>
      </c>
    </row>
    <row r="509" spans="3:13" x14ac:dyDescent="0.25">
      <c r="C509" s="383" t="str">
        <f t="shared" si="33"/>
        <v>E</v>
      </c>
      <c r="D509" s="383"/>
      <c r="E509" s="383"/>
      <c r="F509" s="383">
        <f t="shared" si="26"/>
        <v>0</v>
      </c>
      <c r="G509" s="383">
        <f t="shared" si="27"/>
        <v>0</v>
      </c>
      <c r="H509" s="383">
        <f t="shared" si="28"/>
        <v>0</v>
      </c>
      <c r="I509" s="383">
        <f t="shared" si="29"/>
        <v>0</v>
      </c>
      <c r="J509" s="383">
        <f t="shared" si="30"/>
        <v>0</v>
      </c>
      <c r="K509" s="383">
        <f t="shared" si="31"/>
        <v>0</v>
      </c>
      <c r="L509" s="383"/>
      <c r="M509" s="383">
        <f t="shared" si="34"/>
        <v>0</v>
      </c>
    </row>
    <row r="510" spans="3:13" x14ac:dyDescent="0.25">
      <c r="C510" s="383" t="str">
        <f t="shared" si="33"/>
        <v>F</v>
      </c>
      <c r="D510" s="383"/>
      <c r="E510" s="383"/>
      <c r="F510" s="383">
        <f t="shared" si="26"/>
        <v>0</v>
      </c>
      <c r="G510" s="383">
        <f t="shared" si="27"/>
        <v>0</v>
      </c>
      <c r="H510" s="383">
        <f t="shared" si="28"/>
        <v>0</v>
      </c>
      <c r="I510" s="383">
        <f t="shared" si="29"/>
        <v>0</v>
      </c>
      <c r="J510" s="383">
        <f t="shared" si="30"/>
        <v>0</v>
      </c>
      <c r="K510" s="383">
        <f t="shared" si="31"/>
        <v>0</v>
      </c>
      <c r="L510" s="383"/>
      <c r="M510" s="383">
        <f t="shared" si="34"/>
        <v>0</v>
      </c>
    </row>
    <row r="511" spans="3:13" x14ac:dyDescent="0.25">
      <c r="C511" s="383" t="str">
        <f t="shared" si="33"/>
        <v>G</v>
      </c>
      <c r="D511" s="383"/>
      <c r="E511" s="383"/>
      <c r="F511" s="383">
        <f t="shared" si="26"/>
        <v>0</v>
      </c>
      <c r="G511" s="383">
        <f t="shared" si="27"/>
        <v>0</v>
      </c>
      <c r="H511" s="383">
        <f t="shared" si="28"/>
        <v>0</v>
      </c>
      <c r="I511" s="383">
        <f t="shared" si="29"/>
        <v>0</v>
      </c>
      <c r="J511" s="383">
        <f t="shared" si="30"/>
        <v>0</v>
      </c>
      <c r="K511" s="383">
        <f t="shared" si="31"/>
        <v>0</v>
      </c>
      <c r="L511" s="383"/>
      <c r="M511" s="383">
        <f t="shared" si="34"/>
        <v>0</v>
      </c>
    </row>
    <row r="512" spans="3:13" x14ac:dyDescent="0.25">
      <c r="C512" s="383" t="str">
        <f t="shared" si="33"/>
        <v>H</v>
      </c>
      <c r="D512" s="383"/>
      <c r="E512" s="383"/>
      <c r="F512" s="383">
        <f t="shared" si="26"/>
        <v>0</v>
      </c>
      <c r="G512" s="383">
        <f t="shared" si="27"/>
        <v>0</v>
      </c>
      <c r="H512" s="383">
        <f t="shared" si="28"/>
        <v>0</v>
      </c>
      <c r="I512" s="383">
        <f t="shared" si="29"/>
        <v>0</v>
      </c>
      <c r="J512" s="383">
        <f t="shared" si="30"/>
        <v>0</v>
      </c>
      <c r="K512" s="383">
        <f t="shared" si="31"/>
        <v>0</v>
      </c>
      <c r="L512" s="383"/>
      <c r="M512" s="383">
        <f t="shared" si="34"/>
        <v>0</v>
      </c>
    </row>
    <row r="513" spans="3:13" x14ac:dyDescent="0.25">
      <c r="C513" s="383" t="str">
        <f t="shared" si="33"/>
        <v>E3</v>
      </c>
      <c r="D513" s="383"/>
      <c r="E513" s="383"/>
      <c r="F513" s="383">
        <f t="shared" si="26"/>
        <v>0</v>
      </c>
      <c r="G513" s="383">
        <f t="shared" si="27"/>
        <v>0</v>
      </c>
      <c r="H513" s="383">
        <f t="shared" si="28"/>
        <v>0</v>
      </c>
      <c r="I513" s="383">
        <f t="shared" si="29"/>
        <v>0</v>
      </c>
      <c r="J513" s="383">
        <f t="shared" si="30"/>
        <v>0</v>
      </c>
      <c r="K513" s="383">
        <f t="shared" si="31"/>
        <v>0</v>
      </c>
      <c r="L513" s="383"/>
      <c r="M513" s="383">
        <f t="shared" si="34"/>
        <v>0</v>
      </c>
    </row>
    <row r="514" spans="3:13" x14ac:dyDescent="0.25">
      <c r="C514" s="383" t="str">
        <f t="shared" si="33"/>
        <v>Vrije categorie</v>
      </c>
      <c r="D514" s="383"/>
      <c r="E514" s="383"/>
      <c r="F514" s="383">
        <f t="shared" si="26"/>
        <v>0</v>
      </c>
      <c r="G514" s="383">
        <f t="shared" si="27"/>
        <v>0</v>
      </c>
      <c r="H514" s="383">
        <f t="shared" si="28"/>
        <v>0</v>
      </c>
      <c r="I514" s="383">
        <f t="shared" si="29"/>
        <v>0</v>
      </c>
      <c r="J514" s="383">
        <f t="shared" si="30"/>
        <v>0</v>
      </c>
      <c r="K514" s="383">
        <f t="shared" si="31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384" t="s">
        <v>37</v>
      </c>
      <c r="D515" s="384"/>
      <c r="E515" s="384"/>
      <c r="F515" s="384">
        <f>SUM(F500:F514)</f>
        <v>0</v>
      </c>
      <c r="G515" s="384">
        <f t="shared" ref="G515:K515" si="35">SUM(G500:G514)</f>
        <v>0</v>
      </c>
      <c r="H515" s="384">
        <f t="shared" si="35"/>
        <v>0</v>
      </c>
      <c r="I515" s="384">
        <f t="shared" si="35"/>
        <v>0</v>
      </c>
      <c r="J515" s="384">
        <f t="shared" si="35"/>
        <v>0</v>
      </c>
      <c r="K515" s="384">
        <f t="shared" si="35"/>
        <v>0</v>
      </c>
      <c r="L515" s="384"/>
      <c r="M515" s="384">
        <f>SUM(M499:M514)</f>
        <v>0</v>
      </c>
    </row>
    <row r="516" spans="3:13" ht="15.75" thickTop="1" x14ac:dyDescent="0.25">
      <c r="C516" s="385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384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0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0</v>
      </c>
      <c r="K517" s="384">
        <f>SUM(F517:J517)</f>
        <v>0</v>
      </c>
      <c r="L517" s="389"/>
      <c r="M517" s="390"/>
    </row>
    <row r="518" spans="3:13" ht="15.75" thickTop="1" x14ac:dyDescent="0.25"/>
    <row r="519" spans="3:13" x14ac:dyDescent="0.25">
      <c r="C519" s="391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391" t="str">
        <f t="shared" ref="C520:C534" si="36">C500</f>
        <v>A</v>
      </c>
      <c r="D520" s="391"/>
      <c r="E520" s="391"/>
      <c r="F520" s="391">
        <f t="shared" ref="F520:F534" si="37">SUMPRODUCT(--($E$4:$E$498=C520),--($D$4:$D$498="X"),$F$4:$F$498)</f>
        <v>0</v>
      </c>
      <c r="G520" s="391">
        <f t="shared" ref="G520:G534" si="38">SUMPRODUCT(--($E$4:$E$498=C520),--($D$4:$D$498="X"),$G$4:$G$498)</f>
        <v>0</v>
      </c>
      <c r="H520" s="391">
        <f t="shared" ref="H520:H534" si="39">SUMPRODUCT(--($E$4:$E$498=C520),--($D$4:$D$498="X"),$H$4:$H$498)</f>
        <v>0</v>
      </c>
      <c r="I520" s="391">
        <f t="shared" ref="I520:I534" si="40">SUMPRODUCT(--($E$4:$E$498=C520),--($D$4:$D$498="X"),$I$4:$I$498)</f>
        <v>0</v>
      </c>
      <c r="J520" s="391">
        <f t="shared" ref="J520:J534" si="41">SUMPRODUCT(--($E$4:$E$498=C520),--($D$4:$D$498="X"),$J$4:$J$498)</f>
        <v>0</v>
      </c>
      <c r="K520" s="391">
        <f t="shared" ref="K520:K534" si="42">SUM(F520:J520)</f>
        <v>0</v>
      </c>
    </row>
    <row r="521" spans="3:13" x14ac:dyDescent="0.25">
      <c r="C521" s="391" t="str">
        <f t="shared" si="36"/>
        <v>A1</v>
      </c>
      <c r="D521" s="391"/>
      <c r="E521" s="391"/>
      <c r="F521" s="391">
        <f t="shared" si="37"/>
        <v>0</v>
      </c>
      <c r="G521" s="391">
        <f t="shared" si="38"/>
        <v>0</v>
      </c>
      <c r="H521" s="391">
        <f t="shared" si="39"/>
        <v>0</v>
      </c>
      <c r="I521" s="391">
        <f t="shared" si="40"/>
        <v>0</v>
      </c>
      <c r="J521" s="391">
        <f t="shared" si="41"/>
        <v>0</v>
      </c>
      <c r="K521" s="391">
        <f t="shared" si="42"/>
        <v>0</v>
      </c>
    </row>
    <row r="522" spans="3:13" x14ac:dyDescent="0.25">
      <c r="C522" s="391" t="str">
        <f t="shared" si="36"/>
        <v>A2</v>
      </c>
      <c r="D522" s="391"/>
      <c r="E522" s="391"/>
      <c r="F522" s="391">
        <f t="shared" si="37"/>
        <v>0</v>
      </c>
      <c r="G522" s="391">
        <f t="shared" si="38"/>
        <v>0</v>
      </c>
      <c r="H522" s="391">
        <f t="shared" si="39"/>
        <v>0</v>
      </c>
      <c r="I522" s="391">
        <f t="shared" si="40"/>
        <v>0</v>
      </c>
      <c r="J522" s="391">
        <f t="shared" si="41"/>
        <v>0</v>
      </c>
      <c r="K522" s="391">
        <f t="shared" si="42"/>
        <v>0</v>
      </c>
    </row>
    <row r="523" spans="3:13" x14ac:dyDescent="0.25">
      <c r="C523" s="391" t="str">
        <f t="shared" si="36"/>
        <v>A3</v>
      </c>
      <c r="D523" s="391"/>
      <c r="E523" s="391"/>
      <c r="F523" s="391">
        <f t="shared" si="37"/>
        <v>0</v>
      </c>
      <c r="G523" s="391">
        <f t="shared" si="38"/>
        <v>0</v>
      </c>
      <c r="H523" s="391">
        <f t="shared" si="39"/>
        <v>0</v>
      </c>
      <c r="I523" s="391">
        <f t="shared" si="40"/>
        <v>0</v>
      </c>
      <c r="J523" s="391">
        <f t="shared" si="41"/>
        <v>0</v>
      </c>
      <c r="K523" s="391">
        <f t="shared" si="42"/>
        <v>0</v>
      </c>
    </row>
    <row r="524" spans="3:13" x14ac:dyDescent="0.25">
      <c r="C524" s="391" t="str">
        <f t="shared" si="36"/>
        <v>B</v>
      </c>
      <c r="D524" s="391"/>
      <c r="E524" s="391"/>
      <c r="F524" s="391">
        <f t="shared" si="37"/>
        <v>0</v>
      </c>
      <c r="G524" s="391">
        <f t="shared" si="38"/>
        <v>0</v>
      </c>
      <c r="H524" s="391">
        <f t="shared" si="39"/>
        <v>0</v>
      </c>
      <c r="I524" s="391">
        <f t="shared" si="40"/>
        <v>0</v>
      </c>
      <c r="J524" s="391">
        <f t="shared" si="41"/>
        <v>0</v>
      </c>
      <c r="K524" s="391">
        <f t="shared" si="42"/>
        <v>0</v>
      </c>
    </row>
    <row r="525" spans="3:13" x14ac:dyDescent="0.25">
      <c r="C525" s="391" t="str">
        <f t="shared" si="36"/>
        <v>B1</v>
      </c>
      <c r="D525" s="391"/>
      <c r="E525" s="391"/>
      <c r="F525" s="391">
        <f t="shared" si="37"/>
        <v>0</v>
      </c>
      <c r="G525" s="391">
        <f t="shared" si="38"/>
        <v>0</v>
      </c>
      <c r="H525" s="391">
        <f t="shared" si="39"/>
        <v>0</v>
      </c>
      <c r="I525" s="391">
        <f t="shared" si="40"/>
        <v>0</v>
      </c>
      <c r="J525" s="391">
        <f t="shared" si="41"/>
        <v>0</v>
      </c>
      <c r="K525" s="391">
        <f t="shared" si="42"/>
        <v>0</v>
      </c>
    </row>
    <row r="526" spans="3:13" x14ac:dyDescent="0.25">
      <c r="C526" s="391" t="str">
        <f t="shared" si="36"/>
        <v>C</v>
      </c>
      <c r="D526" s="391"/>
      <c r="E526" s="391"/>
      <c r="F526" s="391">
        <f t="shared" si="37"/>
        <v>0</v>
      </c>
      <c r="G526" s="391">
        <f t="shared" si="38"/>
        <v>0</v>
      </c>
      <c r="H526" s="391">
        <f t="shared" si="39"/>
        <v>0</v>
      </c>
      <c r="I526" s="391">
        <f t="shared" si="40"/>
        <v>0</v>
      </c>
      <c r="J526" s="391">
        <f t="shared" si="41"/>
        <v>0</v>
      </c>
      <c r="K526" s="391">
        <f t="shared" si="42"/>
        <v>0</v>
      </c>
    </row>
    <row r="527" spans="3:13" x14ac:dyDescent="0.25">
      <c r="C527" s="391" t="str">
        <f t="shared" si="36"/>
        <v>D</v>
      </c>
      <c r="D527" s="391"/>
      <c r="E527" s="391"/>
      <c r="F527" s="391">
        <f t="shared" si="37"/>
        <v>0</v>
      </c>
      <c r="G527" s="391">
        <f t="shared" si="38"/>
        <v>0</v>
      </c>
      <c r="H527" s="391">
        <f t="shared" si="39"/>
        <v>0</v>
      </c>
      <c r="I527" s="391">
        <f t="shared" si="40"/>
        <v>0</v>
      </c>
      <c r="J527" s="391">
        <f t="shared" si="41"/>
        <v>0</v>
      </c>
      <c r="K527" s="391">
        <f t="shared" si="42"/>
        <v>0</v>
      </c>
    </row>
    <row r="528" spans="3:13" x14ac:dyDescent="0.25">
      <c r="C528" s="391" t="str">
        <f t="shared" si="36"/>
        <v>D1</v>
      </c>
      <c r="D528" s="391"/>
      <c r="E528" s="391"/>
      <c r="F528" s="391">
        <f t="shared" si="37"/>
        <v>0</v>
      </c>
      <c r="G528" s="391">
        <f t="shared" si="38"/>
        <v>0</v>
      </c>
      <c r="H528" s="391">
        <f t="shared" si="39"/>
        <v>0</v>
      </c>
      <c r="I528" s="391">
        <f t="shared" si="40"/>
        <v>0</v>
      </c>
      <c r="J528" s="391">
        <f t="shared" si="41"/>
        <v>0</v>
      </c>
      <c r="K528" s="391">
        <f t="shared" si="42"/>
        <v>0</v>
      </c>
    </row>
    <row r="529" spans="3:12" x14ac:dyDescent="0.25">
      <c r="C529" s="391" t="str">
        <f t="shared" si="36"/>
        <v>E</v>
      </c>
      <c r="D529" s="391"/>
      <c r="E529" s="391"/>
      <c r="F529" s="391">
        <f t="shared" si="37"/>
        <v>0</v>
      </c>
      <c r="G529" s="391">
        <f t="shared" si="38"/>
        <v>0</v>
      </c>
      <c r="H529" s="391">
        <f t="shared" si="39"/>
        <v>0</v>
      </c>
      <c r="I529" s="391">
        <f t="shared" si="40"/>
        <v>0</v>
      </c>
      <c r="J529" s="391">
        <f t="shared" si="41"/>
        <v>0</v>
      </c>
      <c r="K529" s="391">
        <f t="shared" si="42"/>
        <v>0</v>
      </c>
    </row>
    <row r="530" spans="3:12" x14ac:dyDescent="0.25">
      <c r="C530" s="391" t="str">
        <f t="shared" si="36"/>
        <v>F</v>
      </c>
      <c r="D530" s="391"/>
      <c r="E530" s="391"/>
      <c r="F530" s="391">
        <f t="shared" si="37"/>
        <v>0</v>
      </c>
      <c r="G530" s="391">
        <f t="shared" si="38"/>
        <v>0</v>
      </c>
      <c r="H530" s="391">
        <f t="shared" si="39"/>
        <v>0</v>
      </c>
      <c r="I530" s="391">
        <f t="shared" si="40"/>
        <v>0</v>
      </c>
      <c r="J530" s="391">
        <f t="shared" si="41"/>
        <v>0</v>
      </c>
      <c r="K530" s="391">
        <f t="shared" si="42"/>
        <v>0</v>
      </c>
    </row>
    <row r="531" spans="3:12" x14ac:dyDescent="0.25">
      <c r="C531" s="391" t="str">
        <f t="shared" si="36"/>
        <v>G</v>
      </c>
      <c r="D531" s="391"/>
      <c r="E531" s="391"/>
      <c r="F531" s="391">
        <f t="shared" si="37"/>
        <v>0</v>
      </c>
      <c r="G531" s="391">
        <f t="shared" si="38"/>
        <v>0</v>
      </c>
      <c r="H531" s="391">
        <f t="shared" si="39"/>
        <v>0</v>
      </c>
      <c r="I531" s="391">
        <f t="shared" si="40"/>
        <v>0</v>
      </c>
      <c r="J531" s="391">
        <f t="shared" si="41"/>
        <v>0</v>
      </c>
      <c r="K531" s="391">
        <f t="shared" si="42"/>
        <v>0</v>
      </c>
    </row>
    <row r="532" spans="3:12" x14ac:dyDescent="0.25">
      <c r="C532" s="391" t="str">
        <f t="shared" si="36"/>
        <v>H</v>
      </c>
      <c r="D532" s="391"/>
      <c r="E532" s="391"/>
      <c r="F532" s="391">
        <f t="shared" si="37"/>
        <v>0</v>
      </c>
      <c r="G532" s="391">
        <f t="shared" si="38"/>
        <v>0</v>
      </c>
      <c r="H532" s="391">
        <f t="shared" si="39"/>
        <v>0</v>
      </c>
      <c r="I532" s="391">
        <f t="shared" si="40"/>
        <v>0</v>
      </c>
      <c r="J532" s="391">
        <f t="shared" si="41"/>
        <v>0</v>
      </c>
      <c r="K532" s="391">
        <f t="shared" si="42"/>
        <v>0</v>
      </c>
    </row>
    <row r="533" spans="3:12" x14ac:dyDescent="0.25">
      <c r="C533" s="391" t="str">
        <f t="shared" si="36"/>
        <v>E3</v>
      </c>
      <c r="D533" s="391"/>
      <c r="E533" s="391"/>
      <c r="F533" s="391">
        <f t="shared" si="37"/>
        <v>0</v>
      </c>
      <c r="G533" s="391">
        <f t="shared" si="38"/>
        <v>0</v>
      </c>
      <c r="H533" s="391">
        <f t="shared" si="39"/>
        <v>0</v>
      </c>
      <c r="I533" s="391">
        <f t="shared" si="40"/>
        <v>0</v>
      </c>
      <c r="J533" s="391">
        <f t="shared" si="41"/>
        <v>0</v>
      </c>
      <c r="K533" s="391">
        <f t="shared" si="42"/>
        <v>0</v>
      </c>
    </row>
    <row r="534" spans="3:12" x14ac:dyDescent="0.25">
      <c r="C534" s="391" t="str">
        <f t="shared" si="36"/>
        <v>Vrije categorie</v>
      </c>
      <c r="D534" s="391"/>
      <c r="E534" s="391"/>
      <c r="F534" s="391">
        <f t="shared" si="37"/>
        <v>0</v>
      </c>
      <c r="G534" s="391">
        <f t="shared" si="38"/>
        <v>0</v>
      </c>
      <c r="H534" s="391">
        <f t="shared" si="39"/>
        <v>0</v>
      </c>
      <c r="I534" s="391">
        <f t="shared" si="40"/>
        <v>0</v>
      </c>
      <c r="J534" s="391">
        <f t="shared" si="41"/>
        <v>0</v>
      </c>
      <c r="K534" s="391">
        <f t="shared" si="42"/>
        <v>0</v>
      </c>
    </row>
    <row r="535" spans="3:12" ht="15.75" thickBot="1" x14ac:dyDescent="0.3">
      <c r="C535" s="392" t="s">
        <v>140</v>
      </c>
      <c r="D535" s="392"/>
      <c r="E535" s="392"/>
      <c r="F535" s="392">
        <f t="shared" ref="F535:K535" si="43">SUM(F520:F534)</f>
        <v>0</v>
      </c>
      <c r="G535" s="392">
        <f t="shared" si="43"/>
        <v>0</v>
      </c>
      <c r="H535" s="392">
        <f t="shared" si="43"/>
        <v>0</v>
      </c>
      <c r="I535" s="392">
        <f t="shared" si="43"/>
        <v>0</v>
      </c>
      <c r="J535" s="392">
        <f t="shared" si="43"/>
        <v>0</v>
      </c>
      <c r="K535" s="392">
        <f t="shared" si="43"/>
        <v>0</v>
      </c>
    </row>
    <row r="536" spans="3:12" ht="15.75" thickTop="1" x14ac:dyDescent="0.25">
      <c r="C536" s="393"/>
    </row>
    <row r="537" spans="3:12" x14ac:dyDescent="0.25">
      <c r="C537" s="393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/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/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/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/>
      <c r="L544" s="285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401" t="str">
        <f>IF('1a'!F550=0,"",'1a'!F550)</f>
        <v>G</v>
      </c>
      <c r="G550" s="402">
        <f>IF('1a'!G550=0,"",'1a'!G550)</f>
        <v>200</v>
      </c>
    </row>
    <row r="551" spans="6:7" x14ac:dyDescent="0.25">
      <c r="F551" s="401" t="str">
        <f>IF('1a'!F551=0,"",'1a'!F551)</f>
        <v>H</v>
      </c>
      <c r="G551" s="402">
        <f>IF('1a'!G551=0,"",'1a'!G551)</f>
        <v>200</v>
      </c>
    </row>
    <row r="552" spans="6:7" x14ac:dyDescent="0.25">
      <c r="F552" s="401" t="str">
        <f>IF('1a'!F552=0,"",'1a'!F552)</f>
        <v>E3</v>
      </c>
      <c r="G552" s="402">
        <f>IF('1a'!G552=0,"",'1a'!G552)</f>
        <v>200</v>
      </c>
    </row>
    <row r="553" spans="6:7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qql823rTn5OpONt+8ARZgWudXQQrVOkxNNBRLYf7M0KW56uBYjMNXXa0AVOFyH46pKAwSO0/PXhpnJ1/nl1ajg==" saltValue="KRYY1stHDp2ks53S77Hpf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Blad22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K49" sqref="K49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10,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(nieuw)</v>
      </c>
      <c r="C4" s="616"/>
      <c r="D4" s="616"/>
      <c r="E4" s="616"/>
      <c r="F4" s="629" t="s">
        <v>10</v>
      </c>
      <c r="G4" s="629"/>
      <c r="H4" s="221">
        <v>10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10a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10">
        <f ca="1">VLOOKUP($H$4,Verzamelblad!$A$5:$DF$54,110)</f>
        <v>0</v>
      </c>
      <c r="F41" s="208"/>
      <c r="G41" s="161" t="str">
        <f t="shared" ca="1" si="3"/>
        <v/>
      </c>
      <c r="H41" s="44">
        <f>VLOOKUP($H$4,Verzamelblad!$A$5:$DE$54,27)</f>
        <v>0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/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/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9EWxMI6I/BwiD/1v1ionAJut98/T6NvAZTuuoOLWjce624lxP5Gccb/Jqj4F262Se9bdJar7aZ66e6J3Hix8Pg==" saltValue="RXR1cNH4gmYZFDMZzrbR6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6" priority="4" operator="equal">
      <formula>"Geen 100%"</formula>
    </cfRule>
  </conditionalFormatting>
  <conditionalFormatting sqref="G12">
    <cfRule type="containsText" dxfId="125" priority="2" operator="containsText" text="te laag">
      <formula>NOT(ISERROR(SEARCH("te laag",G12)))</formula>
    </cfRule>
  </conditionalFormatting>
  <conditionalFormatting sqref="G13">
    <cfRule type="containsText" dxfId="1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B51D3C0-7A7A-4826-915C-8309B86CF9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Blad23">
    <tabColor rgb="FF173583"/>
  </sheetPr>
  <dimension ref="A1:O553"/>
  <sheetViews>
    <sheetView zoomScaleNormal="100" workbookViewId="0">
      <pane ySplit="3" topLeftCell="A4" activePane="bottomLeft" state="frozen"/>
      <selection activeCell="O8" sqref="O8"/>
      <selection pane="bottomLeft" activeCell="I24" sqref="I24"/>
    </sheetView>
  </sheetViews>
  <sheetFormatPr defaultRowHeight="15" x14ac:dyDescent="0.25"/>
  <cols>
    <col min="1" max="1" width="6" style="377" customWidth="1"/>
    <col min="2" max="2" width="3.42578125" style="377" customWidth="1"/>
    <col min="3" max="3" width="20.85546875" style="380" customWidth="1"/>
    <col min="4" max="4" width="3" style="380" customWidth="1"/>
    <col min="5" max="5" width="3.7109375" style="380" customWidth="1"/>
    <col min="6" max="6" width="9.42578125" style="285" customWidth="1"/>
    <col min="7" max="7" width="10.5703125" style="285" customWidth="1"/>
    <col min="8" max="10" width="8.7109375" style="285" customWidth="1"/>
    <col min="11" max="11" width="10.7109375" style="307" customWidth="1"/>
    <col min="12" max="12" width="5.7109375" style="377" customWidth="1"/>
    <col min="13" max="13" width="10.7109375" style="285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27">
        <f>'10'!H4</f>
        <v>10</v>
      </c>
      <c r="B1" s="371" t="s">
        <v>6</v>
      </c>
      <c r="C1" s="372"/>
      <c r="D1" s="373" t="str">
        <f>IF(VLOOKUP(A1,Verzamelblad!A5:E54,3)=0,"",VLOOKUP(A1,Verzamelblad!A5:E54,3))</f>
        <v>(nieuw)</v>
      </c>
      <c r="E1" s="374"/>
      <c r="F1" s="375"/>
      <c r="G1" s="375"/>
      <c r="H1" s="375"/>
      <c r="I1" s="375"/>
      <c r="J1" s="375"/>
      <c r="K1" s="376"/>
    </row>
    <row r="2" spans="1:15" x14ac:dyDescent="0.25">
      <c r="B2" s="371" t="s">
        <v>22</v>
      </c>
      <c r="C2" s="378"/>
      <c r="D2" s="373" t="str">
        <f>IF(CONCATENATE(VLOOKUP(A1,Verzamelblad!A5:E54,4)," te ",VLOOKUP(A1,Verzamelblad!A5:E54,5))=" te ","",CONCATENATE(VLOOKUP(A1,Verzamelblad!A5:E54,4)," te ",VLOOKUP(A1,Verzamelblad!A5:E54,5)))</f>
        <v/>
      </c>
      <c r="E2" s="374"/>
      <c r="F2" s="375"/>
      <c r="G2" s="375"/>
      <c r="H2" s="375"/>
      <c r="I2" s="375"/>
      <c r="J2" s="375"/>
      <c r="K2" s="376"/>
    </row>
    <row r="3" spans="1:15" ht="30" x14ac:dyDescent="0.25">
      <c r="A3" s="379" t="s">
        <v>172</v>
      </c>
      <c r="B3" s="379" t="s">
        <v>23</v>
      </c>
      <c r="C3" s="380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>SUM(F4:J4)</f>
        <v>0</v>
      </c>
      <c r="L4" s="377">
        <f>IF(D4="X",0,IF(E4="",0,IF(E4="H",0,VLOOKUP(E4,$F$539:$G$553,2))))</f>
        <v>0</v>
      </c>
      <c r="M4" s="285">
        <f>SUM(K4*L4)</f>
        <v>0</v>
      </c>
    </row>
    <row r="5" spans="1:15" x14ac:dyDescent="0.25">
      <c r="K5" s="307">
        <f t="shared" ref="K5:K68" si="0">SUM(F5:J5)</f>
        <v>0</v>
      </c>
      <c r="L5" s="377">
        <f>IF(D5="X",0,IF(E5="",0,IF(E5="H",0,VLOOKUP(E5,$F$539:$G$553,2))))</f>
        <v>0</v>
      </c>
      <c r="M5" s="285">
        <f t="shared" ref="M5:M68" si="1">SUM(K5*L5)</f>
        <v>0</v>
      </c>
    </row>
    <row r="6" spans="1:15" x14ac:dyDescent="0.25">
      <c r="K6" s="307">
        <f t="shared" si="0"/>
        <v>0</v>
      </c>
      <c r="L6" s="377">
        <f t="shared" ref="L6:L69" si="2">IF(D6="X",0,IF(E6="",0,IF(E6="H",0,VLOOKUP(E6,$F$539:$G$553,2))))</f>
        <v>0</v>
      </c>
      <c r="M6" s="285">
        <f t="shared" si="1"/>
        <v>0</v>
      </c>
    </row>
    <row r="7" spans="1:15" x14ac:dyDescent="0.25">
      <c r="K7" s="307">
        <f t="shared" si="0"/>
        <v>0</v>
      </c>
      <c r="L7" s="377">
        <f t="shared" si="2"/>
        <v>0</v>
      </c>
      <c r="M7" s="285">
        <f t="shared" si="1"/>
        <v>0</v>
      </c>
    </row>
    <row r="8" spans="1:15" x14ac:dyDescent="0.25">
      <c r="K8" s="307">
        <f t="shared" si="0"/>
        <v>0</v>
      </c>
      <c r="L8" s="377">
        <f t="shared" si="2"/>
        <v>0</v>
      </c>
      <c r="M8" s="285">
        <f t="shared" si="1"/>
        <v>0</v>
      </c>
    </row>
    <row r="9" spans="1:15" x14ac:dyDescent="0.25">
      <c r="K9" s="307">
        <f t="shared" si="0"/>
        <v>0</v>
      </c>
      <c r="L9" s="377">
        <f t="shared" si="2"/>
        <v>0</v>
      </c>
      <c r="M9" s="285">
        <f t="shared" si="1"/>
        <v>0</v>
      </c>
    </row>
    <row r="10" spans="1:15" x14ac:dyDescent="0.25">
      <c r="K10" s="307">
        <f t="shared" si="0"/>
        <v>0</v>
      </c>
      <c r="L10" s="377">
        <f t="shared" si="2"/>
        <v>0</v>
      </c>
      <c r="M10" s="285">
        <f t="shared" si="1"/>
        <v>0</v>
      </c>
    </row>
    <row r="11" spans="1:15" x14ac:dyDescent="0.25">
      <c r="K11" s="307">
        <f t="shared" si="0"/>
        <v>0</v>
      </c>
      <c r="L11" s="377">
        <f t="shared" si="2"/>
        <v>0</v>
      </c>
      <c r="M11" s="285">
        <f t="shared" si="1"/>
        <v>0</v>
      </c>
    </row>
    <row r="12" spans="1:15" x14ac:dyDescent="0.25">
      <c r="K12" s="307">
        <f t="shared" si="0"/>
        <v>0</v>
      </c>
      <c r="L12" s="377">
        <f t="shared" si="2"/>
        <v>0</v>
      </c>
      <c r="M12" s="285">
        <f t="shared" si="1"/>
        <v>0</v>
      </c>
    </row>
    <row r="13" spans="1:15" x14ac:dyDescent="0.25">
      <c r="K13" s="307">
        <f t="shared" si="0"/>
        <v>0</v>
      </c>
      <c r="L13" s="377">
        <f t="shared" si="2"/>
        <v>0</v>
      </c>
      <c r="M13" s="285">
        <f t="shared" si="1"/>
        <v>0</v>
      </c>
    </row>
    <row r="14" spans="1:15" x14ac:dyDescent="0.25">
      <c r="K14" s="307">
        <f t="shared" si="0"/>
        <v>0</v>
      </c>
      <c r="L14" s="377">
        <f t="shared" si="2"/>
        <v>0</v>
      </c>
      <c r="M14" s="285">
        <f t="shared" si="1"/>
        <v>0</v>
      </c>
    </row>
    <row r="15" spans="1:15" x14ac:dyDescent="0.25">
      <c r="K15" s="307">
        <f t="shared" si="0"/>
        <v>0</v>
      </c>
      <c r="L15" s="377">
        <f t="shared" si="2"/>
        <v>0</v>
      </c>
      <c r="M15" s="285">
        <f t="shared" si="1"/>
        <v>0</v>
      </c>
    </row>
    <row r="16" spans="1:15" x14ac:dyDescent="0.25">
      <c r="K16" s="307">
        <f t="shared" si="0"/>
        <v>0</v>
      </c>
      <c r="L16" s="377">
        <f t="shared" si="2"/>
        <v>0</v>
      </c>
      <c r="M16" s="285">
        <f t="shared" si="1"/>
        <v>0</v>
      </c>
    </row>
    <row r="17" spans="11:13" x14ac:dyDescent="0.25">
      <c r="K17" s="307">
        <f t="shared" si="0"/>
        <v>0</v>
      </c>
      <c r="L17" s="377">
        <f t="shared" si="2"/>
        <v>0</v>
      </c>
      <c r="M17" s="285">
        <f t="shared" si="1"/>
        <v>0</v>
      </c>
    </row>
    <row r="18" spans="11:13" x14ac:dyDescent="0.25">
      <c r="K18" s="307">
        <f t="shared" si="0"/>
        <v>0</v>
      </c>
      <c r="L18" s="377">
        <f t="shared" si="2"/>
        <v>0</v>
      </c>
      <c r="M18" s="285">
        <f t="shared" si="1"/>
        <v>0</v>
      </c>
    </row>
    <row r="19" spans="11:13" x14ac:dyDescent="0.25">
      <c r="K19" s="307">
        <f t="shared" si="0"/>
        <v>0</v>
      </c>
      <c r="L19" s="377">
        <f t="shared" si="2"/>
        <v>0</v>
      </c>
      <c r="M19" s="285">
        <f t="shared" si="1"/>
        <v>0</v>
      </c>
    </row>
    <row r="20" spans="11:13" x14ac:dyDescent="0.25">
      <c r="K20" s="307">
        <f t="shared" si="0"/>
        <v>0</v>
      </c>
      <c r="L20" s="377">
        <f t="shared" si="2"/>
        <v>0</v>
      </c>
      <c r="M20" s="285">
        <f t="shared" si="1"/>
        <v>0</v>
      </c>
    </row>
    <row r="21" spans="11:13" x14ac:dyDescent="0.25">
      <c r="K21" s="307">
        <f t="shared" si="0"/>
        <v>0</v>
      </c>
      <c r="L21" s="377">
        <f t="shared" si="2"/>
        <v>0</v>
      </c>
      <c r="M21" s="285">
        <f t="shared" si="1"/>
        <v>0</v>
      </c>
    </row>
    <row r="22" spans="11:13" x14ac:dyDescent="0.25">
      <c r="K22" s="307">
        <f t="shared" si="0"/>
        <v>0</v>
      </c>
      <c r="L22" s="377">
        <f t="shared" si="2"/>
        <v>0</v>
      </c>
      <c r="M22" s="285">
        <f t="shared" si="1"/>
        <v>0</v>
      </c>
    </row>
    <row r="23" spans="11:13" x14ac:dyDescent="0.25">
      <c r="K23" s="307">
        <f t="shared" si="0"/>
        <v>0</v>
      </c>
      <c r="L23" s="377">
        <f t="shared" si="2"/>
        <v>0</v>
      </c>
      <c r="M23" s="285">
        <f t="shared" si="1"/>
        <v>0</v>
      </c>
    </row>
    <row r="24" spans="11:13" x14ac:dyDescent="0.25">
      <c r="K24" s="307">
        <f t="shared" si="0"/>
        <v>0</v>
      </c>
      <c r="L24" s="377">
        <f t="shared" si="2"/>
        <v>0</v>
      </c>
      <c r="M24" s="285">
        <f t="shared" si="1"/>
        <v>0</v>
      </c>
    </row>
    <row r="25" spans="11:13" x14ac:dyDescent="0.25">
      <c r="K25" s="307">
        <f t="shared" si="0"/>
        <v>0</v>
      </c>
      <c r="L25" s="377">
        <f t="shared" si="2"/>
        <v>0</v>
      </c>
      <c r="M25" s="285">
        <f t="shared" si="1"/>
        <v>0</v>
      </c>
    </row>
    <row r="26" spans="11:13" x14ac:dyDescent="0.25">
      <c r="K26" s="307">
        <f t="shared" si="0"/>
        <v>0</v>
      </c>
      <c r="L26" s="377">
        <f t="shared" si="2"/>
        <v>0</v>
      </c>
      <c r="M26" s="285">
        <f t="shared" si="1"/>
        <v>0</v>
      </c>
    </row>
    <row r="27" spans="11:13" x14ac:dyDescent="0.25">
      <c r="K27" s="307">
        <f t="shared" si="0"/>
        <v>0</v>
      </c>
      <c r="L27" s="377">
        <f t="shared" si="2"/>
        <v>0</v>
      </c>
      <c r="M27" s="285">
        <f t="shared" si="1"/>
        <v>0</v>
      </c>
    </row>
    <row r="28" spans="11:13" x14ac:dyDescent="0.25">
      <c r="K28" s="307">
        <f t="shared" si="0"/>
        <v>0</v>
      </c>
      <c r="L28" s="377">
        <f t="shared" si="2"/>
        <v>0</v>
      </c>
      <c r="M28" s="285">
        <f t="shared" si="1"/>
        <v>0</v>
      </c>
    </row>
    <row r="29" spans="11:13" x14ac:dyDescent="0.25">
      <c r="K29" s="307">
        <f t="shared" si="0"/>
        <v>0</v>
      </c>
      <c r="L29" s="377">
        <f t="shared" si="2"/>
        <v>0</v>
      </c>
      <c r="M29" s="285">
        <f t="shared" si="1"/>
        <v>0</v>
      </c>
    </row>
    <row r="30" spans="11:13" x14ac:dyDescent="0.25">
      <c r="K30" s="307">
        <f t="shared" si="0"/>
        <v>0</v>
      </c>
      <c r="L30" s="377">
        <f t="shared" si="2"/>
        <v>0</v>
      </c>
      <c r="M30" s="285">
        <f t="shared" si="1"/>
        <v>0</v>
      </c>
    </row>
    <row r="31" spans="11:13" x14ac:dyDescent="0.25">
      <c r="K31" s="307">
        <f t="shared" si="0"/>
        <v>0</v>
      </c>
      <c r="L31" s="377">
        <f t="shared" si="2"/>
        <v>0</v>
      </c>
      <c r="M31" s="285">
        <f t="shared" si="1"/>
        <v>0</v>
      </c>
    </row>
    <row r="32" spans="11:13" x14ac:dyDescent="0.25">
      <c r="K32" s="307">
        <f t="shared" si="0"/>
        <v>0</v>
      </c>
      <c r="L32" s="377">
        <f t="shared" si="2"/>
        <v>0</v>
      </c>
      <c r="M32" s="285">
        <f t="shared" si="1"/>
        <v>0</v>
      </c>
    </row>
    <row r="33" spans="11:13" x14ac:dyDescent="0.25">
      <c r="K33" s="307">
        <f t="shared" si="0"/>
        <v>0</v>
      </c>
      <c r="L33" s="377">
        <f t="shared" si="2"/>
        <v>0</v>
      </c>
      <c r="M33" s="285">
        <f t="shared" si="1"/>
        <v>0</v>
      </c>
    </row>
    <row r="34" spans="11:13" x14ac:dyDescent="0.25">
      <c r="K34" s="307">
        <f t="shared" si="0"/>
        <v>0</v>
      </c>
      <c r="L34" s="377">
        <f t="shared" si="2"/>
        <v>0</v>
      </c>
      <c r="M34" s="285">
        <f t="shared" si="1"/>
        <v>0</v>
      </c>
    </row>
    <row r="35" spans="11:13" x14ac:dyDescent="0.25">
      <c r="K35" s="307">
        <f t="shared" si="0"/>
        <v>0</v>
      </c>
      <c r="L35" s="377">
        <f t="shared" si="2"/>
        <v>0</v>
      </c>
      <c r="M35" s="285">
        <f t="shared" si="1"/>
        <v>0</v>
      </c>
    </row>
    <row r="36" spans="11:13" x14ac:dyDescent="0.25">
      <c r="K36" s="307">
        <f t="shared" si="0"/>
        <v>0</v>
      </c>
      <c r="L36" s="377">
        <f t="shared" si="2"/>
        <v>0</v>
      </c>
      <c r="M36" s="285">
        <f t="shared" si="1"/>
        <v>0</v>
      </c>
    </row>
    <row r="37" spans="11:13" x14ac:dyDescent="0.25">
      <c r="K37" s="307">
        <f t="shared" si="0"/>
        <v>0</v>
      </c>
      <c r="L37" s="377">
        <f t="shared" si="2"/>
        <v>0</v>
      </c>
      <c r="M37" s="285">
        <f t="shared" si="1"/>
        <v>0</v>
      </c>
    </row>
    <row r="38" spans="11:13" x14ac:dyDescent="0.25">
      <c r="K38" s="307">
        <f t="shared" si="0"/>
        <v>0</v>
      </c>
      <c r="L38" s="377">
        <f t="shared" si="2"/>
        <v>0</v>
      </c>
      <c r="M38" s="285">
        <f t="shared" si="1"/>
        <v>0</v>
      </c>
    </row>
    <row r="39" spans="11:13" x14ac:dyDescent="0.25">
      <c r="K39" s="307">
        <f t="shared" si="0"/>
        <v>0</v>
      </c>
      <c r="L39" s="377">
        <f t="shared" si="2"/>
        <v>0</v>
      </c>
      <c r="M39" s="285">
        <f t="shared" si="1"/>
        <v>0</v>
      </c>
    </row>
    <row r="40" spans="11:13" x14ac:dyDescent="0.25">
      <c r="K40" s="307">
        <f t="shared" si="0"/>
        <v>0</v>
      </c>
      <c r="L40" s="377">
        <f t="shared" si="2"/>
        <v>0</v>
      </c>
      <c r="M40" s="285">
        <f t="shared" si="1"/>
        <v>0</v>
      </c>
    </row>
    <row r="41" spans="11:13" x14ac:dyDescent="0.25">
      <c r="K41" s="307">
        <f t="shared" si="0"/>
        <v>0</v>
      </c>
      <c r="L41" s="377">
        <f t="shared" si="2"/>
        <v>0</v>
      </c>
      <c r="M41" s="285">
        <f t="shared" si="1"/>
        <v>0</v>
      </c>
    </row>
    <row r="42" spans="11:13" x14ac:dyDescent="0.25">
      <c r="K42" s="307">
        <f t="shared" si="0"/>
        <v>0</v>
      </c>
      <c r="L42" s="377">
        <f t="shared" si="2"/>
        <v>0</v>
      </c>
      <c r="M42" s="285">
        <f t="shared" si="1"/>
        <v>0</v>
      </c>
    </row>
    <row r="43" spans="11:13" x14ac:dyDescent="0.25">
      <c r="K43" s="307">
        <f t="shared" si="0"/>
        <v>0</v>
      </c>
      <c r="L43" s="377">
        <f t="shared" si="2"/>
        <v>0</v>
      </c>
      <c r="M43" s="285">
        <f t="shared" si="1"/>
        <v>0</v>
      </c>
    </row>
    <row r="44" spans="11:13" x14ac:dyDescent="0.25">
      <c r="K44" s="307">
        <f t="shared" si="0"/>
        <v>0</v>
      </c>
      <c r="L44" s="377">
        <f t="shared" si="2"/>
        <v>0</v>
      </c>
      <c r="M44" s="285">
        <f t="shared" si="1"/>
        <v>0</v>
      </c>
    </row>
    <row r="45" spans="11:13" x14ac:dyDescent="0.25">
      <c r="K45" s="307">
        <f t="shared" si="0"/>
        <v>0</v>
      </c>
      <c r="L45" s="377">
        <f t="shared" si="2"/>
        <v>0</v>
      </c>
      <c r="M45" s="285">
        <f t="shared" si="1"/>
        <v>0</v>
      </c>
    </row>
    <row r="46" spans="11:13" x14ac:dyDescent="0.25">
      <c r="K46" s="307">
        <f t="shared" si="0"/>
        <v>0</v>
      </c>
      <c r="L46" s="377">
        <f t="shared" si="2"/>
        <v>0</v>
      </c>
      <c r="M46" s="285">
        <f t="shared" si="1"/>
        <v>0</v>
      </c>
    </row>
    <row r="47" spans="11:13" x14ac:dyDescent="0.25">
      <c r="K47" s="307">
        <f t="shared" si="0"/>
        <v>0</v>
      </c>
      <c r="L47" s="377">
        <f t="shared" si="2"/>
        <v>0</v>
      </c>
      <c r="M47" s="285">
        <f t="shared" si="1"/>
        <v>0</v>
      </c>
    </row>
    <row r="48" spans="11:13" x14ac:dyDescent="0.25">
      <c r="K48" s="307">
        <f t="shared" si="0"/>
        <v>0</v>
      </c>
      <c r="L48" s="377">
        <f t="shared" si="2"/>
        <v>0</v>
      </c>
      <c r="M48" s="285">
        <f t="shared" si="1"/>
        <v>0</v>
      </c>
    </row>
    <row r="49" spans="11:13" x14ac:dyDescent="0.25">
      <c r="K49" s="307">
        <f t="shared" si="0"/>
        <v>0</v>
      </c>
      <c r="L49" s="377">
        <f t="shared" si="2"/>
        <v>0</v>
      </c>
      <c r="M49" s="285">
        <f t="shared" si="1"/>
        <v>0</v>
      </c>
    </row>
    <row r="50" spans="11:13" x14ac:dyDescent="0.25">
      <c r="K50" s="307">
        <f t="shared" si="0"/>
        <v>0</v>
      </c>
      <c r="L50" s="377">
        <f t="shared" si="2"/>
        <v>0</v>
      </c>
      <c r="M50" s="285">
        <f t="shared" si="1"/>
        <v>0</v>
      </c>
    </row>
    <row r="51" spans="11:13" x14ac:dyDescent="0.25">
      <c r="K51" s="307">
        <f t="shared" si="0"/>
        <v>0</v>
      </c>
      <c r="L51" s="377">
        <f t="shared" si="2"/>
        <v>0</v>
      </c>
      <c r="M51" s="285">
        <f t="shared" si="1"/>
        <v>0</v>
      </c>
    </row>
    <row r="52" spans="11:13" x14ac:dyDescent="0.25">
      <c r="K52" s="307">
        <f t="shared" si="0"/>
        <v>0</v>
      </c>
      <c r="L52" s="377">
        <f t="shared" si="2"/>
        <v>0</v>
      </c>
      <c r="M52" s="285">
        <f t="shared" si="1"/>
        <v>0</v>
      </c>
    </row>
    <row r="53" spans="11:13" x14ac:dyDescent="0.25">
      <c r="K53" s="307">
        <f t="shared" si="0"/>
        <v>0</v>
      </c>
      <c r="L53" s="377">
        <f t="shared" si="2"/>
        <v>0</v>
      </c>
      <c r="M53" s="285">
        <f t="shared" si="1"/>
        <v>0</v>
      </c>
    </row>
    <row r="54" spans="11:13" x14ac:dyDescent="0.25">
      <c r="K54" s="307">
        <f t="shared" si="0"/>
        <v>0</v>
      </c>
      <c r="L54" s="377">
        <f t="shared" si="2"/>
        <v>0</v>
      </c>
      <c r="M54" s="285">
        <f t="shared" si="1"/>
        <v>0</v>
      </c>
    </row>
    <row r="55" spans="11:13" x14ac:dyDescent="0.25">
      <c r="K55" s="307">
        <f t="shared" si="0"/>
        <v>0</v>
      </c>
      <c r="L55" s="377">
        <f t="shared" si="2"/>
        <v>0</v>
      </c>
      <c r="M55" s="285">
        <f t="shared" si="1"/>
        <v>0</v>
      </c>
    </row>
    <row r="56" spans="11:13" x14ac:dyDescent="0.25">
      <c r="K56" s="307">
        <f t="shared" si="0"/>
        <v>0</v>
      </c>
      <c r="L56" s="377">
        <f t="shared" si="2"/>
        <v>0</v>
      </c>
      <c r="M56" s="285">
        <f t="shared" si="1"/>
        <v>0</v>
      </c>
    </row>
    <row r="57" spans="11:13" x14ac:dyDescent="0.25">
      <c r="K57" s="307">
        <f t="shared" si="0"/>
        <v>0</v>
      </c>
      <c r="L57" s="377">
        <f t="shared" si="2"/>
        <v>0</v>
      </c>
      <c r="M57" s="285">
        <f t="shared" si="1"/>
        <v>0</v>
      </c>
    </row>
    <row r="58" spans="11:13" x14ac:dyDescent="0.25">
      <c r="K58" s="307">
        <f t="shared" si="0"/>
        <v>0</v>
      </c>
      <c r="L58" s="377">
        <f t="shared" si="2"/>
        <v>0</v>
      </c>
      <c r="M58" s="285">
        <f t="shared" si="1"/>
        <v>0</v>
      </c>
    </row>
    <row r="59" spans="11:13" x14ac:dyDescent="0.25">
      <c r="K59" s="307">
        <f t="shared" si="0"/>
        <v>0</v>
      </c>
      <c r="L59" s="377">
        <f t="shared" si="2"/>
        <v>0</v>
      </c>
      <c r="M59" s="285">
        <f t="shared" si="1"/>
        <v>0</v>
      </c>
    </row>
    <row r="60" spans="11:13" x14ac:dyDescent="0.25">
      <c r="K60" s="307">
        <f t="shared" si="0"/>
        <v>0</v>
      </c>
      <c r="L60" s="377">
        <f t="shared" si="2"/>
        <v>0</v>
      </c>
      <c r="M60" s="285">
        <f t="shared" si="1"/>
        <v>0</v>
      </c>
    </row>
    <row r="61" spans="11:13" x14ac:dyDescent="0.25">
      <c r="K61" s="307">
        <f t="shared" si="0"/>
        <v>0</v>
      </c>
      <c r="L61" s="377">
        <f t="shared" si="2"/>
        <v>0</v>
      </c>
      <c r="M61" s="285">
        <f t="shared" si="1"/>
        <v>0</v>
      </c>
    </row>
    <row r="62" spans="11:13" x14ac:dyDescent="0.25">
      <c r="K62" s="307">
        <f t="shared" si="0"/>
        <v>0</v>
      </c>
      <c r="L62" s="377">
        <f t="shared" si="2"/>
        <v>0</v>
      </c>
      <c r="M62" s="285">
        <f t="shared" si="1"/>
        <v>0</v>
      </c>
    </row>
    <row r="63" spans="11:13" x14ac:dyDescent="0.25">
      <c r="K63" s="307">
        <f t="shared" si="0"/>
        <v>0</v>
      </c>
      <c r="L63" s="377">
        <f t="shared" si="2"/>
        <v>0</v>
      </c>
      <c r="M63" s="285">
        <f t="shared" si="1"/>
        <v>0</v>
      </c>
    </row>
    <row r="64" spans="11:13" x14ac:dyDescent="0.25">
      <c r="K64" s="307">
        <f t="shared" si="0"/>
        <v>0</v>
      </c>
      <c r="L64" s="377">
        <f t="shared" si="2"/>
        <v>0</v>
      </c>
      <c r="M64" s="285">
        <f t="shared" si="1"/>
        <v>0</v>
      </c>
    </row>
    <row r="65" spans="11:13" x14ac:dyDescent="0.25">
      <c r="K65" s="307">
        <f t="shared" si="0"/>
        <v>0</v>
      </c>
      <c r="L65" s="377">
        <f t="shared" si="2"/>
        <v>0</v>
      </c>
      <c r="M65" s="285">
        <f t="shared" si="1"/>
        <v>0</v>
      </c>
    </row>
    <row r="66" spans="11:13" x14ac:dyDescent="0.25">
      <c r="K66" s="307">
        <f t="shared" si="0"/>
        <v>0</v>
      </c>
      <c r="L66" s="377">
        <f t="shared" si="2"/>
        <v>0</v>
      </c>
      <c r="M66" s="285">
        <f t="shared" si="1"/>
        <v>0</v>
      </c>
    </row>
    <row r="67" spans="11:13" x14ac:dyDescent="0.25">
      <c r="K67" s="307">
        <f t="shared" si="0"/>
        <v>0</v>
      </c>
      <c r="L67" s="377">
        <f t="shared" si="2"/>
        <v>0</v>
      </c>
      <c r="M67" s="285">
        <f t="shared" si="1"/>
        <v>0</v>
      </c>
    </row>
    <row r="68" spans="11:13" x14ac:dyDescent="0.25">
      <c r="K68" s="307">
        <f t="shared" si="0"/>
        <v>0</v>
      </c>
      <c r="L68" s="377">
        <f t="shared" si="2"/>
        <v>0</v>
      </c>
      <c r="M68" s="285">
        <f t="shared" si="1"/>
        <v>0</v>
      </c>
    </row>
    <row r="69" spans="11:13" x14ac:dyDescent="0.25">
      <c r="K69" s="307">
        <f t="shared" ref="K69:K132" si="3">SUM(F69:J69)</f>
        <v>0</v>
      </c>
      <c r="L69" s="377">
        <f t="shared" si="2"/>
        <v>0</v>
      </c>
      <c r="M69" s="285">
        <f t="shared" ref="M69:M132" si="4">SUM(K69*L69)</f>
        <v>0</v>
      </c>
    </row>
    <row r="70" spans="11:13" x14ac:dyDescent="0.25">
      <c r="K70" s="307">
        <f t="shared" si="3"/>
        <v>0</v>
      </c>
      <c r="L70" s="377">
        <f t="shared" ref="L70:L133" si="5">IF(D70="X",0,IF(E70="",0,IF(E70="H",0,VLOOKUP(E70,$F$539:$G$553,2))))</f>
        <v>0</v>
      </c>
      <c r="M70" s="285">
        <f t="shared" si="4"/>
        <v>0</v>
      </c>
    </row>
    <row r="71" spans="11:13" x14ac:dyDescent="0.25">
      <c r="K71" s="307">
        <f t="shared" si="3"/>
        <v>0</v>
      </c>
      <c r="L71" s="377">
        <f t="shared" si="5"/>
        <v>0</v>
      </c>
      <c r="M71" s="285">
        <f t="shared" si="4"/>
        <v>0</v>
      </c>
    </row>
    <row r="72" spans="11:13" x14ac:dyDescent="0.25">
      <c r="K72" s="307">
        <f t="shared" si="3"/>
        <v>0</v>
      </c>
      <c r="L72" s="377">
        <f t="shared" si="5"/>
        <v>0</v>
      </c>
      <c r="M72" s="285">
        <f t="shared" si="4"/>
        <v>0</v>
      </c>
    </row>
    <row r="73" spans="11:13" x14ac:dyDescent="0.25">
      <c r="K73" s="307">
        <f t="shared" si="3"/>
        <v>0</v>
      </c>
      <c r="L73" s="377">
        <f t="shared" si="5"/>
        <v>0</v>
      </c>
      <c r="M73" s="285">
        <f t="shared" si="4"/>
        <v>0</v>
      </c>
    </row>
    <row r="74" spans="11:13" x14ac:dyDescent="0.25">
      <c r="K74" s="307">
        <f t="shared" si="3"/>
        <v>0</v>
      </c>
      <c r="L74" s="377">
        <f t="shared" si="5"/>
        <v>0</v>
      </c>
      <c r="M74" s="285">
        <f t="shared" si="4"/>
        <v>0</v>
      </c>
    </row>
    <row r="75" spans="11:13" x14ac:dyDescent="0.25">
      <c r="K75" s="307">
        <f t="shared" si="3"/>
        <v>0</v>
      </c>
      <c r="L75" s="377">
        <f t="shared" si="5"/>
        <v>0</v>
      </c>
      <c r="M75" s="285">
        <f t="shared" si="4"/>
        <v>0</v>
      </c>
    </row>
    <row r="76" spans="11:13" x14ac:dyDescent="0.25">
      <c r="K76" s="307">
        <f t="shared" si="3"/>
        <v>0</v>
      </c>
      <c r="L76" s="377">
        <f t="shared" si="5"/>
        <v>0</v>
      </c>
      <c r="M76" s="285">
        <f t="shared" si="4"/>
        <v>0</v>
      </c>
    </row>
    <row r="77" spans="11:13" x14ac:dyDescent="0.25">
      <c r="K77" s="307">
        <f t="shared" si="3"/>
        <v>0</v>
      </c>
      <c r="L77" s="377">
        <f t="shared" si="5"/>
        <v>0</v>
      </c>
      <c r="M77" s="285">
        <f t="shared" si="4"/>
        <v>0</v>
      </c>
    </row>
    <row r="78" spans="11:13" x14ac:dyDescent="0.25">
      <c r="K78" s="307">
        <f t="shared" si="3"/>
        <v>0</v>
      </c>
      <c r="L78" s="377">
        <f t="shared" si="5"/>
        <v>0</v>
      </c>
      <c r="M78" s="285">
        <f t="shared" si="4"/>
        <v>0</v>
      </c>
    </row>
    <row r="79" spans="11:13" x14ac:dyDescent="0.25">
      <c r="K79" s="307">
        <f t="shared" si="3"/>
        <v>0</v>
      </c>
      <c r="L79" s="377">
        <f t="shared" si="5"/>
        <v>0</v>
      </c>
      <c r="M79" s="285">
        <f t="shared" si="4"/>
        <v>0</v>
      </c>
    </row>
    <row r="80" spans="11:13" x14ac:dyDescent="0.25">
      <c r="K80" s="307">
        <f t="shared" si="3"/>
        <v>0</v>
      </c>
      <c r="L80" s="377">
        <f t="shared" si="5"/>
        <v>0</v>
      </c>
      <c r="M80" s="285">
        <f t="shared" si="4"/>
        <v>0</v>
      </c>
    </row>
    <row r="81" spans="11:13" x14ac:dyDescent="0.25">
      <c r="K81" s="307">
        <f t="shared" si="3"/>
        <v>0</v>
      </c>
      <c r="L81" s="377">
        <f t="shared" si="5"/>
        <v>0</v>
      </c>
      <c r="M81" s="285">
        <f t="shared" si="4"/>
        <v>0</v>
      </c>
    </row>
    <row r="82" spans="11:13" x14ac:dyDescent="0.25">
      <c r="K82" s="307">
        <f t="shared" si="3"/>
        <v>0</v>
      </c>
      <c r="L82" s="377">
        <f t="shared" si="5"/>
        <v>0</v>
      </c>
      <c r="M82" s="285">
        <f t="shared" si="4"/>
        <v>0</v>
      </c>
    </row>
    <row r="83" spans="11:13" x14ac:dyDescent="0.25">
      <c r="K83" s="307">
        <f t="shared" si="3"/>
        <v>0</v>
      </c>
      <c r="L83" s="377">
        <f t="shared" si="5"/>
        <v>0</v>
      </c>
      <c r="M83" s="285">
        <f t="shared" si="4"/>
        <v>0</v>
      </c>
    </row>
    <row r="84" spans="11:13" x14ac:dyDescent="0.25">
      <c r="K84" s="307">
        <f t="shared" si="3"/>
        <v>0</v>
      </c>
      <c r="L84" s="377">
        <f t="shared" si="5"/>
        <v>0</v>
      </c>
      <c r="M84" s="285">
        <f t="shared" si="4"/>
        <v>0</v>
      </c>
    </row>
    <row r="85" spans="11:13" x14ac:dyDescent="0.25">
      <c r="K85" s="307">
        <f t="shared" si="3"/>
        <v>0</v>
      </c>
      <c r="L85" s="377">
        <f t="shared" si="5"/>
        <v>0</v>
      </c>
      <c r="M85" s="285">
        <f t="shared" si="4"/>
        <v>0</v>
      </c>
    </row>
    <row r="86" spans="11:13" x14ac:dyDescent="0.25">
      <c r="K86" s="307">
        <f t="shared" si="3"/>
        <v>0</v>
      </c>
      <c r="L86" s="377">
        <f t="shared" si="5"/>
        <v>0</v>
      </c>
      <c r="M86" s="285">
        <f t="shared" si="4"/>
        <v>0</v>
      </c>
    </row>
    <row r="87" spans="11:13" x14ac:dyDescent="0.25">
      <c r="K87" s="307">
        <f t="shared" si="3"/>
        <v>0</v>
      </c>
      <c r="L87" s="377">
        <f t="shared" si="5"/>
        <v>0</v>
      </c>
      <c r="M87" s="285">
        <f t="shared" si="4"/>
        <v>0</v>
      </c>
    </row>
    <row r="88" spans="11:13" x14ac:dyDescent="0.25">
      <c r="K88" s="307">
        <f t="shared" si="3"/>
        <v>0</v>
      </c>
      <c r="L88" s="377">
        <f t="shared" si="5"/>
        <v>0</v>
      </c>
      <c r="M88" s="285">
        <f t="shared" si="4"/>
        <v>0</v>
      </c>
    </row>
    <row r="89" spans="11:13" x14ac:dyDescent="0.25">
      <c r="K89" s="307">
        <f t="shared" si="3"/>
        <v>0</v>
      </c>
      <c r="L89" s="377">
        <f t="shared" si="5"/>
        <v>0</v>
      </c>
      <c r="M89" s="285">
        <f t="shared" si="4"/>
        <v>0</v>
      </c>
    </row>
    <row r="90" spans="11:13" x14ac:dyDescent="0.25">
      <c r="K90" s="307">
        <f t="shared" si="3"/>
        <v>0</v>
      </c>
      <c r="L90" s="377">
        <f t="shared" si="5"/>
        <v>0</v>
      </c>
      <c r="M90" s="285">
        <f t="shared" si="4"/>
        <v>0</v>
      </c>
    </row>
    <row r="91" spans="11:13" x14ac:dyDescent="0.25">
      <c r="K91" s="307">
        <f t="shared" si="3"/>
        <v>0</v>
      </c>
      <c r="L91" s="377">
        <f t="shared" si="5"/>
        <v>0</v>
      </c>
      <c r="M91" s="285">
        <f t="shared" si="4"/>
        <v>0</v>
      </c>
    </row>
    <row r="92" spans="11:13" x14ac:dyDescent="0.25">
      <c r="K92" s="307">
        <f t="shared" si="3"/>
        <v>0</v>
      </c>
      <c r="L92" s="377">
        <f t="shared" si="5"/>
        <v>0</v>
      </c>
      <c r="M92" s="285">
        <f t="shared" si="4"/>
        <v>0</v>
      </c>
    </row>
    <row r="93" spans="11:13" x14ac:dyDescent="0.25">
      <c r="K93" s="307">
        <f t="shared" si="3"/>
        <v>0</v>
      </c>
      <c r="L93" s="377">
        <f t="shared" si="5"/>
        <v>0</v>
      </c>
      <c r="M93" s="285">
        <f t="shared" si="4"/>
        <v>0</v>
      </c>
    </row>
    <row r="94" spans="11:13" x14ac:dyDescent="0.25">
      <c r="K94" s="307">
        <f t="shared" si="3"/>
        <v>0</v>
      </c>
      <c r="L94" s="377">
        <f t="shared" si="5"/>
        <v>0</v>
      </c>
      <c r="M94" s="285">
        <f t="shared" si="4"/>
        <v>0</v>
      </c>
    </row>
    <row r="95" spans="11:13" x14ac:dyDescent="0.25">
      <c r="K95" s="307">
        <f t="shared" si="3"/>
        <v>0</v>
      </c>
      <c r="L95" s="377">
        <f t="shared" si="5"/>
        <v>0</v>
      </c>
      <c r="M95" s="285">
        <f t="shared" si="4"/>
        <v>0</v>
      </c>
    </row>
    <row r="96" spans="11:13" x14ac:dyDescent="0.25">
      <c r="K96" s="307">
        <f t="shared" si="3"/>
        <v>0</v>
      </c>
      <c r="L96" s="377">
        <f t="shared" si="5"/>
        <v>0</v>
      </c>
      <c r="M96" s="285">
        <f t="shared" si="4"/>
        <v>0</v>
      </c>
    </row>
    <row r="97" spans="11:13" x14ac:dyDescent="0.25">
      <c r="K97" s="307">
        <f t="shared" si="3"/>
        <v>0</v>
      </c>
      <c r="L97" s="377">
        <f t="shared" si="5"/>
        <v>0</v>
      </c>
      <c r="M97" s="285">
        <f t="shared" si="4"/>
        <v>0</v>
      </c>
    </row>
    <row r="98" spans="11:13" x14ac:dyDescent="0.25">
      <c r="K98" s="307">
        <f t="shared" si="3"/>
        <v>0</v>
      </c>
      <c r="L98" s="377">
        <f t="shared" si="5"/>
        <v>0</v>
      </c>
      <c r="M98" s="285">
        <f t="shared" si="4"/>
        <v>0</v>
      </c>
    </row>
    <row r="99" spans="11:13" x14ac:dyDescent="0.25">
      <c r="K99" s="307">
        <f t="shared" si="3"/>
        <v>0</v>
      </c>
      <c r="L99" s="377">
        <f t="shared" si="5"/>
        <v>0</v>
      </c>
      <c r="M99" s="285">
        <f t="shared" si="4"/>
        <v>0</v>
      </c>
    </row>
    <row r="100" spans="11:13" x14ac:dyDescent="0.25">
      <c r="K100" s="307">
        <f t="shared" si="3"/>
        <v>0</v>
      </c>
      <c r="L100" s="377">
        <f t="shared" si="5"/>
        <v>0</v>
      </c>
      <c r="M100" s="285">
        <f t="shared" si="4"/>
        <v>0</v>
      </c>
    </row>
    <row r="101" spans="11:13" x14ac:dyDescent="0.25">
      <c r="K101" s="307">
        <f t="shared" si="3"/>
        <v>0</v>
      </c>
      <c r="L101" s="377">
        <f t="shared" si="5"/>
        <v>0</v>
      </c>
      <c r="M101" s="285">
        <f t="shared" si="4"/>
        <v>0</v>
      </c>
    </row>
    <row r="102" spans="11:13" x14ac:dyDescent="0.25">
      <c r="K102" s="307">
        <f t="shared" si="3"/>
        <v>0</v>
      </c>
      <c r="L102" s="377">
        <f t="shared" si="5"/>
        <v>0</v>
      </c>
      <c r="M102" s="285">
        <f t="shared" si="4"/>
        <v>0</v>
      </c>
    </row>
    <row r="103" spans="11:13" x14ac:dyDescent="0.25">
      <c r="K103" s="307">
        <f t="shared" si="3"/>
        <v>0</v>
      </c>
      <c r="L103" s="377">
        <f t="shared" si="5"/>
        <v>0</v>
      </c>
      <c r="M103" s="285">
        <f t="shared" si="4"/>
        <v>0</v>
      </c>
    </row>
    <row r="104" spans="11:13" x14ac:dyDescent="0.25">
      <c r="K104" s="307">
        <f t="shared" si="3"/>
        <v>0</v>
      </c>
      <c r="L104" s="377">
        <f t="shared" si="5"/>
        <v>0</v>
      </c>
      <c r="M104" s="285">
        <f t="shared" si="4"/>
        <v>0</v>
      </c>
    </row>
    <row r="105" spans="11:13" x14ac:dyDescent="0.25">
      <c r="K105" s="307">
        <f t="shared" si="3"/>
        <v>0</v>
      </c>
      <c r="L105" s="377">
        <f t="shared" si="5"/>
        <v>0</v>
      </c>
      <c r="M105" s="285">
        <f t="shared" si="4"/>
        <v>0</v>
      </c>
    </row>
    <row r="106" spans="11:13" x14ac:dyDescent="0.25">
      <c r="K106" s="307">
        <f t="shared" si="3"/>
        <v>0</v>
      </c>
      <c r="L106" s="377">
        <f t="shared" si="5"/>
        <v>0</v>
      </c>
      <c r="M106" s="285">
        <f t="shared" si="4"/>
        <v>0</v>
      </c>
    </row>
    <row r="107" spans="11:13" x14ac:dyDescent="0.25">
      <c r="K107" s="307">
        <f t="shared" si="3"/>
        <v>0</v>
      </c>
      <c r="L107" s="377">
        <f t="shared" si="5"/>
        <v>0</v>
      </c>
      <c r="M107" s="285">
        <f t="shared" si="4"/>
        <v>0</v>
      </c>
    </row>
    <row r="108" spans="11:13" x14ac:dyDescent="0.25">
      <c r="K108" s="307">
        <f t="shared" si="3"/>
        <v>0</v>
      </c>
      <c r="L108" s="377">
        <f t="shared" si="5"/>
        <v>0</v>
      </c>
      <c r="M108" s="285">
        <f t="shared" si="4"/>
        <v>0</v>
      </c>
    </row>
    <row r="109" spans="11:13" x14ac:dyDescent="0.25">
      <c r="K109" s="307">
        <f t="shared" si="3"/>
        <v>0</v>
      </c>
      <c r="L109" s="377">
        <f t="shared" si="5"/>
        <v>0</v>
      </c>
      <c r="M109" s="285">
        <f t="shared" si="4"/>
        <v>0</v>
      </c>
    </row>
    <row r="110" spans="11:13" x14ac:dyDescent="0.25">
      <c r="K110" s="307">
        <f t="shared" si="3"/>
        <v>0</v>
      </c>
      <c r="L110" s="377">
        <f t="shared" si="5"/>
        <v>0</v>
      </c>
      <c r="M110" s="285">
        <f t="shared" si="4"/>
        <v>0</v>
      </c>
    </row>
    <row r="111" spans="11:13" x14ac:dyDescent="0.25">
      <c r="K111" s="307">
        <f t="shared" si="3"/>
        <v>0</v>
      </c>
      <c r="L111" s="377">
        <f t="shared" si="5"/>
        <v>0</v>
      </c>
      <c r="M111" s="285">
        <f t="shared" si="4"/>
        <v>0</v>
      </c>
    </row>
    <row r="112" spans="11:13" x14ac:dyDescent="0.25">
      <c r="K112" s="307">
        <f t="shared" si="3"/>
        <v>0</v>
      </c>
      <c r="L112" s="377">
        <f t="shared" si="5"/>
        <v>0</v>
      </c>
      <c r="M112" s="285">
        <f t="shared" si="4"/>
        <v>0</v>
      </c>
    </row>
    <row r="113" spans="11:13" x14ac:dyDescent="0.25">
      <c r="K113" s="307">
        <f t="shared" si="3"/>
        <v>0</v>
      </c>
      <c r="L113" s="377">
        <f t="shared" si="5"/>
        <v>0</v>
      </c>
      <c r="M113" s="285">
        <f t="shared" si="4"/>
        <v>0</v>
      </c>
    </row>
    <row r="114" spans="11:13" x14ac:dyDescent="0.25">
      <c r="K114" s="307">
        <f t="shared" si="3"/>
        <v>0</v>
      </c>
      <c r="L114" s="377">
        <f t="shared" si="5"/>
        <v>0</v>
      </c>
      <c r="M114" s="285">
        <f t="shared" si="4"/>
        <v>0</v>
      </c>
    </row>
    <row r="115" spans="11:13" x14ac:dyDescent="0.25">
      <c r="K115" s="307">
        <f t="shared" si="3"/>
        <v>0</v>
      </c>
      <c r="L115" s="377">
        <f t="shared" si="5"/>
        <v>0</v>
      </c>
      <c r="M115" s="285">
        <f t="shared" si="4"/>
        <v>0</v>
      </c>
    </row>
    <row r="116" spans="11:13" x14ac:dyDescent="0.25">
      <c r="K116" s="307">
        <f t="shared" si="3"/>
        <v>0</v>
      </c>
      <c r="L116" s="377">
        <f t="shared" si="5"/>
        <v>0</v>
      </c>
      <c r="M116" s="285">
        <f t="shared" si="4"/>
        <v>0</v>
      </c>
    </row>
    <row r="117" spans="11:13" x14ac:dyDescent="0.25">
      <c r="K117" s="307">
        <f t="shared" si="3"/>
        <v>0</v>
      </c>
      <c r="L117" s="377">
        <f t="shared" si="5"/>
        <v>0</v>
      </c>
      <c r="M117" s="285">
        <f t="shared" si="4"/>
        <v>0</v>
      </c>
    </row>
    <row r="118" spans="11:13" x14ac:dyDescent="0.25">
      <c r="K118" s="307">
        <f t="shared" si="3"/>
        <v>0</v>
      </c>
      <c r="L118" s="377">
        <f t="shared" si="5"/>
        <v>0</v>
      </c>
      <c r="M118" s="285">
        <f t="shared" si="4"/>
        <v>0</v>
      </c>
    </row>
    <row r="119" spans="11:13" x14ac:dyDescent="0.25">
      <c r="K119" s="307">
        <f t="shared" si="3"/>
        <v>0</v>
      </c>
      <c r="L119" s="377">
        <f t="shared" si="5"/>
        <v>0</v>
      </c>
      <c r="M119" s="285">
        <f t="shared" si="4"/>
        <v>0</v>
      </c>
    </row>
    <row r="120" spans="11:13" x14ac:dyDescent="0.25">
      <c r="K120" s="307">
        <f t="shared" si="3"/>
        <v>0</v>
      </c>
      <c r="L120" s="377">
        <f t="shared" si="5"/>
        <v>0</v>
      </c>
      <c r="M120" s="285">
        <f t="shared" si="4"/>
        <v>0</v>
      </c>
    </row>
    <row r="121" spans="11:13" x14ac:dyDescent="0.25">
      <c r="K121" s="307">
        <f t="shared" si="3"/>
        <v>0</v>
      </c>
      <c r="L121" s="377">
        <f t="shared" si="5"/>
        <v>0</v>
      </c>
      <c r="M121" s="285">
        <f t="shared" si="4"/>
        <v>0</v>
      </c>
    </row>
    <row r="122" spans="11:13" x14ac:dyDescent="0.25">
      <c r="K122" s="307">
        <f t="shared" si="3"/>
        <v>0</v>
      </c>
      <c r="L122" s="377">
        <f t="shared" si="5"/>
        <v>0</v>
      </c>
      <c r="M122" s="285">
        <f t="shared" si="4"/>
        <v>0</v>
      </c>
    </row>
    <row r="123" spans="11:13" x14ac:dyDescent="0.25">
      <c r="K123" s="307">
        <f t="shared" si="3"/>
        <v>0</v>
      </c>
      <c r="L123" s="377">
        <f t="shared" si="5"/>
        <v>0</v>
      </c>
      <c r="M123" s="285">
        <f t="shared" si="4"/>
        <v>0</v>
      </c>
    </row>
    <row r="124" spans="11:13" x14ac:dyDescent="0.25">
      <c r="K124" s="307">
        <f t="shared" si="3"/>
        <v>0</v>
      </c>
      <c r="L124" s="377">
        <f t="shared" si="5"/>
        <v>0</v>
      </c>
      <c r="M124" s="285">
        <f t="shared" si="4"/>
        <v>0</v>
      </c>
    </row>
    <row r="125" spans="11:13" x14ac:dyDescent="0.25">
      <c r="K125" s="307">
        <f t="shared" si="3"/>
        <v>0</v>
      </c>
      <c r="L125" s="377">
        <f t="shared" si="5"/>
        <v>0</v>
      </c>
      <c r="M125" s="285">
        <f t="shared" si="4"/>
        <v>0</v>
      </c>
    </row>
    <row r="126" spans="11:13" x14ac:dyDescent="0.25">
      <c r="K126" s="307">
        <f t="shared" si="3"/>
        <v>0</v>
      </c>
      <c r="L126" s="377">
        <f t="shared" si="5"/>
        <v>0</v>
      </c>
      <c r="M126" s="285">
        <f t="shared" si="4"/>
        <v>0</v>
      </c>
    </row>
    <row r="127" spans="11:13" x14ac:dyDescent="0.25">
      <c r="K127" s="307">
        <f t="shared" si="3"/>
        <v>0</v>
      </c>
      <c r="L127" s="377">
        <f t="shared" si="5"/>
        <v>0</v>
      </c>
      <c r="M127" s="285">
        <f t="shared" si="4"/>
        <v>0</v>
      </c>
    </row>
    <row r="128" spans="11:13" x14ac:dyDescent="0.25">
      <c r="K128" s="307">
        <f t="shared" si="3"/>
        <v>0</v>
      </c>
      <c r="L128" s="377">
        <f t="shared" si="5"/>
        <v>0</v>
      </c>
      <c r="M128" s="285">
        <f t="shared" si="4"/>
        <v>0</v>
      </c>
    </row>
    <row r="129" spans="11:13" x14ac:dyDescent="0.25">
      <c r="K129" s="307">
        <f t="shared" si="3"/>
        <v>0</v>
      </c>
      <c r="L129" s="377">
        <f t="shared" si="5"/>
        <v>0</v>
      </c>
      <c r="M129" s="285">
        <f t="shared" si="4"/>
        <v>0</v>
      </c>
    </row>
    <row r="130" spans="11:13" x14ac:dyDescent="0.25">
      <c r="K130" s="307">
        <f t="shared" si="3"/>
        <v>0</v>
      </c>
      <c r="L130" s="377">
        <f t="shared" si="5"/>
        <v>0</v>
      </c>
      <c r="M130" s="285">
        <f t="shared" si="4"/>
        <v>0</v>
      </c>
    </row>
    <row r="131" spans="11:13" x14ac:dyDescent="0.25">
      <c r="K131" s="307">
        <f t="shared" si="3"/>
        <v>0</v>
      </c>
      <c r="L131" s="377">
        <f t="shared" si="5"/>
        <v>0</v>
      </c>
      <c r="M131" s="285">
        <f t="shared" si="4"/>
        <v>0</v>
      </c>
    </row>
    <row r="132" spans="11:13" x14ac:dyDescent="0.25">
      <c r="K132" s="307">
        <f t="shared" si="3"/>
        <v>0</v>
      </c>
      <c r="L132" s="377">
        <f t="shared" si="5"/>
        <v>0</v>
      </c>
      <c r="M132" s="285">
        <f t="shared" si="4"/>
        <v>0</v>
      </c>
    </row>
    <row r="133" spans="11:13" x14ac:dyDescent="0.25">
      <c r="K133" s="307">
        <f t="shared" ref="K133:K196" si="6">SUM(F133:J133)</f>
        <v>0</v>
      </c>
      <c r="L133" s="377">
        <f t="shared" si="5"/>
        <v>0</v>
      </c>
      <c r="M133" s="285">
        <f t="shared" ref="M133:M196" si="7">SUM(K133*L133)</f>
        <v>0</v>
      </c>
    </row>
    <row r="134" spans="11:13" x14ac:dyDescent="0.25">
      <c r="K134" s="307">
        <f t="shared" si="6"/>
        <v>0</v>
      </c>
      <c r="L134" s="377">
        <f t="shared" ref="L134:L197" si="8">IF(D134="X",0,IF(E134="",0,IF(E134="H",0,VLOOKUP(E134,$F$539:$G$553,2))))</f>
        <v>0</v>
      </c>
      <c r="M134" s="285">
        <f t="shared" si="7"/>
        <v>0</v>
      </c>
    </row>
    <row r="135" spans="11:13" x14ac:dyDescent="0.25">
      <c r="K135" s="307">
        <f t="shared" si="6"/>
        <v>0</v>
      </c>
      <c r="L135" s="377">
        <f t="shared" si="8"/>
        <v>0</v>
      </c>
      <c r="M135" s="285">
        <f t="shared" si="7"/>
        <v>0</v>
      </c>
    </row>
    <row r="136" spans="11:13" x14ac:dyDescent="0.25">
      <c r="K136" s="307">
        <f t="shared" si="6"/>
        <v>0</v>
      </c>
      <c r="L136" s="377">
        <f t="shared" si="8"/>
        <v>0</v>
      </c>
      <c r="M136" s="285">
        <f t="shared" si="7"/>
        <v>0</v>
      </c>
    </row>
    <row r="137" spans="11:13" x14ac:dyDescent="0.25">
      <c r="K137" s="307">
        <f t="shared" si="6"/>
        <v>0</v>
      </c>
      <c r="L137" s="377">
        <f t="shared" si="8"/>
        <v>0</v>
      </c>
      <c r="M137" s="285">
        <f t="shared" si="7"/>
        <v>0</v>
      </c>
    </row>
    <row r="138" spans="11:13" x14ac:dyDescent="0.25">
      <c r="K138" s="307">
        <f t="shared" si="6"/>
        <v>0</v>
      </c>
      <c r="L138" s="377">
        <f t="shared" si="8"/>
        <v>0</v>
      </c>
      <c r="M138" s="285">
        <f t="shared" si="7"/>
        <v>0</v>
      </c>
    </row>
    <row r="139" spans="11:13" x14ac:dyDescent="0.25">
      <c r="K139" s="307">
        <f t="shared" si="6"/>
        <v>0</v>
      </c>
      <c r="L139" s="377">
        <f t="shared" si="8"/>
        <v>0</v>
      </c>
      <c r="M139" s="285">
        <f t="shared" si="7"/>
        <v>0</v>
      </c>
    </row>
    <row r="140" spans="11:13" x14ac:dyDescent="0.25">
      <c r="K140" s="307">
        <f t="shared" si="6"/>
        <v>0</v>
      </c>
      <c r="L140" s="377">
        <f t="shared" si="8"/>
        <v>0</v>
      </c>
      <c r="M140" s="285">
        <f t="shared" si="7"/>
        <v>0</v>
      </c>
    </row>
    <row r="141" spans="11:13" x14ac:dyDescent="0.25">
      <c r="K141" s="307">
        <f t="shared" si="6"/>
        <v>0</v>
      </c>
      <c r="L141" s="377">
        <f t="shared" si="8"/>
        <v>0</v>
      </c>
      <c r="M141" s="285">
        <f t="shared" si="7"/>
        <v>0</v>
      </c>
    </row>
    <row r="142" spans="11:13" x14ac:dyDescent="0.25">
      <c r="K142" s="307">
        <f t="shared" si="6"/>
        <v>0</v>
      </c>
      <c r="L142" s="377">
        <f t="shared" si="8"/>
        <v>0</v>
      </c>
      <c r="M142" s="285">
        <f t="shared" si="7"/>
        <v>0</v>
      </c>
    </row>
    <row r="143" spans="11:13" x14ac:dyDescent="0.25">
      <c r="K143" s="307">
        <f t="shared" si="6"/>
        <v>0</v>
      </c>
      <c r="L143" s="377">
        <f t="shared" si="8"/>
        <v>0</v>
      </c>
      <c r="M143" s="285">
        <f t="shared" si="7"/>
        <v>0</v>
      </c>
    </row>
    <row r="144" spans="11:13" x14ac:dyDescent="0.25">
      <c r="K144" s="307">
        <f t="shared" si="6"/>
        <v>0</v>
      </c>
      <c r="L144" s="377">
        <f t="shared" si="8"/>
        <v>0</v>
      </c>
      <c r="M144" s="285">
        <f t="shared" si="7"/>
        <v>0</v>
      </c>
    </row>
    <row r="145" spans="11:13" x14ac:dyDescent="0.25">
      <c r="K145" s="307">
        <f t="shared" si="6"/>
        <v>0</v>
      </c>
      <c r="L145" s="377">
        <f t="shared" si="8"/>
        <v>0</v>
      </c>
      <c r="M145" s="285">
        <f t="shared" si="7"/>
        <v>0</v>
      </c>
    </row>
    <row r="146" spans="11:13" x14ac:dyDescent="0.25">
      <c r="K146" s="307">
        <f t="shared" si="6"/>
        <v>0</v>
      </c>
      <c r="L146" s="377">
        <f t="shared" si="8"/>
        <v>0</v>
      </c>
      <c r="M146" s="285">
        <f t="shared" si="7"/>
        <v>0</v>
      </c>
    </row>
    <row r="147" spans="11:13" x14ac:dyDescent="0.25">
      <c r="K147" s="307">
        <f t="shared" si="6"/>
        <v>0</v>
      </c>
      <c r="L147" s="377">
        <f t="shared" si="8"/>
        <v>0</v>
      </c>
      <c r="M147" s="285">
        <f t="shared" si="7"/>
        <v>0</v>
      </c>
    </row>
    <row r="148" spans="11:13" x14ac:dyDescent="0.25">
      <c r="K148" s="307">
        <f t="shared" si="6"/>
        <v>0</v>
      </c>
      <c r="L148" s="377">
        <f t="shared" si="8"/>
        <v>0</v>
      </c>
      <c r="M148" s="285">
        <f t="shared" si="7"/>
        <v>0</v>
      </c>
    </row>
    <row r="149" spans="11:13" x14ac:dyDescent="0.25">
      <c r="K149" s="307">
        <f t="shared" si="6"/>
        <v>0</v>
      </c>
      <c r="L149" s="377">
        <f t="shared" si="8"/>
        <v>0</v>
      </c>
      <c r="M149" s="285">
        <f t="shared" si="7"/>
        <v>0</v>
      </c>
    </row>
    <row r="150" spans="11:13" x14ac:dyDescent="0.25">
      <c r="K150" s="307">
        <f t="shared" si="6"/>
        <v>0</v>
      </c>
      <c r="L150" s="377">
        <f t="shared" si="8"/>
        <v>0</v>
      </c>
      <c r="M150" s="285">
        <f t="shared" si="7"/>
        <v>0</v>
      </c>
    </row>
    <row r="151" spans="11:13" x14ac:dyDescent="0.25">
      <c r="K151" s="307">
        <f t="shared" si="6"/>
        <v>0</v>
      </c>
      <c r="L151" s="377">
        <f t="shared" si="8"/>
        <v>0</v>
      </c>
      <c r="M151" s="285">
        <f t="shared" si="7"/>
        <v>0</v>
      </c>
    </row>
    <row r="152" spans="11:13" x14ac:dyDescent="0.25">
      <c r="K152" s="307">
        <f t="shared" si="6"/>
        <v>0</v>
      </c>
      <c r="L152" s="377">
        <f t="shared" si="8"/>
        <v>0</v>
      </c>
      <c r="M152" s="285">
        <f t="shared" si="7"/>
        <v>0</v>
      </c>
    </row>
    <row r="153" spans="11:13" x14ac:dyDescent="0.25">
      <c r="K153" s="307">
        <f t="shared" si="6"/>
        <v>0</v>
      </c>
      <c r="L153" s="377">
        <f t="shared" si="8"/>
        <v>0</v>
      </c>
      <c r="M153" s="285">
        <f t="shared" si="7"/>
        <v>0</v>
      </c>
    </row>
    <row r="154" spans="11:13" x14ac:dyDescent="0.25">
      <c r="K154" s="307">
        <f t="shared" si="6"/>
        <v>0</v>
      </c>
      <c r="L154" s="377">
        <f t="shared" si="8"/>
        <v>0</v>
      </c>
      <c r="M154" s="285">
        <f t="shared" si="7"/>
        <v>0</v>
      </c>
    </row>
    <row r="155" spans="11:13" x14ac:dyDescent="0.25">
      <c r="K155" s="307">
        <f t="shared" si="6"/>
        <v>0</v>
      </c>
      <c r="L155" s="377">
        <f t="shared" si="8"/>
        <v>0</v>
      </c>
      <c r="M155" s="285">
        <f t="shared" si="7"/>
        <v>0</v>
      </c>
    </row>
    <row r="156" spans="11:13" x14ac:dyDescent="0.25">
      <c r="K156" s="307">
        <f t="shared" si="6"/>
        <v>0</v>
      </c>
      <c r="L156" s="377">
        <f t="shared" si="8"/>
        <v>0</v>
      </c>
      <c r="M156" s="285">
        <f t="shared" si="7"/>
        <v>0</v>
      </c>
    </row>
    <row r="157" spans="11:13" x14ac:dyDescent="0.25">
      <c r="K157" s="307">
        <f t="shared" si="6"/>
        <v>0</v>
      </c>
      <c r="L157" s="377">
        <f t="shared" si="8"/>
        <v>0</v>
      </c>
      <c r="M157" s="285">
        <f t="shared" si="7"/>
        <v>0</v>
      </c>
    </row>
    <row r="158" spans="11:13" x14ac:dyDescent="0.25">
      <c r="K158" s="307">
        <f t="shared" si="6"/>
        <v>0</v>
      </c>
      <c r="L158" s="377">
        <f t="shared" si="8"/>
        <v>0</v>
      </c>
      <c r="M158" s="285">
        <f t="shared" si="7"/>
        <v>0</v>
      </c>
    </row>
    <row r="159" spans="11:13" x14ac:dyDescent="0.25">
      <c r="K159" s="307">
        <f t="shared" si="6"/>
        <v>0</v>
      </c>
      <c r="L159" s="377">
        <f t="shared" si="8"/>
        <v>0</v>
      </c>
      <c r="M159" s="285">
        <f t="shared" si="7"/>
        <v>0</v>
      </c>
    </row>
    <row r="160" spans="11:13" x14ac:dyDescent="0.25">
      <c r="K160" s="307">
        <f t="shared" si="6"/>
        <v>0</v>
      </c>
      <c r="L160" s="377">
        <f t="shared" si="8"/>
        <v>0</v>
      </c>
      <c r="M160" s="285">
        <f t="shared" si="7"/>
        <v>0</v>
      </c>
    </row>
    <row r="161" spans="11:13" x14ac:dyDescent="0.25">
      <c r="K161" s="307">
        <f t="shared" si="6"/>
        <v>0</v>
      </c>
      <c r="L161" s="377">
        <f t="shared" si="8"/>
        <v>0</v>
      </c>
      <c r="M161" s="285">
        <f t="shared" si="7"/>
        <v>0</v>
      </c>
    </row>
    <row r="162" spans="11:13" x14ac:dyDescent="0.25">
      <c r="K162" s="307">
        <f t="shared" si="6"/>
        <v>0</v>
      </c>
      <c r="L162" s="377">
        <f t="shared" si="8"/>
        <v>0</v>
      </c>
      <c r="M162" s="285">
        <f t="shared" si="7"/>
        <v>0</v>
      </c>
    </row>
    <row r="163" spans="11:13" x14ac:dyDescent="0.25">
      <c r="K163" s="307">
        <f t="shared" si="6"/>
        <v>0</v>
      </c>
      <c r="L163" s="377">
        <f t="shared" si="8"/>
        <v>0</v>
      </c>
      <c r="M163" s="285">
        <f t="shared" si="7"/>
        <v>0</v>
      </c>
    </row>
    <row r="164" spans="11:13" x14ac:dyDescent="0.25">
      <c r="K164" s="307">
        <f t="shared" si="6"/>
        <v>0</v>
      </c>
      <c r="L164" s="377">
        <f t="shared" si="8"/>
        <v>0</v>
      </c>
      <c r="M164" s="285">
        <f t="shared" si="7"/>
        <v>0</v>
      </c>
    </row>
    <row r="165" spans="11:13" x14ac:dyDescent="0.25">
      <c r="K165" s="307">
        <f t="shared" si="6"/>
        <v>0</v>
      </c>
      <c r="L165" s="377">
        <f t="shared" si="8"/>
        <v>0</v>
      </c>
      <c r="M165" s="285">
        <f t="shared" si="7"/>
        <v>0</v>
      </c>
    </row>
    <row r="166" spans="11:13" x14ac:dyDescent="0.25">
      <c r="K166" s="307">
        <f t="shared" si="6"/>
        <v>0</v>
      </c>
      <c r="L166" s="377">
        <f t="shared" si="8"/>
        <v>0</v>
      </c>
      <c r="M166" s="285">
        <f t="shared" si="7"/>
        <v>0</v>
      </c>
    </row>
    <row r="167" spans="11:13" x14ac:dyDescent="0.25">
      <c r="K167" s="307">
        <f t="shared" si="6"/>
        <v>0</v>
      </c>
      <c r="L167" s="377">
        <f t="shared" si="8"/>
        <v>0</v>
      </c>
      <c r="M167" s="285">
        <f t="shared" si="7"/>
        <v>0</v>
      </c>
    </row>
    <row r="168" spans="11:13" x14ac:dyDescent="0.25">
      <c r="K168" s="307">
        <f t="shared" si="6"/>
        <v>0</v>
      </c>
      <c r="L168" s="377">
        <f t="shared" si="8"/>
        <v>0</v>
      </c>
      <c r="M168" s="285">
        <f t="shared" si="7"/>
        <v>0</v>
      </c>
    </row>
    <row r="169" spans="11:13" x14ac:dyDescent="0.25">
      <c r="K169" s="307">
        <f t="shared" si="6"/>
        <v>0</v>
      </c>
      <c r="L169" s="377">
        <f t="shared" si="8"/>
        <v>0</v>
      </c>
      <c r="M169" s="285">
        <f t="shared" si="7"/>
        <v>0</v>
      </c>
    </row>
    <row r="170" spans="11:13" x14ac:dyDescent="0.25">
      <c r="K170" s="307">
        <f t="shared" si="6"/>
        <v>0</v>
      </c>
      <c r="L170" s="377">
        <f t="shared" si="8"/>
        <v>0</v>
      </c>
      <c r="M170" s="285">
        <f t="shared" si="7"/>
        <v>0</v>
      </c>
    </row>
    <row r="171" spans="11:13" x14ac:dyDescent="0.25">
      <c r="K171" s="307">
        <f t="shared" si="6"/>
        <v>0</v>
      </c>
      <c r="L171" s="377">
        <f t="shared" si="8"/>
        <v>0</v>
      </c>
      <c r="M171" s="285">
        <f t="shared" si="7"/>
        <v>0</v>
      </c>
    </row>
    <row r="172" spans="11:13" x14ac:dyDescent="0.25">
      <c r="K172" s="307">
        <f t="shared" si="6"/>
        <v>0</v>
      </c>
      <c r="L172" s="377">
        <f t="shared" si="8"/>
        <v>0</v>
      </c>
      <c r="M172" s="285">
        <f t="shared" si="7"/>
        <v>0</v>
      </c>
    </row>
    <row r="173" spans="11:13" x14ac:dyDescent="0.25">
      <c r="K173" s="307">
        <f t="shared" si="6"/>
        <v>0</v>
      </c>
      <c r="L173" s="377">
        <f t="shared" si="8"/>
        <v>0</v>
      </c>
      <c r="M173" s="285">
        <f t="shared" si="7"/>
        <v>0</v>
      </c>
    </row>
    <row r="174" spans="11:13" x14ac:dyDescent="0.25">
      <c r="K174" s="307">
        <f t="shared" si="6"/>
        <v>0</v>
      </c>
      <c r="L174" s="377">
        <f t="shared" si="8"/>
        <v>0</v>
      </c>
      <c r="M174" s="285">
        <f t="shared" si="7"/>
        <v>0</v>
      </c>
    </row>
    <row r="175" spans="11:13" x14ac:dyDescent="0.25">
      <c r="K175" s="307">
        <f t="shared" si="6"/>
        <v>0</v>
      </c>
      <c r="L175" s="377">
        <f t="shared" si="8"/>
        <v>0</v>
      </c>
      <c r="M175" s="285">
        <f t="shared" si="7"/>
        <v>0</v>
      </c>
    </row>
    <row r="176" spans="11:13" x14ac:dyDescent="0.25">
      <c r="K176" s="307">
        <f t="shared" si="6"/>
        <v>0</v>
      </c>
      <c r="L176" s="377">
        <f t="shared" si="8"/>
        <v>0</v>
      </c>
      <c r="M176" s="285">
        <f t="shared" si="7"/>
        <v>0</v>
      </c>
    </row>
    <row r="177" spans="11:13" x14ac:dyDescent="0.25">
      <c r="K177" s="307">
        <f t="shared" si="6"/>
        <v>0</v>
      </c>
      <c r="L177" s="377">
        <f t="shared" si="8"/>
        <v>0</v>
      </c>
      <c r="M177" s="285">
        <f t="shared" si="7"/>
        <v>0</v>
      </c>
    </row>
    <row r="178" spans="11:13" x14ac:dyDescent="0.25">
      <c r="K178" s="307">
        <f t="shared" si="6"/>
        <v>0</v>
      </c>
      <c r="L178" s="377">
        <f t="shared" si="8"/>
        <v>0</v>
      </c>
      <c r="M178" s="285">
        <f t="shared" si="7"/>
        <v>0</v>
      </c>
    </row>
    <row r="179" spans="11:13" x14ac:dyDescent="0.25">
      <c r="K179" s="307">
        <f t="shared" si="6"/>
        <v>0</v>
      </c>
      <c r="L179" s="377">
        <f t="shared" si="8"/>
        <v>0</v>
      </c>
      <c r="M179" s="285">
        <f t="shared" si="7"/>
        <v>0</v>
      </c>
    </row>
    <row r="180" spans="11:13" x14ac:dyDescent="0.25">
      <c r="K180" s="307">
        <f t="shared" si="6"/>
        <v>0</v>
      </c>
      <c r="L180" s="377">
        <f t="shared" si="8"/>
        <v>0</v>
      </c>
      <c r="M180" s="285">
        <f t="shared" si="7"/>
        <v>0</v>
      </c>
    </row>
    <row r="181" spans="11:13" x14ac:dyDescent="0.25">
      <c r="K181" s="307">
        <f t="shared" si="6"/>
        <v>0</v>
      </c>
      <c r="L181" s="377">
        <f t="shared" si="8"/>
        <v>0</v>
      </c>
      <c r="M181" s="285">
        <f t="shared" si="7"/>
        <v>0</v>
      </c>
    </row>
    <row r="182" spans="11:13" x14ac:dyDescent="0.25">
      <c r="K182" s="307">
        <f t="shared" si="6"/>
        <v>0</v>
      </c>
      <c r="L182" s="377">
        <f t="shared" si="8"/>
        <v>0</v>
      </c>
      <c r="M182" s="285">
        <f t="shared" si="7"/>
        <v>0</v>
      </c>
    </row>
    <row r="183" spans="11:13" x14ac:dyDescent="0.25">
      <c r="K183" s="307">
        <f t="shared" si="6"/>
        <v>0</v>
      </c>
      <c r="L183" s="377">
        <f t="shared" si="8"/>
        <v>0</v>
      </c>
      <c r="M183" s="285">
        <f t="shared" si="7"/>
        <v>0</v>
      </c>
    </row>
    <row r="184" spans="11:13" x14ac:dyDescent="0.25">
      <c r="K184" s="307">
        <f t="shared" si="6"/>
        <v>0</v>
      </c>
      <c r="L184" s="377">
        <f t="shared" si="8"/>
        <v>0</v>
      </c>
      <c r="M184" s="285">
        <f t="shared" si="7"/>
        <v>0</v>
      </c>
    </row>
    <row r="185" spans="11:13" x14ac:dyDescent="0.25">
      <c r="K185" s="307">
        <f t="shared" si="6"/>
        <v>0</v>
      </c>
      <c r="L185" s="377">
        <f t="shared" si="8"/>
        <v>0</v>
      </c>
      <c r="M185" s="285">
        <f t="shared" si="7"/>
        <v>0</v>
      </c>
    </row>
    <row r="186" spans="11:13" x14ac:dyDescent="0.25">
      <c r="K186" s="307">
        <f t="shared" si="6"/>
        <v>0</v>
      </c>
      <c r="L186" s="377">
        <f t="shared" si="8"/>
        <v>0</v>
      </c>
      <c r="M186" s="285">
        <f t="shared" si="7"/>
        <v>0</v>
      </c>
    </row>
    <row r="187" spans="11:13" x14ac:dyDescent="0.25">
      <c r="K187" s="307">
        <f t="shared" si="6"/>
        <v>0</v>
      </c>
      <c r="L187" s="377">
        <f t="shared" si="8"/>
        <v>0</v>
      </c>
      <c r="M187" s="285">
        <f t="shared" si="7"/>
        <v>0</v>
      </c>
    </row>
    <row r="188" spans="11:13" x14ac:dyDescent="0.25">
      <c r="K188" s="307">
        <f t="shared" si="6"/>
        <v>0</v>
      </c>
      <c r="L188" s="377">
        <f t="shared" si="8"/>
        <v>0</v>
      </c>
      <c r="M188" s="285">
        <f t="shared" si="7"/>
        <v>0</v>
      </c>
    </row>
    <row r="189" spans="11:13" x14ac:dyDescent="0.25">
      <c r="K189" s="307">
        <f t="shared" si="6"/>
        <v>0</v>
      </c>
      <c r="L189" s="377">
        <f t="shared" si="8"/>
        <v>0</v>
      </c>
      <c r="M189" s="285">
        <f t="shared" si="7"/>
        <v>0</v>
      </c>
    </row>
    <row r="190" spans="11:13" x14ac:dyDescent="0.25">
      <c r="K190" s="307">
        <f t="shared" si="6"/>
        <v>0</v>
      </c>
      <c r="L190" s="377">
        <f t="shared" si="8"/>
        <v>0</v>
      </c>
      <c r="M190" s="285">
        <f t="shared" si="7"/>
        <v>0</v>
      </c>
    </row>
    <row r="191" spans="11:13" x14ac:dyDescent="0.25">
      <c r="K191" s="307">
        <f t="shared" si="6"/>
        <v>0</v>
      </c>
      <c r="L191" s="377">
        <f t="shared" si="8"/>
        <v>0</v>
      </c>
      <c r="M191" s="285">
        <f t="shared" si="7"/>
        <v>0</v>
      </c>
    </row>
    <row r="192" spans="11:13" x14ac:dyDescent="0.25">
      <c r="K192" s="307">
        <f t="shared" si="6"/>
        <v>0</v>
      </c>
      <c r="L192" s="377">
        <f t="shared" si="8"/>
        <v>0</v>
      </c>
      <c r="M192" s="285">
        <f t="shared" si="7"/>
        <v>0</v>
      </c>
    </row>
    <row r="193" spans="11:13" x14ac:dyDescent="0.25">
      <c r="K193" s="307">
        <f t="shared" si="6"/>
        <v>0</v>
      </c>
      <c r="L193" s="377">
        <f t="shared" si="8"/>
        <v>0</v>
      </c>
      <c r="M193" s="285">
        <f t="shared" si="7"/>
        <v>0</v>
      </c>
    </row>
    <row r="194" spans="11:13" x14ac:dyDescent="0.25">
      <c r="K194" s="307">
        <f t="shared" si="6"/>
        <v>0</v>
      </c>
      <c r="L194" s="377">
        <f t="shared" si="8"/>
        <v>0</v>
      </c>
      <c r="M194" s="285">
        <f t="shared" si="7"/>
        <v>0</v>
      </c>
    </row>
    <row r="195" spans="11:13" x14ac:dyDescent="0.25">
      <c r="K195" s="307">
        <f t="shared" si="6"/>
        <v>0</v>
      </c>
      <c r="L195" s="377">
        <f t="shared" si="8"/>
        <v>0</v>
      </c>
      <c r="M195" s="285">
        <f t="shared" si="7"/>
        <v>0</v>
      </c>
    </row>
    <row r="196" spans="11:13" x14ac:dyDescent="0.25">
      <c r="K196" s="307">
        <f t="shared" si="6"/>
        <v>0</v>
      </c>
      <c r="L196" s="377">
        <f t="shared" si="8"/>
        <v>0</v>
      </c>
      <c r="M196" s="285">
        <f t="shared" si="7"/>
        <v>0</v>
      </c>
    </row>
    <row r="197" spans="11:13" x14ac:dyDescent="0.25">
      <c r="K197" s="307">
        <f t="shared" ref="K197:K260" si="9">SUM(F197:J197)</f>
        <v>0</v>
      </c>
      <c r="L197" s="377">
        <f t="shared" si="8"/>
        <v>0</v>
      </c>
      <c r="M197" s="285">
        <f t="shared" ref="M197:M260" si="10">SUM(K197*L197)</f>
        <v>0</v>
      </c>
    </row>
    <row r="198" spans="11:13" x14ac:dyDescent="0.25">
      <c r="K198" s="307">
        <f t="shared" si="9"/>
        <v>0</v>
      </c>
      <c r="L198" s="377">
        <f t="shared" ref="L198:L261" si="11">IF(D198="X",0,IF(E198="",0,IF(E198="H",0,VLOOKUP(E198,$F$539:$G$553,2))))</f>
        <v>0</v>
      </c>
      <c r="M198" s="285">
        <f t="shared" si="10"/>
        <v>0</v>
      </c>
    </row>
    <row r="199" spans="11:13" x14ac:dyDescent="0.25">
      <c r="K199" s="307">
        <f t="shared" si="9"/>
        <v>0</v>
      </c>
      <c r="L199" s="377">
        <f t="shared" si="11"/>
        <v>0</v>
      </c>
      <c r="M199" s="285">
        <f t="shared" si="10"/>
        <v>0</v>
      </c>
    </row>
    <row r="200" spans="11:13" x14ac:dyDescent="0.25">
      <c r="K200" s="307">
        <f t="shared" si="9"/>
        <v>0</v>
      </c>
      <c r="L200" s="377">
        <f t="shared" si="11"/>
        <v>0</v>
      </c>
      <c r="M200" s="285">
        <f t="shared" si="10"/>
        <v>0</v>
      </c>
    </row>
    <row r="201" spans="11:13" x14ac:dyDescent="0.25">
      <c r="K201" s="307">
        <f t="shared" si="9"/>
        <v>0</v>
      </c>
      <c r="L201" s="377">
        <f t="shared" si="11"/>
        <v>0</v>
      </c>
      <c r="M201" s="285">
        <f t="shared" si="10"/>
        <v>0</v>
      </c>
    </row>
    <row r="202" spans="11:13" x14ac:dyDescent="0.25">
      <c r="K202" s="307">
        <f t="shared" si="9"/>
        <v>0</v>
      </c>
      <c r="L202" s="377">
        <f t="shared" si="11"/>
        <v>0</v>
      </c>
      <c r="M202" s="285">
        <f t="shared" si="10"/>
        <v>0</v>
      </c>
    </row>
    <row r="203" spans="11:13" x14ac:dyDescent="0.25">
      <c r="K203" s="307">
        <f t="shared" si="9"/>
        <v>0</v>
      </c>
      <c r="L203" s="377">
        <f t="shared" si="11"/>
        <v>0</v>
      </c>
      <c r="M203" s="285">
        <f t="shared" si="10"/>
        <v>0</v>
      </c>
    </row>
    <row r="204" spans="11:13" x14ac:dyDescent="0.25">
      <c r="K204" s="307">
        <f t="shared" si="9"/>
        <v>0</v>
      </c>
      <c r="L204" s="377">
        <f t="shared" si="11"/>
        <v>0</v>
      </c>
      <c r="M204" s="285">
        <f t="shared" si="10"/>
        <v>0</v>
      </c>
    </row>
    <row r="205" spans="11:13" x14ac:dyDescent="0.25">
      <c r="K205" s="307">
        <f t="shared" si="9"/>
        <v>0</v>
      </c>
      <c r="L205" s="377">
        <f t="shared" si="11"/>
        <v>0</v>
      </c>
      <c r="M205" s="285">
        <f t="shared" si="10"/>
        <v>0</v>
      </c>
    </row>
    <row r="206" spans="11:13" x14ac:dyDescent="0.25">
      <c r="K206" s="307">
        <f t="shared" si="9"/>
        <v>0</v>
      </c>
      <c r="L206" s="377">
        <f t="shared" si="11"/>
        <v>0</v>
      </c>
      <c r="M206" s="285">
        <f t="shared" si="10"/>
        <v>0</v>
      </c>
    </row>
    <row r="207" spans="11:13" x14ac:dyDescent="0.25">
      <c r="K207" s="307">
        <f t="shared" si="9"/>
        <v>0</v>
      </c>
      <c r="L207" s="377">
        <f t="shared" si="11"/>
        <v>0</v>
      </c>
      <c r="M207" s="285">
        <f t="shared" si="10"/>
        <v>0</v>
      </c>
    </row>
    <row r="208" spans="11:13" x14ac:dyDescent="0.25">
      <c r="K208" s="307">
        <f t="shared" si="9"/>
        <v>0</v>
      </c>
      <c r="L208" s="377">
        <f t="shared" si="11"/>
        <v>0</v>
      </c>
      <c r="M208" s="285">
        <f t="shared" si="10"/>
        <v>0</v>
      </c>
    </row>
    <row r="209" spans="11:13" x14ac:dyDescent="0.25">
      <c r="K209" s="307">
        <f t="shared" si="9"/>
        <v>0</v>
      </c>
      <c r="L209" s="377">
        <f t="shared" si="11"/>
        <v>0</v>
      </c>
      <c r="M209" s="285">
        <f t="shared" si="10"/>
        <v>0</v>
      </c>
    </row>
    <row r="210" spans="11:13" x14ac:dyDescent="0.25">
      <c r="K210" s="307">
        <f t="shared" si="9"/>
        <v>0</v>
      </c>
      <c r="L210" s="377">
        <f t="shared" si="11"/>
        <v>0</v>
      </c>
      <c r="M210" s="285">
        <f t="shared" si="10"/>
        <v>0</v>
      </c>
    </row>
    <row r="211" spans="11:13" x14ac:dyDescent="0.25">
      <c r="K211" s="307">
        <f t="shared" si="9"/>
        <v>0</v>
      </c>
      <c r="L211" s="377">
        <f t="shared" si="11"/>
        <v>0</v>
      </c>
      <c r="M211" s="285">
        <f t="shared" si="10"/>
        <v>0</v>
      </c>
    </row>
    <row r="212" spans="11:13" x14ac:dyDescent="0.25">
      <c r="K212" s="307">
        <f t="shared" si="9"/>
        <v>0</v>
      </c>
      <c r="L212" s="377">
        <f t="shared" si="11"/>
        <v>0</v>
      </c>
      <c r="M212" s="285">
        <f t="shared" si="10"/>
        <v>0</v>
      </c>
    </row>
    <row r="213" spans="11:13" x14ac:dyDescent="0.25">
      <c r="K213" s="307">
        <f t="shared" si="9"/>
        <v>0</v>
      </c>
      <c r="L213" s="377">
        <f t="shared" si="11"/>
        <v>0</v>
      </c>
      <c r="M213" s="285">
        <f t="shared" si="10"/>
        <v>0</v>
      </c>
    </row>
    <row r="214" spans="11:13" x14ac:dyDescent="0.25">
      <c r="K214" s="307">
        <f t="shared" si="9"/>
        <v>0</v>
      </c>
      <c r="L214" s="377">
        <f t="shared" si="11"/>
        <v>0</v>
      </c>
      <c r="M214" s="285">
        <f t="shared" si="10"/>
        <v>0</v>
      </c>
    </row>
    <row r="215" spans="11:13" x14ac:dyDescent="0.25">
      <c r="K215" s="307">
        <f t="shared" si="9"/>
        <v>0</v>
      </c>
      <c r="L215" s="377">
        <f t="shared" si="11"/>
        <v>0</v>
      </c>
      <c r="M215" s="285">
        <f t="shared" si="10"/>
        <v>0</v>
      </c>
    </row>
    <row r="216" spans="11:13" x14ac:dyDescent="0.25">
      <c r="K216" s="307">
        <f t="shared" si="9"/>
        <v>0</v>
      </c>
      <c r="L216" s="377">
        <f t="shared" si="11"/>
        <v>0</v>
      </c>
      <c r="M216" s="285">
        <f t="shared" si="10"/>
        <v>0</v>
      </c>
    </row>
    <row r="217" spans="11:13" x14ac:dyDescent="0.25">
      <c r="K217" s="307">
        <f t="shared" si="9"/>
        <v>0</v>
      </c>
      <c r="L217" s="377">
        <f t="shared" si="11"/>
        <v>0</v>
      </c>
      <c r="M217" s="285">
        <f t="shared" si="10"/>
        <v>0</v>
      </c>
    </row>
    <row r="218" spans="11:13" x14ac:dyDescent="0.25">
      <c r="K218" s="307">
        <f t="shared" si="9"/>
        <v>0</v>
      </c>
      <c r="L218" s="377">
        <f t="shared" si="11"/>
        <v>0</v>
      </c>
      <c r="M218" s="285">
        <f t="shared" si="10"/>
        <v>0</v>
      </c>
    </row>
    <row r="219" spans="11:13" x14ac:dyDescent="0.25">
      <c r="K219" s="307">
        <f t="shared" si="9"/>
        <v>0</v>
      </c>
      <c r="L219" s="377">
        <f t="shared" si="11"/>
        <v>0</v>
      </c>
      <c r="M219" s="285">
        <f t="shared" si="10"/>
        <v>0</v>
      </c>
    </row>
    <row r="220" spans="11:13" x14ac:dyDescent="0.25">
      <c r="K220" s="307">
        <f t="shared" si="9"/>
        <v>0</v>
      </c>
      <c r="L220" s="377">
        <f t="shared" si="11"/>
        <v>0</v>
      </c>
      <c r="M220" s="285">
        <f t="shared" si="10"/>
        <v>0</v>
      </c>
    </row>
    <row r="221" spans="11:13" x14ac:dyDescent="0.25">
      <c r="K221" s="307">
        <f t="shared" si="9"/>
        <v>0</v>
      </c>
      <c r="L221" s="377">
        <f t="shared" si="11"/>
        <v>0</v>
      </c>
      <c r="M221" s="285">
        <f t="shared" si="10"/>
        <v>0</v>
      </c>
    </row>
    <row r="222" spans="11:13" x14ac:dyDescent="0.25">
      <c r="K222" s="307">
        <f t="shared" si="9"/>
        <v>0</v>
      </c>
      <c r="L222" s="377">
        <f t="shared" si="11"/>
        <v>0</v>
      </c>
      <c r="M222" s="285">
        <f t="shared" si="10"/>
        <v>0</v>
      </c>
    </row>
    <row r="223" spans="11:13" x14ac:dyDescent="0.25">
      <c r="K223" s="307">
        <f t="shared" si="9"/>
        <v>0</v>
      </c>
      <c r="L223" s="377">
        <f t="shared" si="11"/>
        <v>0</v>
      </c>
      <c r="M223" s="285">
        <f t="shared" si="10"/>
        <v>0</v>
      </c>
    </row>
    <row r="224" spans="11:13" x14ac:dyDescent="0.25">
      <c r="K224" s="307">
        <f t="shared" si="9"/>
        <v>0</v>
      </c>
      <c r="L224" s="377">
        <f t="shared" si="11"/>
        <v>0</v>
      </c>
      <c r="M224" s="285">
        <f t="shared" si="10"/>
        <v>0</v>
      </c>
    </row>
    <row r="225" spans="11:13" x14ac:dyDescent="0.25">
      <c r="K225" s="307">
        <f t="shared" si="9"/>
        <v>0</v>
      </c>
      <c r="L225" s="377">
        <f t="shared" si="11"/>
        <v>0</v>
      </c>
      <c r="M225" s="285">
        <f t="shared" si="10"/>
        <v>0</v>
      </c>
    </row>
    <row r="226" spans="11:13" x14ac:dyDescent="0.25">
      <c r="K226" s="307">
        <f t="shared" si="9"/>
        <v>0</v>
      </c>
      <c r="L226" s="377">
        <f t="shared" si="11"/>
        <v>0</v>
      </c>
      <c r="M226" s="285">
        <f t="shared" si="10"/>
        <v>0</v>
      </c>
    </row>
    <row r="227" spans="11:13" x14ac:dyDescent="0.25">
      <c r="K227" s="307">
        <f t="shared" si="9"/>
        <v>0</v>
      </c>
      <c r="L227" s="377">
        <f t="shared" si="11"/>
        <v>0</v>
      </c>
      <c r="M227" s="285">
        <f t="shared" si="10"/>
        <v>0</v>
      </c>
    </row>
    <row r="228" spans="11:13" x14ac:dyDescent="0.25">
      <c r="K228" s="307">
        <f t="shared" si="9"/>
        <v>0</v>
      </c>
      <c r="L228" s="377">
        <f t="shared" si="11"/>
        <v>0</v>
      </c>
      <c r="M228" s="285">
        <f t="shared" si="10"/>
        <v>0</v>
      </c>
    </row>
    <row r="229" spans="11:13" x14ac:dyDescent="0.25">
      <c r="K229" s="307">
        <f t="shared" si="9"/>
        <v>0</v>
      </c>
      <c r="L229" s="377">
        <f t="shared" si="11"/>
        <v>0</v>
      </c>
      <c r="M229" s="285">
        <f t="shared" si="10"/>
        <v>0</v>
      </c>
    </row>
    <row r="230" spans="11:13" x14ac:dyDescent="0.25">
      <c r="K230" s="307">
        <f t="shared" si="9"/>
        <v>0</v>
      </c>
      <c r="L230" s="377">
        <f t="shared" si="11"/>
        <v>0</v>
      </c>
      <c r="M230" s="285">
        <f t="shared" si="10"/>
        <v>0</v>
      </c>
    </row>
    <row r="231" spans="11:13" x14ac:dyDescent="0.25">
      <c r="K231" s="307">
        <f t="shared" si="9"/>
        <v>0</v>
      </c>
      <c r="L231" s="377">
        <f t="shared" si="11"/>
        <v>0</v>
      </c>
      <c r="M231" s="285">
        <f t="shared" si="10"/>
        <v>0</v>
      </c>
    </row>
    <row r="232" spans="11:13" x14ac:dyDescent="0.25">
      <c r="K232" s="307">
        <f t="shared" si="9"/>
        <v>0</v>
      </c>
      <c r="L232" s="377">
        <f t="shared" si="11"/>
        <v>0</v>
      </c>
      <c r="M232" s="285">
        <f t="shared" si="10"/>
        <v>0</v>
      </c>
    </row>
    <row r="233" spans="11:13" x14ac:dyDescent="0.25">
      <c r="K233" s="307">
        <f t="shared" si="9"/>
        <v>0</v>
      </c>
      <c r="L233" s="377">
        <f t="shared" si="11"/>
        <v>0</v>
      </c>
      <c r="M233" s="285">
        <f t="shared" si="10"/>
        <v>0</v>
      </c>
    </row>
    <row r="234" spans="11:13" x14ac:dyDescent="0.25">
      <c r="K234" s="307">
        <f t="shared" si="9"/>
        <v>0</v>
      </c>
      <c r="L234" s="377">
        <f t="shared" si="11"/>
        <v>0</v>
      </c>
      <c r="M234" s="285">
        <f t="shared" si="10"/>
        <v>0</v>
      </c>
    </row>
    <row r="235" spans="11:13" x14ac:dyDescent="0.25">
      <c r="K235" s="307">
        <f t="shared" si="9"/>
        <v>0</v>
      </c>
      <c r="L235" s="377">
        <f t="shared" si="11"/>
        <v>0</v>
      </c>
      <c r="M235" s="285">
        <f t="shared" si="10"/>
        <v>0</v>
      </c>
    </row>
    <row r="236" spans="11:13" x14ac:dyDescent="0.25">
      <c r="K236" s="307">
        <f t="shared" si="9"/>
        <v>0</v>
      </c>
      <c r="L236" s="377">
        <f t="shared" si="11"/>
        <v>0</v>
      </c>
      <c r="M236" s="285">
        <f t="shared" si="10"/>
        <v>0</v>
      </c>
    </row>
    <row r="237" spans="11:13" x14ac:dyDescent="0.25">
      <c r="K237" s="307">
        <f t="shared" si="9"/>
        <v>0</v>
      </c>
      <c r="L237" s="377">
        <f t="shared" si="11"/>
        <v>0</v>
      </c>
      <c r="M237" s="285">
        <f t="shared" si="10"/>
        <v>0</v>
      </c>
    </row>
    <row r="238" spans="11:13" x14ac:dyDescent="0.25">
      <c r="K238" s="307">
        <f t="shared" si="9"/>
        <v>0</v>
      </c>
      <c r="L238" s="377">
        <f t="shared" si="11"/>
        <v>0</v>
      </c>
      <c r="M238" s="285">
        <f t="shared" si="10"/>
        <v>0</v>
      </c>
    </row>
    <row r="239" spans="11:13" x14ac:dyDescent="0.25">
      <c r="K239" s="307">
        <f t="shared" si="9"/>
        <v>0</v>
      </c>
      <c r="L239" s="377">
        <f t="shared" si="11"/>
        <v>0</v>
      </c>
      <c r="M239" s="285">
        <f t="shared" si="10"/>
        <v>0</v>
      </c>
    </row>
    <row r="240" spans="11:13" x14ac:dyDescent="0.25">
      <c r="K240" s="307">
        <f t="shared" si="9"/>
        <v>0</v>
      </c>
      <c r="L240" s="377">
        <f t="shared" si="11"/>
        <v>0</v>
      </c>
      <c r="M240" s="285">
        <f t="shared" si="10"/>
        <v>0</v>
      </c>
    </row>
    <row r="241" spans="11:13" x14ac:dyDescent="0.25">
      <c r="K241" s="307">
        <f t="shared" si="9"/>
        <v>0</v>
      </c>
      <c r="L241" s="377">
        <f t="shared" si="11"/>
        <v>0</v>
      </c>
      <c r="M241" s="285">
        <f t="shared" si="10"/>
        <v>0</v>
      </c>
    </row>
    <row r="242" spans="11:13" x14ac:dyDescent="0.25">
      <c r="K242" s="307">
        <f t="shared" si="9"/>
        <v>0</v>
      </c>
      <c r="L242" s="377">
        <f t="shared" si="11"/>
        <v>0</v>
      </c>
      <c r="M242" s="285">
        <f t="shared" si="10"/>
        <v>0</v>
      </c>
    </row>
    <row r="243" spans="11:13" x14ac:dyDescent="0.25">
      <c r="K243" s="307">
        <f t="shared" si="9"/>
        <v>0</v>
      </c>
      <c r="L243" s="377">
        <f t="shared" si="11"/>
        <v>0</v>
      </c>
      <c r="M243" s="285">
        <f t="shared" si="10"/>
        <v>0</v>
      </c>
    </row>
    <row r="244" spans="11:13" x14ac:dyDescent="0.25">
      <c r="K244" s="307">
        <f t="shared" si="9"/>
        <v>0</v>
      </c>
      <c r="L244" s="377">
        <f t="shared" si="11"/>
        <v>0</v>
      </c>
      <c r="M244" s="285">
        <f t="shared" si="10"/>
        <v>0</v>
      </c>
    </row>
    <row r="245" spans="11:13" x14ac:dyDescent="0.25">
      <c r="K245" s="307">
        <f t="shared" si="9"/>
        <v>0</v>
      </c>
      <c r="L245" s="377">
        <f t="shared" si="11"/>
        <v>0</v>
      </c>
      <c r="M245" s="285">
        <f t="shared" si="10"/>
        <v>0</v>
      </c>
    </row>
    <row r="246" spans="11:13" x14ac:dyDescent="0.25">
      <c r="K246" s="307">
        <f t="shared" si="9"/>
        <v>0</v>
      </c>
      <c r="L246" s="377">
        <f t="shared" si="11"/>
        <v>0</v>
      </c>
      <c r="M246" s="285">
        <f t="shared" si="10"/>
        <v>0</v>
      </c>
    </row>
    <row r="247" spans="11:13" x14ac:dyDescent="0.25">
      <c r="K247" s="307">
        <f t="shared" si="9"/>
        <v>0</v>
      </c>
      <c r="L247" s="377">
        <f t="shared" si="11"/>
        <v>0</v>
      </c>
      <c r="M247" s="285">
        <f t="shared" si="10"/>
        <v>0</v>
      </c>
    </row>
    <row r="248" spans="11:13" x14ac:dyDescent="0.25">
      <c r="K248" s="307">
        <f t="shared" si="9"/>
        <v>0</v>
      </c>
      <c r="L248" s="377">
        <f t="shared" si="11"/>
        <v>0</v>
      </c>
      <c r="M248" s="285">
        <f t="shared" si="10"/>
        <v>0</v>
      </c>
    </row>
    <row r="249" spans="11:13" x14ac:dyDescent="0.25">
      <c r="K249" s="307">
        <f t="shared" si="9"/>
        <v>0</v>
      </c>
      <c r="L249" s="377">
        <f t="shared" si="11"/>
        <v>0</v>
      </c>
      <c r="M249" s="285">
        <f t="shared" si="10"/>
        <v>0</v>
      </c>
    </row>
    <row r="250" spans="11:13" x14ac:dyDescent="0.25">
      <c r="K250" s="307">
        <f t="shared" si="9"/>
        <v>0</v>
      </c>
      <c r="L250" s="377">
        <f t="shared" si="11"/>
        <v>0</v>
      </c>
      <c r="M250" s="285">
        <f t="shared" si="10"/>
        <v>0</v>
      </c>
    </row>
    <row r="251" spans="11:13" x14ac:dyDescent="0.25">
      <c r="K251" s="307">
        <f t="shared" si="9"/>
        <v>0</v>
      </c>
      <c r="L251" s="377">
        <f t="shared" si="11"/>
        <v>0</v>
      </c>
      <c r="M251" s="285">
        <f t="shared" si="10"/>
        <v>0</v>
      </c>
    </row>
    <row r="252" spans="11:13" x14ac:dyDescent="0.25">
      <c r="K252" s="307">
        <f t="shared" si="9"/>
        <v>0</v>
      </c>
      <c r="L252" s="377">
        <f t="shared" si="11"/>
        <v>0</v>
      </c>
      <c r="M252" s="285">
        <f t="shared" si="10"/>
        <v>0</v>
      </c>
    </row>
    <row r="253" spans="11:13" x14ac:dyDescent="0.25">
      <c r="K253" s="307">
        <f t="shared" si="9"/>
        <v>0</v>
      </c>
      <c r="L253" s="377">
        <f t="shared" si="11"/>
        <v>0</v>
      </c>
      <c r="M253" s="285">
        <f t="shared" si="10"/>
        <v>0</v>
      </c>
    </row>
    <row r="254" spans="11:13" x14ac:dyDescent="0.25">
      <c r="K254" s="307">
        <f t="shared" si="9"/>
        <v>0</v>
      </c>
      <c r="L254" s="377">
        <f t="shared" si="11"/>
        <v>0</v>
      </c>
      <c r="M254" s="285">
        <f t="shared" si="10"/>
        <v>0</v>
      </c>
    </row>
    <row r="255" spans="11:13" x14ac:dyDescent="0.25">
      <c r="K255" s="307">
        <f t="shared" si="9"/>
        <v>0</v>
      </c>
      <c r="L255" s="377">
        <f t="shared" si="11"/>
        <v>0</v>
      </c>
      <c r="M255" s="285">
        <f t="shared" si="10"/>
        <v>0</v>
      </c>
    </row>
    <row r="256" spans="11:13" x14ac:dyDescent="0.25">
      <c r="K256" s="307">
        <f t="shared" si="9"/>
        <v>0</v>
      </c>
      <c r="L256" s="377">
        <f t="shared" si="11"/>
        <v>0</v>
      </c>
      <c r="M256" s="285">
        <f t="shared" si="10"/>
        <v>0</v>
      </c>
    </row>
    <row r="257" spans="11:13" x14ac:dyDescent="0.25">
      <c r="K257" s="307">
        <f t="shared" si="9"/>
        <v>0</v>
      </c>
      <c r="L257" s="377">
        <f t="shared" si="11"/>
        <v>0</v>
      </c>
      <c r="M257" s="285">
        <f t="shared" si="10"/>
        <v>0</v>
      </c>
    </row>
    <row r="258" spans="11:13" x14ac:dyDescent="0.25">
      <c r="K258" s="307">
        <f t="shared" si="9"/>
        <v>0</v>
      </c>
      <c r="L258" s="377">
        <f t="shared" si="11"/>
        <v>0</v>
      </c>
      <c r="M258" s="285">
        <f t="shared" si="10"/>
        <v>0</v>
      </c>
    </row>
    <row r="259" spans="11:13" x14ac:dyDescent="0.25">
      <c r="K259" s="307">
        <f t="shared" si="9"/>
        <v>0</v>
      </c>
      <c r="L259" s="377">
        <f t="shared" si="11"/>
        <v>0</v>
      </c>
      <c r="M259" s="285">
        <f t="shared" si="10"/>
        <v>0</v>
      </c>
    </row>
    <row r="260" spans="11:13" x14ac:dyDescent="0.25">
      <c r="K260" s="307">
        <f t="shared" si="9"/>
        <v>0</v>
      </c>
      <c r="L260" s="377">
        <f t="shared" si="11"/>
        <v>0</v>
      </c>
      <c r="M260" s="285">
        <f t="shared" si="10"/>
        <v>0</v>
      </c>
    </row>
    <row r="261" spans="11:13" x14ac:dyDescent="0.25">
      <c r="K261" s="307">
        <f t="shared" ref="K261:K324" si="12">SUM(F261:J261)</f>
        <v>0</v>
      </c>
      <c r="L261" s="377">
        <f t="shared" si="11"/>
        <v>0</v>
      </c>
      <c r="M261" s="285">
        <f t="shared" ref="M261:M324" si="13">SUM(K261*L261)</f>
        <v>0</v>
      </c>
    </row>
    <row r="262" spans="11:13" x14ac:dyDescent="0.25">
      <c r="K262" s="307">
        <f t="shared" si="12"/>
        <v>0</v>
      </c>
      <c r="L262" s="377">
        <f t="shared" ref="L262:L325" si="14">IF(D262="X",0,IF(E262="",0,IF(E262="H",0,VLOOKUP(E262,$F$539:$G$553,2))))</f>
        <v>0</v>
      </c>
      <c r="M262" s="285">
        <f t="shared" si="13"/>
        <v>0</v>
      </c>
    </row>
    <row r="263" spans="11:13" x14ac:dyDescent="0.25">
      <c r="K263" s="307">
        <f t="shared" si="12"/>
        <v>0</v>
      </c>
      <c r="L263" s="377">
        <f t="shared" si="14"/>
        <v>0</v>
      </c>
      <c r="M263" s="285">
        <f t="shared" si="13"/>
        <v>0</v>
      </c>
    </row>
    <row r="264" spans="11:13" x14ac:dyDescent="0.25">
      <c r="K264" s="307">
        <f t="shared" si="12"/>
        <v>0</v>
      </c>
      <c r="L264" s="377">
        <f t="shared" si="14"/>
        <v>0</v>
      </c>
      <c r="M264" s="285">
        <f t="shared" si="13"/>
        <v>0</v>
      </c>
    </row>
    <row r="265" spans="11:13" x14ac:dyDescent="0.25">
      <c r="K265" s="307">
        <f t="shared" si="12"/>
        <v>0</v>
      </c>
      <c r="L265" s="377">
        <f t="shared" si="14"/>
        <v>0</v>
      </c>
      <c r="M265" s="285">
        <f t="shared" si="13"/>
        <v>0</v>
      </c>
    </row>
    <row r="266" spans="11:13" x14ac:dyDescent="0.25">
      <c r="K266" s="307">
        <f t="shared" si="12"/>
        <v>0</v>
      </c>
      <c r="L266" s="377">
        <f t="shared" si="14"/>
        <v>0</v>
      </c>
      <c r="M266" s="285">
        <f t="shared" si="13"/>
        <v>0</v>
      </c>
    </row>
    <row r="267" spans="11:13" x14ac:dyDescent="0.25">
      <c r="K267" s="307">
        <f t="shared" si="12"/>
        <v>0</v>
      </c>
      <c r="L267" s="377">
        <f t="shared" si="14"/>
        <v>0</v>
      </c>
      <c r="M267" s="285">
        <f t="shared" si="13"/>
        <v>0</v>
      </c>
    </row>
    <row r="268" spans="11:13" x14ac:dyDescent="0.25">
      <c r="K268" s="307">
        <f t="shared" si="12"/>
        <v>0</v>
      </c>
      <c r="L268" s="377">
        <f t="shared" si="14"/>
        <v>0</v>
      </c>
      <c r="M268" s="285">
        <f t="shared" si="13"/>
        <v>0</v>
      </c>
    </row>
    <row r="269" spans="11:13" x14ac:dyDescent="0.25">
      <c r="K269" s="307">
        <f t="shared" si="12"/>
        <v>0</v>
      </c>
      <c r="L269" s="377">
        <f t="shared" si="14"/>
        <v>0</v>
      </c>
      <c r="M269" s="285">
        <f t="shared" si="13"/>
        <v>0</v>
      </c>
    </row>
    <row r="270" spans="11:13" x14ac:dyDescent="0.25">
      <c r="K270" s="307">
        <f t="shared" si="12"/>
        <v>0</v>
      </c>
      <c r="L270" s="377">
        <f t="shared" si="14"/>
        <v>0</v>
      </c>
      <c r="M270" s="285">
        <f t="shared" si="13"/>
        <v>0</v>
      </c>
    </row>
    <row r="271" spans="11:13" x14ac:dyDescent="0.25">
      <c r="K271" s="307">
        <f t="shared" si="12"/>
        <v>0</v>
      </c>
      <c r="L271" s="377">
        <f t="shared" si="14"/>
        <v>0</v>
      </c>
      <c r="M271" s="285">
        <f t="shared" si="13"/>
        <v>0</v>
      </c>
    </row>
    <row r="272" spans="11:13" x14ac:dyDescent="0.25">
      <c r="K272" s="307">
        <f t="shared" si="12"/>
        <v>0</v>
      </c>
      <c r="L272" s="377">
        <f t="shared" si="14"/>
        <v>0</v>
      </c>
      <c r="M272" s="285">
        <f t="shared" si="13"/>
        <v>0</v>
      </c>
    </row>
    <row r="273" spans="11:13" x14ac:dyDescent="0.25">
      <c r="K273" s="307">
        <f t="shared" si="12"/>
        <v>0</v>
      </c>
      <c r="L273" s="377">
        <f t="shared" si="14"/>
        <v>0</v>
      </c>
      <c r="M273" s="285">
        <f t="shared" si="13"/>
        <v>0</v>
      </c>
    </row>
    <row r="274" spans="11:13" x14ac:dyDescent="0.25">
      <c r="K274" s="307">
        <f t="shared" si="12"/>
        <v>0</v>
      </c>
      <c r="L274" s="377">
        <f t="shared" si="14"/>
        <v>0</v>
      </c>
      <c r="M274" s="285">
        <f t="shared" si="13"/>
        <v>0</v>
      </c>
    </row>
    <row r="275" spans="11:13" x14ac:dyDescent="0.25">
      <c r="K275" s="307">
        <f t="shared" si="12"/>
        <v>0</v>
      </c>
      <c r="L275" s="377">
        <f t="shared" si="14"/>
        <v>0</v>
      </c>
      <c r="M275" s="285">
        <f t="shared" si="13"/>
        <v>0</v>
      </c>
    </row>
    <row r="276" spans="11:13" x14ac:dyDescent="0.25">
      <c r="K276" s="307">
        <f t="shared" si="12"/>
        <v>0</v>
      </c>
      <c r="L276" s="377">
        <f t="shared" si="14"/>
        <v>0</v>
      </c>
      <c r="M276" s="285">
        <f t="shared" si="13"/>
        <v>0</v>
      </c>
    </row>
    <row r="277" spans="11:13" x14ac:dyDescent="0.25">
      <c r="K277" s="307">
        <f t="shared" si="12"/>
        <v>0</v>
      </c>
      <c r="L277" s="377">
        <f t="shared" si="14"/>
        <v>0</v>
      </c>
      <c r="M277" s="285">
        <f t="shared" si="13"/>
        <v>0</v>
      </c>
    </row>
    <row r="278" spans="11:13" x14ac:dyDescent="0.25">
      <c r="K278" s="307">
        <f t="shared" si="12"/>
        <v>0</v>
      </c>
      <c r="L278" s="377">
        <f t="shared" si="14"/>
        <v>0</v>
      </c>
      <c r="M278" s="285">
        <f t="shared" si="13"/>
        <v>0</v>
      </c>
    </row>
    <row r="279" spans="11:13" x14ac:dyDescent="0.25">
      <c r="K279" s="307">
        <f t="shared" si="12"/>
        <v>0</v>
      </c>
      <c r="L279" s="377">
        <f t="shared" si="14"/>
        <v>0</v>
      </c>
      <c r="M279" s="285">
        <f t="shared" si="13"/>
        <v>0</v>
      </c>
    </row>
    <row r="280" spans="11:13" x14ac:dyDescent="0.25">
      <c r="K280" s="307">
        <f t="shared" si="12"/>
        <v>0</v>
      </c>
      <c r="L280" s="377">
        <f t="shared" si="14"/>
        <v>0</v>
      </c>
      <c r="M280" s="285">
        <f t="shared" si="13"/>
        <v>0</v>
      </c>
    </row>
    <row r="281" spans="11:13" x14ac:dyDescent="0.25">
      <c r="K281" s="307">
        <f t="shared" si="12"/>
        <v>0</v>
      </c>
      <c r="L281" s="377">
        <f t="shared" si="14"/>
        <v>0</v>
      </c>
      <c r="M281" s="285">
        <f t="shared" si="13"/>
        <v>0</v>
      </c>
    </row>
    <row r="282" spans="11:13" x14ac:dyDescent="0.25">
      <c r="K282" s="307">
        <f t="shared" si="12"/>
        <v>0</v>
      </c>
      <c r="L282" s="377">
        <f t="shared" si="14"/>
        <v>0</v>
      </c>
      <c r="M282" s="285">
        <f t="shared" si="13"/>
        <v>0</v>
      </c>
    </row>
    <row r="283" spans="11:13" x14ac:dyDescent="0.25">
      <c r="K283" s="307">
        <f t="shared" si="12"/>
        <v>0</v>
      </c>
      <c r="L283" s="377">
        <f t="shared" si="14"/>
        <v>0</v>
      </c>
      <c r="M283" s="285">
        <f t="shared" si="13"/>
        <v>0</v>
      </c>
    </row>
    <row r="284" spans="11:13" x14ac:dyDescent="0.25">
      <c r="K284" s="307">
        <f t="shared" si="12"/>
        <v>0</v>
      </c>
      <c r="L284" s="377">
        <f t="shared" si="14"/>
        <v>0</v>
      </c>
      <c r="M284" s="285">
        <f t="shared" si="13"/>
        <v>0</v>
      </c>
    </row>
    <row r="285" spans="11:13" x14ac:dyDescent="0.25">
      <c r="K285" s="307">
        <f t="shared" si="12"/>
        <v>0</v>
      </c>
      <c r="L285" s="377">
        <f t="shared" si="14"/>
        <v>0</v>
      </c>
      <c r="M285" s="285">
        <f t="shared" si="13"/>
        <v>0</v>
      </c>
    </row>
    <row r="286" spans="11:13" x14ac:dyDescent="0.25">
      <c r="K286" s="307">
        <f t="shared" si="12"/>
        <v>0</v>
      </c>
      <c r="L286" s="377">
        <f t="shared" si="14"/>
        <v>0</v>
      </c>
      <c r="M286" s="285">
        <f t="shared" si="13"/>
        <v>0</v>
      </c>
    </row>
    <row r="287" spans="11:13" x14ac:dyDescent="0.25">
      <c r="K287" s="307">
        <f t="shared" si="12"/>
        <v>0</v>
      </c>
      <c r="L287" s="377">
        <f t="shared" si="14"/>
        <v>0</v>
      </c>
      <c r="M287" s="285">
        <f t="shared" si="13"/>
        <v>0</v>
      </c>
    </row>
    <row r="288" spans="11:13" x14ac:dyDescent="0.25">
      <c r="K288" s="307">
        <f t="shared" si="12"/>
        <v>0</v>
      </c>
      <c r="L288" s="377">
        <f t="shared" si="14"/>
        <v>0</v>
      </c>
      <c r="M288" s="285">
        <f t="shared" si="13"/>
        <v>0</v>
      </c>
    </row>
    <row r="289" spans="11:13" x14ac:dyDescent="0.25">
      <c r="K289" s="307">
        <f t="shared" si="12"/>
        <v>0</v>
      </c>
      <c r="L289" s="377">
        <f t="shared" si="14"/>
        <v>0</v>
      </c>
      <c r="M289" s="285">
        <f t="shared" si="13"/>
        <v>0</v>
      </c>
    </row>
    <row r="290" spans="11:13" x14ac:dyDescent="0.25">
      <c r="K290" s="307">
        <f t="shared" si="12"/>
        <v>0</v>
      </c>
      <c r="L290" s="377">
        <f t="shared" si="14"/>
        <v>0</v>
      </c>
      <c r="M290" s="285">
        <f t="shared" si="13"/>
        <v>0</v>
      </c>
    </row>
    <row r="291" spans="11:13" x14ac:dyDescent="0.25">
      <c r="K291" s="307">
        <f t="shared" si="12"/>
        <v>0</v>
      </c>
      <c r="L291" s="377">
        <f t="shared" si="14"/>
        <v>0</v>
      </c>
      <c r="M291" s="285">
        <f t="shared" si="13"/>
        <v>0</v>
      </c>
    </row>
    <row r="292" spans="11:13" x14ac:dyDescent="0.25">
      <c r="K292" s="307">
        <f t="shared" si="12"/>
        <v>0</v>
      </c>
      <c r="L292" s="377">
        <f t="shared" si="14"/>
        <v>0</v>
      </c>
      <c r="M292" s="285">
        <f t="shared" si="13"/>
        <v>0</v>
      </c>
    </row>
    <row r="293" spans="11:13" x14ac:dyDescent="0.25">
      <c r="K293" s="307">
        <f t="shared" si="12"/>
        <v>0</v>
      </c>
      <c r="L293" s="377">
        <f t="shared" si="14"/>
        <v>0</v>
      </c>
      <c r="M293" s="285">
        <f t="shared" si="13"/>
        <v>0</v>
      </c>
    </row>
    <row r="294" spans="11:13" x14ac:dyDescent="0.25">
      <c r="K294" s="307">
        <f t="shared" si="12"/>
        <v>0</v>
      </c>
      <c r="L294" s="377">
        <f t="shared" si="14"/>
        <v>0</v>
      </c>
      <c r="M294" s="285">
        <f t="shared" si="13"/>
        <v>0</v>
      </c>
    </row>
    <row r="295" spans="11:13" x14ac:dyDescent="0.25">
      <c r="K295" s="307">
        <f t="shared" si="12"/>
        <v>0</v>
      </c>
      <c r="L295" s="377">
        <f t="shared" si="14"/>
        <v>0</v>
      </c>
      <c r="M295" s="285">
        <f t="shared" si="13"/>
        <v>0</v>
      </c>
    </row>
    <row r="296" spans="11:13" x14ac:dyDescent="0.25">
      <c r="K296" s="307">
        <f t="shared" si="12"/>
        <v>0</v>
      </c>
      <c r="L296" s="377">
        <f t="shared" si="14"/>
        <v>0</v>
      </c>
      <c r="M296" s="285">
        <f t="shared" si="13"/>
        <v>0</v>
      </c>
    </row>
    <row r="297" spans="11:13" x14ac:dyDescent="0.25">
      <c r="K297" s="307">
        <f t="shared" si="12"/>
        <v>0</v>
      </c>
      <c r="L297" s="377">
        <f t="shared" si="14"/>
        <v>0</v>
      </c>
      <c r="M297" s="285">
        <f t="shared" si="13"/>
        <v>0</v>
      </c>
    </row>
    <row r="298" spans="11:13" x14ac:dyDescent="0.25">
      <c r="K298" s="307">
        <f t="shared" si="12"/>
        <v>0</v>
      </c>
      <c r="L298" s="377">
        <f t="shared" si="14"/>
        <v>0</v>
      </c>
      <c r="M298" s="285">
        <f t="shared" si="13"/>
        <v>0</v>
      </c>
    </row>
    <row r="299" spans="11:13" x14ac:dyDescent="0.25">
      <c r="K299" s="307">
        <f t="shared" si="12"/>
        <v>0</v>
      </c>
      <c r="L299" s="377">
        <f t="shared" si="14"/>
        <v>0</v>
      </c>
      <c r="M299" s="285">
        <f t="shared" si="13"/>
        <v>0</v>
      </c>
    </row>
    <row r="300" spans="11:13" x14ac:dyDescent="0.25">
      <c r="K300" s="307">
        <f t="shared" si="12"/>
        <v>0</v>
      </c>
      <c r="L300" s="377">
        <f t="shared" si="14"/>
        <v>0</v>
      </c>
      <c r="M300" s="285">
        <f t="shared" si="13"/>
        <v>0</v>
      </c>
    </row>
    <row r="301" spans="11:13" x14ac:dyDescent="0.25">
      <c r="K301" s="307">
        <f t="shared" si="12"/>
        <v>0</v>
      </c>
      <c r="L301" s="377">
        <f t="shared" si="14"/>
        <v>0</v>
      </c>
      <c r="M301" s="285">
        <f t="shared" si="13"/>
        <v>0</v>
      </c>
    </row>
    <row r="302" spans="11:13" x14ac:dyDescent="0.25">
      <c r="K302" s="307">
        <f t="shared" si="12"/>
        <v>0</v>
      </c>
      <c r="L302" s="377">
        <f t="shared" si="14"/>
        <v>0</v>
      </c>
      <c r="M302" s="285">
        <f t="shared" si="13"/>
        <v>0</v>
      </c>
    </row>
    <row r="303" spans="11:13" x14ac:dyDescent="0.25">
      <c r="K303" s="307">
        <f t="shared" si="12"/>
        <v>0</v>
      </c>
      <c r="L303" s="377">
        <f t="shared" si="14"/>
        <v>0</v>
      </c>
      <c r="M303" s="285">
        <f t="shared" si="13"/>
        <v>0</v>
      </c>
    </row>
    <row r="304" spans="11:13" x14ac:dyDescent="0.25">
      <c r="K304" s="307">
        <f t="shared" si="12"/>
        <v>0</v>
      </c>
      <c r="L304" s="377">
        <f t="shared" si="14"/>
        <v>0</v>
      </c>
      <c r="M304" s="285">
        <f t="shared" si="13"/>
        <v>0</v>
      </c>
    </row>
    <row r="305" spans="11:13" x14ac:dyDescent="0.25">
      <c r="K305" s="307">
        <f t="shared" si="12"/>
        <v>0</v>
      </c>
      <c r="L305" s="377">
        <f t="shared" si="14"/>
        <v>0</v>
      </c>
      <c r="M305" s="285">
        <f t="shared" si="13"/>
        <v>0</v>
      </c>
    </row>
    <row r="306" spans="11:13" x14ac:dyDescent="0.25">
      <c r="K306" s="307">
        <f t="shared" si="12"/>
        <v>0</v>
      </c>
      <c r="L306" s="377">
        <f t="shared" si="14"/>
        <v>0</v>
      </c>
      <c r="M306" s="285">
        <f t="shared" si="13"/>
        <v>0</v>
      </c>
    </row>
    <row r="307" spans="11:13" x14ac:dyDescent="0.25">
      <c r="K307" s="307">
        <f t="shared" si="12"/>
        <v>0</v>
      </c>
      <c r="L307" s="377">
        <f t="shared" si="14"/>
        <v>0</v>
      </c>
      <c r="M307" s="285">
        <f t="shared" si="13"/>
        <v>0</v>
      </c>
    </row>
    <row r="308" spans="11:13" x14ac:dyDescent="0.25">
      <c r="K308" s="307">
        <f t="shared" si="12"/>
        <v>0</v>
      </c>
      <c r="L308" s="377">
        <f t="shared" si="14"/>
        <v>0</v>
      </c>
      <c r="M308" s="285">
        <f t="shared" si="13"/>
        <v>0</v>
      </c>
    </row>
    <row r="309" spans="11:13" x14ac:dyDescent="0.25">
      <c r="K309" s="307">
        <f t="shared" si="12"/>
        <v>0</v>
      </c>
      <c r="L309" s="377">
        <f t="shared" si="14"/>
        <v>0</v>
      </c>
      <c r="M309" s="285">
        <f t="shared" si="13"/>
        <v>0</v>
      </c>
    </row>
    <row r="310" spans="11:13" x14ac:dyDescent="0.25">
      <c r="K310" s="307">
        <f t="shared" si="12"/>
        <v>0</v>
      </c>
      <c r="L310" s="377">
        <f t="shared" si="14"/>
        <v>0</v>
      </c>
      <c r="M310" s="285">
        <f t="shared" si="13"/>
        <v>0</v>
      </c>
    </row>
    <row r="311" spans="11:13" x14ac:dyDescent="0.25">
      <c r="K311" s="307">
        <f t="shared" si="12"/>
        <v>0</v>
      </c>
      <c r="L311" s="377">
        <f t="shared" si="14"/>
        <v>0</v>
      </c>
      <c r="M311" s="285">
        <f t="shared" si="13"/>
        <v>0</v>
      </c>
    </row>
    <row r="312" spans="11:13" x14ac:dyDescent="0.25">
      <c r="K312" s="307">
        <f t="shared" si="12"/>
        <v>0</v>
      </c>
      <c r="L312" s="377">
        <f t="shared" si="14"/>
        <v>0</v>
      </c>
      <c r="M312" s="285">
        <f t="shared" si="13"/>
        <v>0</v>
      </c>
    </row>
    <row r="313" spans="11:13" x14ac:dyDescent="0.25">
      <c r="K313" s="307">
        <f t="shared" si="12"/>
        <v>0</v>
      </c>
      <c r="L313" s="377">
        <f t="shared" si="14"/>
        <v>0</v>
      </c>
      <c r="M313" s="285">
        <f t="shared" si="13"/>
        <v>0</v>
      </c>
    </row>
    <row r="314" spans="11:13" x14ac:dyDescent="0.25">
      <c r="K314" s="307">
        <f t="shared" si="12"/>
        <v>0</v>
      </c>
      <c r="L314" s="377">
        <f t="shared" si="14"/>
        <v>0</v>
      </c>
      <c r="M314" s="285">
        <f t="shared" si="13"/>
        <v>0</v>
      </c>
    </row>
    <row r="315" spans="11:13" x14ac:dyDescent="0.25">
      <c r="K315" s="307">
        <f t="shared" si="12"/>
        <v>0</v>
      </c>
      <c r="L315" s="377">
        <f t="shared" si="14"/>
        <v>0</v>
      </c>
      <c r="M315" s="285">
        <f t="shared" si="13"/>
        <v>0</v>
      </c>
    </row>
    <row r="316" spans="11:13" x14ac:dyDescent="0.25">
      <c r="K316" s="307">
        <f t="shared" si="12"/>
        <v>0</v>
      </c>
      <c r="L316" s="377">
        <f t="shared" si="14"/>
        <v>0</v>
      </c>
      <c r="M316" s="285">
        <f t="shared" si="13"/>
        <v>0</v>
      </c>
    </row>
    <row r="317" spans="11:13" x14ac:dyDescent="0.25">
      <c r="K317" s="307">
        <f t="shared" si="12"/>
        <v>0</v>
      </c>
      <c r="L317" s="377">
        <f t="shared" si="14"/>
        <v>0</v>
      </c>
      <c r="M317" s="285">
        <f t="shared" si="13"/>
        <v>0</v>
      </c>
    </row>
    <row r="318" spans="11:13" x14ac:dyDescent="0.25">
      <c r="K318" s="307">
        <f t="shared" si="12"/>
        <v>0</v>
      </c>
      <c r="L318" s="377">
        <f t="shared" si="14"/>
        <v>0</v>
      </c>
      <c r="M318" s="285">
        <f t="shared" si="13"/>
        <v>0</v>
      </c>
    </row>
    <row r="319" spans="11:13" x14ac:dyDescent="0.25">
      <c r="K319" s="307">
        <f t="shared" si="12"/>
        <v>0</v>
      </c>
      <c r="L319" s="377">
        <f t="shared" si="14"/>
        <v>0</v>
      </c>
      <c r="M319" s="285">
        <f t="shared" si="13"/>
        <v>0</v>
      </c>
    </row>
    <row r="320" spans="11:13" x14ac:dyDescent="0.25">
      <c r="K320" s="307">
        <f t="shared" si="12"/>
        <v>0</v>
      </c>
      <c r="L320" s="377">
        <f t="shared" si="14"/>
        <v>0</v>
      </c>
      <c r="M320" s="285">
        <f t="shared" si="13"/>
        <v>0</v>
      </c>
    </row>
    <row r="321" spans="11:13" x14ac:dyDescent="0.25">
      <c r="K321" s="307">
        <f t="shared" si="12"/>
        <v>0</v>
      </c>
      <c r="L321" s="377">
        <f t="shared" si="14"/>
        <v>0</v>
      </c>
      <c r="M321" s="285">
        <f t="shared" si="13"/>
        <v>0</v>
      </c>
    </row>
    <row r="322" spans="11:13" x14ac:dyDescent="0.25">
      <c r="K322" s="307">
        <f t="shared" si="12"/>
        <v>0</v>
      </c>
      <c r="L322" s="377">
        <f t="shared" si="14"/>
        <v>0</v>
      </c>
      <c r="M322" s="285">
        <f t="shared" si="13"/>
        <v>0</v>
      </c>
    </row>
    <row r="323" spans="11:13" x14ac:dyDescent="0.25">
      <c r="K323" s="307">
        <f t="shared" si="12"/>
        <v>0</v>
      </c>
      <c r="L323" s="377">
        <f t="shared" si="14"/>
        <v>0</v>
      </c>
      <c r="M323" s="285">
        <f t="shared" si="13"/>
        <v>0</v>
      </c>
    </row>
    <row r="324" spans="11:13" x14ac:dyDescent="0.25">
      <c r="K324" s="307">
        <f t="shared" si="12"/>
        <v>0</v>
      </c>
      <c r="L324" s="377">
        <f t="shared" si="14"/>
        <v>0</v>
      </c>
      <c r="M324" s="285">
        <f t="shared" si="13"/>
        <v>0</v>
      </c>
    </row>
    <row r="325" spans="11:13" x14ac:dyDescent="0.25">
      <c r="K325" s="307">
        <f t="shared" ref="K325:K388" si="15">SUM(F325:J325)</f>
        <v>0</v>
      </c>
      <c r="L325" s="377">
        <f t="shared" si="14"/>
        <v>0</v>
      </c>
      <c r="M325" s="285">
        <f t="shared" ref="M325:M388" si="16">SUM(K325*L325)</f>
        <v>0</v>
      </c>
    </row>
    <row r="326" spans="11:13" x14ac:dyDescent="0.25">
      <c r="K326" s="307">
        <f t="shared" si="15"/>
        <v>0</v>
      </c>
      <c r="L326" s="377">
        <f t="shared" ref="L326:L389" si="17">IF(D326="X",0,IF(E326="",0,IF(E326="H",0,VLOOKUP(E326,$F$539:$G$553,2))))</f>
        <v>0</v>
      </c>
      <c r="M326" s="285">
        <f t="shared" si="16"/>
        <v>0</v>
      </c>
    </row>
    <row r="327" spans="11:13" x14ac:dyDescent="0.25">
      <c r="K327" s="307">
        <f t="shared" si="15"/>
        <v>0</v>
      </c>
      <c r="L327" s="377">
        <f t="shared" si="17"/>
        <v>0</v>
      </c>
      <c r="M327" s="285">
        <f t="shared" si="16"/>
        <v>0</v>
      </c>
    </row>
    <row r="328" spans="11:13" x14ac:dyDescent="0.25">
      <c r="K328" s="307">
        <f t="shared" si="15"/>
        <v>0</v>
      </c>
      <c r="L328" s="377">
        <f t="shared" si="17"/>
        <v>0</v>
      </c>
      <c r="M328" s="285">
        <f t="shared" si="16"/>
        <v>0</v>
      </c>
    </row>
    <row r="329" spans="11:13" x14ac:dyDescent="0.25">
      <c r="K329" s="307">
        <f t="shared" si="15"/>
        <v>0</v>
      </c>
      <c r="L329" s="377">
        <f t="shared" si="17"/>
        <v>0</v>
      </c>
      <c r="M329" s="285">
        <f t="shared" si="16"/>
        <v>0</v>
      </c>
    </row>
    <row r="330" spans="11:13" x14ac:dyDescent="0.25">
      <c r="K330" s="307">
        <f t="shared" si="15"/>
        <v>0</v>
      </c>
      <c r="L330" s="377">
        <f t="shared" si="17"/>
        <v>0</v>
      </c>
      <c r="M330" s="285">
        <f t="shared" si="16"/>
        <v>0</v>
      </c>
    </row>
    <row r="331" spans="11:13" x14ac:dyDescent="0.25">
      <c r="K331" s="307">
        <f t="shared" si="15"/>
        <v>0</v>
      </c>
      <c r="L331" s="377">
        <f t="shared" si="17"/>
        <v>0</v>
      </c>
      <c r="M331" s="285">
        <f t="shared" si="16"/>
        <v>0</v>
      </c>
    </row>
    <row r="332" spans="11:13" x14ac:dyDescent="0.25">
      <c r="K332" s="307">
        <f t="shared" si="15"/>
        <v>0</v>
      </c>
      <c r="L332" s="377">
        <f t="shared" si="17"/>
        <v>0</v>
      </c>
      <c r="M332" s="285">
        <f t="shared" si="16"/>
        <v>0</v>
      </c>
    </row>
    <row r="333" spans="11:13" x14ac:dyDescent="0.25">
      <c r="K333" s="307">
        <f t="shared" si="15"/>
        <v>0</v>
      </c>
      <c r="L333" s="377">
        <f t="shared" si="17"/>
        <v>0</v>
      </c>
      <c r="M333" s="285">
        <f t="shared" si="16"/>
        <v>0</v>
      </c>
    </row>
    <row r="334" spans="11:13" x14ac:dyDescent="0.25">
      <c r="K334" s="307">
        <f t="shared" si="15"/>
        <v>0</v>
      </c>
      <c r="L334" s="377">
        <f t="shared" si="17"/>
        <v>0</v>
      </c>
      <c r="M334" s="285">
        <f t="shared" si="16"/>
        <v>0</v>
      </c>
    </row>
    <row r="335" spans="11:13" x14ac:dyDescent="0.25">
      <c r="K335" s="307">
        <f t="shared" si="15"/>
        <v>0</v>
      </c>
      <c r="L335" s="377">
        <f t="shared" si="17"/>
        <v>0</v>
      </c>
      <c r="M335" s="285">
        <f t="shared" si="16"/>
        <v>0</v>
      </c>
    </row>
    <row r="336" spans="11:13" x14ac:dyDescent="0.25">
      <c r="K336" s="307">
        <f t="shared" si="15"/>
        <v>0</v>
      </c>
      <c r="L336" s="377">
        <f t="shared" si="17"/>
        <v>0</v>
      </c>
      <c r="M336" s="285">
        <f t="shared" si="16"/>
        <v>0</v>
      </c>
    </row>
    <row r="337" spans="11:13" x14ac:dyDescent="0.25">
      <c r="K337" s="307">
        <f t="shared" si="15"/>
        <v>0</v>
      </c>
      <c r="L337" s="377">
        <f t="shared" si="17"/>
        <v>0</v>
      </c>
      <c r="M337" s="285">
        <f t="shared" si="16"/>
        <v>0</v>
      </c>
    </row>
    <row r="338" spans="11:13" x14ac:dyDescent="0.25">
      <c r="K338" s="307">
        <f t="shared" si="15"/>
        <v>0</v>
      </c>
      <c r="L338" s="377">
        <f t="shared" si="17"/>
        <v>0</v>
      </c>
      <c r="M338" s="285">
        <f t="shared" si="16"/>
        <v>0</v>
      </c>
    </row>
    <row r="339" spans="11:13" x14ac:dyDescent="0.25">
      <c r="K339" s="307">
        <f t="shared" si="15"/>
        <v>0</v>
      </c>
      <c r="L339" s="377">
        <f t="shared" si="17"/>
        <v>0</v>
      </c>
      <c r="M339" s="285">
        <f t="shared" si="16"/>
        <v>0</v>
      </c>
    </row>
    <row r="340" spans="11:13" x14ac:dyDescent="0.25">
      <c r="K340" s="307">
        <f t="shared" si="15"/>
        <v>0</v>
      </c>
      <c r="L340" s="377">
        <f t="shared" si="17"/>
        <v>0</v>
      </c>
      <c r="M340" s="285">
        <f t="shared" si="16"/>
        <v>0</v>
      </c>
    </row>
    <row r="341" spans="11:13" x14ac:dyDescent="0.25">
      <c r="K341" s="307">
        <f t="shared" si="15"/>
        <v>0</v>
      </c>
      <c r="L341" s="377">
        <f t="shared" si="17"/>
        <v>0</v>
      </c>
      <c r="M341" s="285">
        <f t="shared" si="16"/>
        <v>0</v>
      </c>
    </row>
    <row r="342" spans="11:13" x14ac:dyDescent="0.25">
      <c r="K342" s="307">
        <f t="shared" si="15"/>
        <v>0</v>
      </c>
      <c r="L342" s="377">
        <f t="shared" si="17"/>
        <v>0</v>
      </c>
      <c r="M342" s="285">
        <f t="shared" si="16"/>
        <v>0</v>
      </c>
    </row>
    <row r="343" spans="11:13" x14ac:dyDescent="0.25">
      <c r="K343" s="307">
        <f t="shared" si="15"/>
        <v>0</v>
      </c>
      <c r="L343" s="377">
        <f t="shared" si="17"/>
        <v>0</v>
      </c>
      <c r="M343" s="285">
        <f t="shared" si="16"/>
        <v>0</v>
      </c>
    </row>
    <row r="344" spans="11:13" x14ac:dyDescent="0.25">
      <c r="K344" s="307">
        <f t="shared" si="15"/>
        <v>0</v>
      </c>
      <c r="L344" s="377">
        <f t="shared" si="17"/>
        <v>0</v>
      </c>
      <c r="M344" s="285">
        <f t="shared" si="16"/>
        <v>0</v>
      </c>
    </row>
    <row r="345" spans="11:13" x14ac:dyDescent="0.25">
      <c r="K345" s="307">
        <f t="shared" si="15"/>
        <v>0</v>
      </c>
      <c r="L345" s="377">
        <f t="shared" si="17"/>
        <v>0</v>
      </c>
      <c r="M345" s="285">
        <f t="shared" si="16"/>
        <v>0</v>
      </c>
    </row>
    <row r="346" spans="11:13" x14ac:dyDescent="0.25">
      <c r="K346" s="307">
        <f t="shared" si="15"/>
        <v>0</v>
      </c>
      <c r="L346" s="377">
        <f t="shared" si="17"/>
        <v>0</v>
      </c>
      <c r="M346" s="285">
        <f t="shared" si="16"/>
        <v>0</v>
      </c>
    </row>
    <row r="347" spans="11:13" x14ac:dyDescent="0.25">
      <c r="K347" s="307">
        <f t="shared" si="15"/>
        <v>0</v>
      </c>
      <c r="L347" s="377">
        <f t="shared" si="17"/>
        <v>0</v>
      </c>
      <c r="M347" s="285">
        <f t="shared" si="16"/>
        <v>0</v>
      </c>
    </row>
    <row r="348" spans="11:13" x14ac:dyDescent="0.25">
      <c r="K348" s="307">
        <f t="shared" si="15"/>
        <v>0</v>
      </c>
      <c r="L348" s="377">
        <f t="shared" si="17"/>
        <v>0</v>
      </c>
      <c r="M348" s="285">
        <f t="shared" si="16"/>
        <v>0</v>
      </c>
    </row>
    <row r="349" spans="11:13" x14ac:dyDescent="0.25">
      <c r="K349" s="307">
        <f t="shared" si="15"/>
        <v>0</v>
      </c>
      <c r="L349" s="377">
        <f t="shared" si="17"/>
        <v>0</v>
      </c>
      <c r="M349" s="285">
        <f t="shared" si="16"/>
        <v>0</v>
      </c>
    </row>
    <row r="350" spans="11:13" x14ac:dyDescent="0.25">
      <c r="K350" s="307">
        <f t="shared" si="15"/>
        <v>0</v>
      </c>
      <c r="L350" s="377">
        <f t="shared" si="17"/>
        <v>0</v>
      </c>
      <c r="M350" s="285">
        <f t="shared" si="16"/>
        <v>0</v>
      </c>
    </row>
    <row r="351" spans="11:13" x14ac:dyDescent="0.25">
      <c r="K351" s="307">
        <f t="shared" si="15"/>
        <v>0</v>
      </c>
      <c r="L351" s="377">
        <f t="shared" si="17"/>
        <v>0</v>
      </c>
      <c r="M351" s="285">
        <f t="shared" si="16"/>
        <v>0</v>
      </c>
    </row>
    <row r="352" spans="11:13" x14ac:dyDescent="0.25">
      <c r="K352" s="307">
        <f t="shared" si="15"/>
        <v>0</v>
      </c>
      <c r="L352" s="377">
        <f t="shared" si="17"/>
        <v>0</v>
      </c>
      <c r="M352" s="285">
        <f t="shared" si="16"/>
        <v>0</v>
      </c>
    </row>
    <row r="353" spans="11:13" x14ac:dyDescent="0.25">
      <c r="K353" s="307">
        <f t="shared" si="15"/>
        <v>0</v>
      </c>
      <c r="L353" s="377">
        <f t="shared" si="17"/>
        <v>0</v>
      </c>
      <c r="M353" s="285">
        <f t="shared" si="16"/>
        <v>0</v>
      </c>
    </row>
    <row r="354" spans="11:13" x14ac:dyDescent="0.25">
      <c r="K354" s="307">
        <f t="shared" si="15"/>
        <v>0</v>
      </c>
      <c r="L354" s="377">
        <f t="shared" si="17"/>
        <v>0</v>
      </c>
      <c r="M354" s="285">
        <f t="shared" si="16"/>
        <v>0</v>
      </c>
    </row>
    <row r="355" spans="11:13" x14ac:dyDescent="0.25">
      <c r="K355" s="307">
        <f t="shared" si="15"/>
        <v>0</v>
      </c>
      <c r="L355" s="377">
        <f t="shared" si="17"/>
        <v>0</v>
      </c>
      <c r="M355" s="285">
        <f t="shared" si="16"/>
        <v>0</v>
      </c>
    </row>
    <row r="356" spans="11:13" x14ac:dyDescent="0.25">
      <c r="K356" s="307">
        <f t="shared" si="15"/>
        <v>0</v>
      </c>
      <c r="L356" s="377">
        <f t="shared" si="17"/>
        <v>0</v>
      </c>
      <c r="M356" s="285">
        <f t="shared" si="16"/>
        <v>0</v>
      </c>
    </row>
    <row r="357" spans="11:13" x14ac:dyDescent="0.25">
      <c r="K357" s="307">
        <f t="shared" si="15"/>
        <v>0</v>
      </c>
      <c r="L357" s="377">
        <f t="shared" si="17"/>
        <v>0</v>
      </c>
      <c r="M357" s="285">
        <f t="shared" si="16"/>
        <v>0</v>
      </c>
    </row>
    <row r="358" spans="11:13" x14ac:dyDescent="0.25">
      <c r="K358" s="307">
        <f t="shared" si="15"/>
        <v>0</v>
      </c>
      <c r="L358" s="377">
        <f t="shared" si="17"/>
        <v>0</v>
      </c>
      <c r="M358" s="285">
        <f t="shared" si="16"/>
        <v>0</v>
      </c>
    </row>
    <row r="359" spans="11:13" x14ac:dyDescent="0.25">
      <c r="K359" s="307">
        <f t="shared" si="15"/>
        <v>0</v>
      </c>
      <c r="L359" s="377">
        <f t="shared" si="17"/>
        <v>0</v>
      </c>
      <c r="M359" s="285">
        <f t="shared" si="16"/>
        <v>0</v>
      </c>
    </row>
    <row r="360" spans="11:13" x14ac:dyDescent="0.25">
      <c r="K360" s="307">
        <f t="shared" si="15"/>
        <v>0</v>
      </c>
      <c r="L360" s="377">
        <f t="shared" si="17"/>
        <v>0</v>
      </c>
      <c r="M360" s="285">
        <f t="shared" si="16"/>
        <v>0</v>
      </c>
    </row>
    <row r="361" spans="11:13" x14ac:dyDescent="0.25">
      <c r="K361" s="307">
        <f t="shared" si="15"/>
        <v>0</v>
      </c>
      <c r="L361" s="377">
        <f t="shared" si="17"/>
        <v>0</v>
      </c>
      <c r="M361" s="285">
        <f t="shared" si="16"/>
        <v>0</v>
      </c>
    </row>
    <row r="362" spans="11:13" x14ac:dyDescent="0.25">
      <c r="K362" s="307">
        <f t="shared" si="15"/>
        <v>0</v>
      </c>
      <c r="L362" s="377">
        <f t="shared" si="17"/>
        <v>0</v>
      </c>
      <c r="M362" s="285">
        <f t="shared" si="16"/>
        <v>0</v>
      </c>
    </row>
    <row r="363" spans="11:13" x14ac:dyDescent="0.25">
      <c r="K363" s="307">
        <f t="shared" si="15"/>
        <v>0</v>
      </c>
      <c r="L363" s="377">
        <f t="shared" si="17"/>
        <v>0</v>
      </c>
      <c r="M363" s="285">
        <f t="shared" si="16"/>
        <v>0</v>
      </c>
    </row>
    <row r="364" spans="11:13" x14ac:dyDescent="0.25">
      <c r="K364" s="307">
        <f t="shared" si="15"/>
        <v>0</v>
      </c>
      <c r="L364" s="377">
        <f t="shared" si="17"/>
        <v>0</v>
      </c>
      <c r="M364" s="285">
        <f t="shared" si="16"/>
        <v>0</v>
      </c>
    </row>
    <row r="365" spans="11:13" x14ac:dyDescent="0.25">
      <c r="K365" s="307">
        <f t="shared" si="15"/>
        <v>0</v>
      </c>
      <c r="L365" s="377">
        <f t="shared" si="17"/>
        <v>0</v>
      </c>
      <c r="M365" s="285">
        <f t="shared" si="16"/>
        <v>0</v>
      </c>
    </row>
    <row r="366" spans="11:13" x14ac:dyDescent="0.25">
      <c r="K366" s="307">
        <f t="shared" si="15"/>
        <v>0</v>
      </c>
      <c r="L366" s="377">
        <f t="shared" si="17"/>
        <v>0</v>
      </c>
      <c r="M366" s="285">
        <f t="shared" si="16"/>
        <v>0</v>
      </c>
    </row>
    <row r="367" spans="11:13" x14ac:dyDescent="0.25">
      <c r="K367" s="307">
        <f t="shared" si="15"/>
        <v>0</v>
      </c>
      <c r="L367" s="377">
        <f t="shared" si="17"/>
        <v>0</v>
      </c>
      <c r="M367" s="285">
        <f t="shared" si="16"/>
        <v>0</v>
      </c>
    </row>
    <row r="368" spans="11:13" x14ac:dyDescent="0.25">
      <c r="K368" s="307">
        <f t="shared" si="15"/>
        <v>0</v>
      </c>
      <c r="L368" s="377">
        <f t="shared" si="17"/>
        <v>0</v>
      </c>
      <c r="M368" s="285">
        <f t="shared" si="16"/>
        <v>0</v>
      </c>
    </row>
    <row r="369" spans="11:13" x14ac:dyDescent="0.25">
      <c r="K369" s="307">
        <f t="shared" si="15"/>
        <v>0</v>
      </c>
      <c r="L369" s="377">
        <f t="shared" si="17"/>
        <v>0</v>
      </c>
      <c r="M369" s="285">
        <f t="shared" si="16"/>
        <v>0</v>
      </c>
    </row>
    <row r="370" spans="11:13" x14ac:dyDescent="0.25">
      <c r="K370" s="307">
        <f t="shared" si="15"/>
        <v>0</v>
      </c>
      <c r="L370" s="377">
        <f t="shared" si="17"/>
        <v>0</v>
      </c>
      <c r="M370" s="285">
        <f t="shared" si="16"/>
        <v>0</v>
      </c>
    </row>
    <row r="371" spans="11:13" x14ac:dyDescent="0.25">
      <c r="K371" s="307">
        <f t="shared" si="15"/>
        <v>0</v>
      </c>
      <c r="L371" s="377">
        <f t="shared" si="17"/>
        <v>0</v>
      </c>
      <c r="M371" s="285">
        <f t="shared" si="16"/>
        <v>0</v>
      </c>
    </row>
    <row r="372" spans="11:13" x14ac:dyDescent="0.25">
      <c r="K372" s="307">
        <f t="shared" si="15"/>
        <v>0</v>
      </c>
      <c r="L372" s="377">
        <f t="shared" si="17"/>
        <v>0</v>
      </c>
      <c r="M372" s="285">
        <f t="shared" si="16"/>
        <v>0</v>
      </c>
    </row>
    <row r="373" spans="11:13" x14ac:dyDescent="0.25">
      <c r="K373" s="307">
        <f t="shared" si="15"/>
        <v>0</v>
      </c>
      <c r="L373" s="377">
        <f t="shared" si="17"/>
        <v>0</v>
      </c>
      <c r="M373" s="285">
        <f t="shared" si="16"/>
        <v>0</v>
      </c>
    </row>
    <row r="374" spans="11:13" x14ac:dyDescent="0.25">
      <c r="K374" s="307">
        <f t="shared" si="15"/>
        <v>0</v>
      </c>
      <c r="L374" s="377">
        <f t="shared" si="17"/>
        <v>0</v>
      </c>
      <c r="M374" s="285">
        <f t="shared" si="16"/>
        <v>0</v>
      </c>
    </row>
    <row r="375" spans="11:13" x14ac:dyDescent="0.25">
      <c r="K375" s="307">
        <f t="shared" si="15"/>
        <v>0</v>
      </c>
      <c r="L375" s="377">
        <f t="shared" si="17"/>
        <v>0</v>
      </c>
      <c r="M375" s="285">
        <f t="shared" si="16"/>
        <v>0</v>
      </c>
    </row>
    <row r="376" spans="11:13" x14ac:dyDescent="0.25">
      <c r="K376" s="307">
        <f t="shared" si="15"/>
        <v>0</v>
      </c>
      <c r="L376" s="377">
        <f t="shared" si="17"/>
        <v>0</v>
      </c>
      <c r="M376" s="285">
        <f t="shared" si="16"/>
        <v>0</v>
      </c>
    </row>
    <row r="377" spans="11:13" x14ac:dyDescent="0.25">
      <c r="K377" s="307">
        <f t="shared" si="15"/>
        <v>0</v>
      </c>
      <c r="L377" s="377">
        <f t="shared" si="17"/>
        <v>0</v>
      </c>
      <c r="M377" s="285">
        <f t="shared" si="16"/>
        <v>0</v>
      </c>
    </row>
    <row r="378" spans="11:13" x14ac:dyDescent="0.25">
      <c r="K378" s="307">
        <f t="shared" si="15"/>
        <v>0</v>
      </c>
      <c r="L378" s="377">
        <f t="shared" si="17"/>
        <v>0</v>
      </c>
      <c r="M378" s="285">
        <f t="shared" si="16"/>
        <v>0</v>
      </c>
    </row>
    <row r="379" spans="11:13" x14ac:dyDescent="0.25">
      <c r="K379" s="307">
        <f t="shared" si="15"/>
        <v>0</v>
      </c>
      <c r="L379" s="377">
        <f t="shared" si="17"/>
        <v>0</v>
      </c>
      <c r="M379" s="285">
        <f t="shared" si="16"/>
        <v>0</v>
      </c>
    </row>
    <row r="380" spans="11:13" x14ac:dyDescent="0.25">
      <c r="K380" s="307">
        <f t="shared" si="15"/>
        <v>0</v>
      </c>
      <c r="L380" s="377">
        <f t="shared" si="17"/>
        <v>0</v>
      </c>
      <c r="M380" s="285">
        <f t="shared" si="16"/>
        <v>0</v>
      </c>
    </row>
    <row r="381" spans="11:13" x14ac:dyDescent="0.25">
      <c r="K381" s="307">
        <f t="shared" si="15"/>
        <v>0</v>
      </c>
      <c r="L381" s="377">
        <f t="shared" si="17"/>
        <v>0</v>
      </c>
      <c r="M381" s="285">
        <f t="shared" si="16"/>
        <v>0</v>
      </c>
    </row>
    <row r="382" spans="11:13" x14ac:dyDescent="0.25">
      <c r="K382" s="307">
        <f t="shared" si="15"/>
        <v>0</v>
      </c>
      <c r="L382" s="377">
        <f t="shared" si="17"/>
        <v>0</v>
      </c>
      <c r="M382" s="285">
        <f t="shared" si="16"/>
        <v>0</v>
      </c>
    </row>
    <row r="383" spans="11:13" x14ac:dyDescent="0.25">
      <c r="K383" s="307">
        <f t="shared" si="15"/>
        <v>0</v>
      </c>
      <c r="L383" s="377">
        <f t="shared" si="17"/>
        <v>0</v>
      </c>
      <c r="M383" s="285">
        <f t="shared" si="16"/>
        <v>0</v>
      </c>
    </row>
    <row r="384" spans="11:13" x14ac:dyDescent="0.25">
      <c r="K384" s="307">
        <f t="shared" si="15"/>
        <v>0</v>
      </c>
      <c r="L384" s="377">
        <f t="shared" si="17"/>
        <v>0</v>
      </c>
      <c r="M384" s="285">
        <f t="shared" si="16"/>
        <v>0</v>
      </c>
    </row>
    <row r="385" spans="11:13" x14ac:dyDescent="0.25">
      <c r="K385" s="307">
        <f t="shared" si="15"/>
        <v>0</v>
      </c>
      <c r="L385" s="377">
        <f t="shared" si="17"/>
        <v>0</v>
      </c>
      <c r="M385" s="285">
        <f t="shared" si="16"/>
        <v>0</v>
      </c>
    </row>
    <row r="386" spans="11:13" x14ac:dyDescent="0.25">
      <c r="K386" s="307">
        <f t="shared" si="15"/>
        <v>0</v>
      </c>
      <c r="L386" s="377">
        <f t="shared" si="17"/>
        <v>0</v>
      </c>
      <c r="M386" s="285">
        <f t="shared" si="16"/>
        <v>0</v>
      </c>
    </row>
    <row r="387" spans="11:13" x14ac:dyDescent="0.25">
      <c r="K387" s="307">
        <f t="shared" si="15"/>
        <v>0</v>
      </c>
      <c r="L387" s="377">
        <f t="shared" si="17"/>
        <v>0</v>
      </c>
      <c r="M387" s="285">
        <f t="shared" si="16"/>
        <v>0</v>
      </c>
    </row>
    <row r="388" spans="11:13" x14ac:dyDescent="0.25">
      <c r="K388" s="307">
        <f t="shared" si="15"/>
        <v>0</v>
      </c>
      <c r="L388" s="377">
        <f t="shared" si="17"/>
        <v>0</v>
      </c>
      <c r="M388" s="285">
        <f t="shared" si="16"/>
        <v>0</v>
      </c>
    </row>
    <row r="389" spans="11:13" x14ac:dyDescent="0.25">
      <c r="K389" s="307">
        <f t="shared" ref="K389:K452" si="18">SUM(F389:J389)</f>
        <v>0</v>
      </c>
      <c r="L389" s="377">
        <f t="shared" si="17"/>
        <v>0</v>
      </c>
      <c r="M389" s="285">
        <f t="shared" ref="M389:M452" si="19">SUM(K389*L389)</f>
        <v>0</v>
      </c>
    </row>
    <row r="390" spans="11:13" x14ac:dyDescent="0.25">
      <c r="K390" s="307">
        <f t="shared" si="18"/>
        <v>0</v>
      </c>
      <c r="L390" s="377">
        <f t="shared" ref="L390:L453" si="20">IF(D390="X",0,IF(E390="",0,IF(E390="H",0,VLOOKUP(E390,$F$539:$G$553,2))))</f>
        <v>0</v>
      </c>
      <c r="M390" s="285">
        <f t="shared" si="19"/>
        <v>0</v>
      </c>
    </row>
    <row r="391" spans="11:13" x14ac:dyDescent="0.25">
      <c r="K391" s="307">
        <f t="shared" si="18"/>
        <v>0</v>
      </c>
      <c r="L391" s="377">
        <f t="shared" si="20"/>
        <v>0</v>
      </c>
      <c r="M391" s="285">
        <f t="shared" si="19"/>
        <v>0</v>
      </c>
    </row>
    <row r="392" spans="11:13" x14ac:dyDescent="0.25">
      <c r="K392" s="307">
        <f t="shared" si="18"/>
        <v>0</v>
      </c>
      <c r="L392" s="377">
        <f t="shared" si="20"/>
        <v>0</v>
      </c>
      <c r="M392" s="285">
        <f t="shared" si="19"/>
        <v>0</v>
      </c>
    </row>
    <row r="393" spans="11:13" x14ac:dyDescent="0.25">
      <c r="K393" s="307">
        <f t="shared" si="18"/>
        <v>0</v>
      </c>
      <c r="L393" s="377">
        <f t="shared" si="20"/>
        <v>0</v>
      </c>
      <c r="M393" s="285">
        <f t="shared" si="19"/>
        <v>0</v>
      </c>
    </row>
    <row r="394" spans="11:13" x14ac:dyDescent="0.25">
      <c r="K394" s="307">
        <f t="shared" si="18"/>
        <v>0</v>
      </c>
      <c r="L394" s="377">
        <f t="shared" si="20"/>
        <v>0</v>
      </c>
      <c r="M394" s="285">
        <f t="shared" si="19"/>
        <v>0</v>
      </c>
    </row>
    <row r="395" spans="11:13" x14ac:dyDescent="0.25">
      <c r="K395" s="307">
        <f t="shared" si="18"/>
        <v>0</v>
      </c>
      <c r="L395" s="377">
        <f t="shared" si="20"/>
        <v>0</v>
      </c>
      <c r="M395" s="285">
        <f t="shared" si="19"/>
        <v>0</v>
      </c>
    </row>
    <row r="396" spans="11:13" x14ac:dyDescent="0.25">
      <c r="K396" s="307">
        <f t="shared" si="18"/>
        <v>0</v>
      </c>
      <c r="L396" s="377">
        <f t="shared" si="20"/>
        <v>0</v>
      </c>
      <c r="M396" s="285">
        <f t="shared" si="19"/>
        <v>0</v>
      </c>
    </row>
    <row r="397" spans="11:13" x14ac:dyDescent="0.25">
      <c r="K397" s="307">
        <f t="shared" si="18"/>
        <v>0</v>
      </c>
      <c r="L397" s="377">
        <f t="shared" si="20"/>
        <v>0</v>
      </c>
      <c r="M397" s="285">
        <f t="shared" si="19"/>
        <v>0</v>
      </c>
    </row>
    <row r="398" spans="11:13" x14ac:dyDescent="0.25">
      <c r="K398" s="307">
        <f t="shared" si="18"/>
        <v>0</v>
      </c>
      <c r="L398" s="377">
        <f t="shared" si="20"/>
        <v>0</v>
      </c>
      <c r="M398" s="285">
        <f t="shared" si="19"/>
        <v>0</v>
      </c>
    </row>
    <row r="399" spans="11:13" x14ac:dyDescent="0.25">
      <c r="K399" s="307">
        <f t="shared" si="18"/>
        <v>0</v>
      </c>
      <c r="L399" s="377">
        <f t="shared" si="20"/>
        <v>0</v>
      </c>
      <c r="M399" s="285">
        <f t="shared" si="19"/>
        <v>0</v>
      </c>
    </row>
    <row r="400" spans="11:13" x14ac:dyDescent="0.25">
      <c r="K400" s="307">
        <f t="shared" si="18"/>
        <v>0</v>
      </c>
      <c r="L400" s="377">
        <f t="shared" si="20"/>
        <v>0</v>
      </c>
      <c r="M400" s="285">
        <f t="shared" si="19"/>
        <v>0</v>
      </c>
    </row>
    <row r="401" spans="11:13" x14ac:dyDescent="0.25">
      <c r="K401" s="307">
        <f t="shared" si="18"/>
        <v>0</v>
      </c>
      <c r="L401" s="377">
        <f t="shared" si="20"/>
        <v>0</v>
      </c>
      <c r="M401" s="285">
        <f t="shared" si="19"/>
        <v>0</v>
      </c>
    </row>
    <row r="402" spans="11:13" x14ac:dyDescent="0.25">
      <c r="K402" s="307">
        <f t="shared" si="18"/>
        <v>0</v>
      </c>
      <c r="L402" s="377">
        <f t="shared" si="20"/>
        <v>0</v>
      </c>
      <c r="M402" s="285">
        <f t="shared" si="19"/>
        <v>0</v>
      </c>
    </row>
    <row r="403" spans="11:13" x14ac:dyDescent="0.25">
      <c r="K403" s="307">
        <f t="shared" si="18"/>
        <v>0</v>
      </c>
      <c r="L403" s="377">
        <f t="shared" si="20"/>
        <v>0</v>
      </c>
      <c r="M403" s="285">
        <f t="shared" si="19"/>
        <v>0</v>
      </c>
    </row>
    <row r="404" spans="11:13" x14ac:dyDescent="0.25">
      <c r="K404" s="307">
        <f t="shared" si="18"/>
        <v>0</v>
      </c>
      <c r="L404" s="377">
        <f t="shared" si="20"/>
        <v>0</v>
      </c>
      <c r="M404" s="285">
        <f t="shared" si="19"/>
        <v>0</v>
      </c>
    </row>
    <row r="405" spans="11:13" x14ac:dyDescent="0.25">
      <c r="K405" s="307">
        <f t="shared" si="18"/>
        <v>0</v>
      </c>
      <c r="L405" s="377">
        <f t="shared" si="20"/>
        <v>0</v>
      </c>
      <c r="M405" s="285">
        <f t="shared" si="19"/>
        <v>0</v>
      </c>
    </row>
    <row r="406" spans="11:13" x14ac:dyDescent="0.25">
      <c r="K406" s="307">
        <f t="shared" si="18"/>
        <v>0</v>
      </c>
      <c r="L406" s="377">
        <f t="shared" si="20"/>
        <v>0</v>
      </c>
      <c r="M406" s="285">
        <f t="shared" si="19"/>
        <v>0</v>
      </c>
    </row>
    <row r="407" spans="11:13" x14ac:dyDescent="0.25">
      <c r="K407" s="307">
        <f t="shared" si="18"/>
        <v>0</v>
      </c>
      <c r="L407" s="377">
        <f t="shared" si="20"/>
        <v>0</v>
      </c>
      <c r="M407" s="285">
        <f t="shared" si="19"/>
        <v>0</v>
      </c>
    </row>
    <row r="408" spans="11:13" x14ac:dyDescent="0.25">
      <c r="K408" s="307">
        <f t="shared" si="18"/>
        <v>0</v>
      </c>
      <c r="L408" s="377">
        <f t="shared" si="20"/>
        <v>0</v>
      </c>
      <c r="M408" s="285">
        <f t="shared" si="19"/>
        <v>0</v>
      </c>
    </row>
    <row r="409" spans="11:13" x14ac:dyDescent="0.25">
      <c r="K409" s="307">
        <f t="shared" si="18"/>
        <v>0</v>
      </c>
      <c r="L409" s="377">
        <f t="shared" si="20"/>
        <v>0</v>
      </c>
      <c r="M409" s="285">
        <f t="shared" si="19"/>
        <v>0</v>
      </c>
    </row>
    <row r="410" spans="11:13" x14ac:dyDescent="0.25">
      <c r="K410" s="307">
        <f t="shared" si="18"/>
        <v>0</v>
      </c>
      <c r="L410" s="377">
        <f t="shared" si="20"/>
        <v>0</v>
      </c>
      <c r="M410" s="285">
        <f t="shared" si="19"/>
        <v>0</v>
      </c>
    </row>
    <row r="411" spans="11:13" x14ac:dyDescent="0.25">
      <c r="K411" s="307">
        <f t="shared" si="18"/>
        <v>0</v>
      </c>
      <c r="L411" s="377">
        <f t="shared" si="20"/>
        <v>0</v>
      </c>
      <c r="M411" s="285">
        <f t="shared" si="19"/>
        <v>0</v>
      </c>
    </row>
    <row r="412" spans="11:13" x14ac:dyDescent="0.25">
      <c r="K412" s="307">
        <f t="shared" si="18"/>
        <v>0</v>
      </c>
      <c r="L412" s="377">
        <f t="shared" si="20"/>
        <v>0</v>
      </c>
      <c r="M412" s="285">
        <f t="shared" si="19"/>
        <v>0</v>
      </c>
    </row>
    <row r="413" spans="11:13" x14ac:dyDescent="0.25">
      <c r="K413" s="307">
        <f t="shared" si="18"/>
        <v>0</v>
      </c>
      <c r="L413" s="377">
        <f t="shared" si="20"/>
        <v>0</v>
      </c>
      <c r="M413" s="285">
        <f t="shared" si="19"/>
        <v>0</v>
      </c>
    </row>
    <row r="414" spans="11:13" x14ac:dyDescent="0.25">
      <c r="K414" s="307">
        <f t="shared" si="18"/>
        <v>0</v>
      </c>
      <c r="L414" s="377">
        <f t="shared" si="20"/>
        <v>0</v>
      </c>
      <c r="M414" s="285">
        <f t="shared" si="19"/>
        <v>0</v>
      </c>
    </row>
    <row r="415" spans="11:13" x14ac:dyDescent="0.25">
      <c r="K415" s="307">
        <f t="shared" si="18"/>
        <v>0</v>
      </c>
      <c r="L415" s="377">
        <f t="shared" si="20"/>
        <v>0</v>
      </c>
      <c r="M415" s="285">
        <f t="shared" si="19"/>
        <v>0</v>
      </c>
    </row>
    <row r="416" spans="11:13" x14ac:dyDescent="0.25">
      <c r="K416" s="307">
        <f t="shared" si="18"/>
        <v>0</v>
      </c>
      <c r="L416" s="377">
        <f t="shared" si="20"/>
        <v>0</v>
      </c>
      <c r="M416" s="285">
        <f t="shared" si="19"/>
        <v>0</v>
      </c>
    </row>
    <row r="417" spans="11:13" x14ac:dyDescent="0.25">
      <c r="K417" s="307">
        <f t="shared" si="18"/>
        <v>0</v>
      </c>
      <c r="L417" s="377">
        <f t="shared" si="20"/>
        <v>0</v>
      </c>
      <c r="M417" s="285">
        <f t="shared" si="19"/>
        <v>0</v>
      </c>
    </row>
    <row r="418" spans="11:13" x14ac:dyDescent="0.25">
      <c r="K418" s="307">
        <f t="shared" si="18"/>
        <v>0</v>
      </c>
      <c r="L418" s="377">
        <f t="shared" si="20"/>
        <v>0</v>
      </c>
      <c r="M418" s="285">
        <f t="shared" si="19"/>
        <v>0</v>
      </c>
    </row>
    <row r="419" spans="11:13" x14ac:dyDescent="0.25">
      <c r="K419" s="307">
        <f t="shared" si="18"/>
        <v>0</v>
      </c>
      <c r="L419" s="377">
        <f t="shared" si="20"/>
        <v>0</v>
      </c>
      <c r="M419" s="285">
        <f t="shared" si="19"/>
        <v>0</v>
      </c>
    </row>
    <row r="420" spans="11:13" x14ac:dyDescent="0.25">
      <c r="K420" s="307">
        <f t="shared" si="18"/>
        <v>0</v>
      </c>
      <c r="L420" s="377">
        <f t="shared" si="20"/>
        <v>0</v>
      </c>
      <c r="M420" s="285">
        <f t="shared" si="19"/>
        <v>0</v>
      </c>
    </row>
    <row r="421" spans="11:13" x14ac:dyDescent="0.25">
      <c r="K421" s="307">
        <f t="shared" si="18"/>
        <v>0</v>
      </c>
      <c r="L421" s="377">
        <f t="shared" si="20"/>
        <v>0</v>
      </c>
      <c r="M421" s="285">
        <f t="shared" si="19"/>
        <v>0</v>
      </c>
    </row>
    <row r="422" spans="11:13" x14ac:dyDescent="0.25">
      <c r="K422" s="307">
        <f t="shared" si="18"/>
        <v>0</v>
      </c>
      <c r="L422" s="377">
        <f t="shared" si="20"/>
        <v>0</v>
      </c>
      <c r="M422" s="285">
        <f t="shared" si="19"/>
        <v>0</v>
      </c>
    </row>
    <row r="423" spans="11:13" x14ac:dyDescent="0.25">
      <c r="K423" s="307">
        <f t="shared" si="18"/>
        <v>0</v>
      </c>
      <c r="L423" s="377">
        <f t="shared" si="20"/>
        <v>0</v>
      </c>
      <c r="M423" s="285">
        <f t="shared" si="19"/>
        <v>0</v>
      </c>
    </row>
    <row r="424" spans="11:13" x14ac:dyDescent="0.25">
      <c r="K424" s="307">
        <f t="shared" si="18"/>
        <v>0</v>
      </c>
      <c r="L424" s="377">
        <f t="shared" si="20"/>
        <v>0</v>
      </c>
      <c r="M424" s="285">
        <f t="shared" si="19"/>
        <v>0</v>
      </c>
    </row>
    <row r="425" spans="11:13" x14ac:dyDescent="0.25">
      <c r="K425" s="307">
        <f t="shared" si="18"/>
        <v>0</v>
      </c>
      <c r="L425" s="377">
        <f t="shared" si="20"/>
        <v>0</v>
      </c>
      <c r="M425" s="285">
        <f t="shared" si="19"/>
        <v>0</v>
      </c>
    </row>
    <row r="426" spans="11:13" x14ac:dyDescent="0.25">
      <c r="K426" s="307">
        <f t="shared" si="18"/>
        <v>0</v>
      </c>
      <c r="L426" s="377">
        <f t="shared" si="20"/>
        <v>0</v>
      </c>
      <c r="M426" s="285">
        <f t="shared" si="19"/>
        <v>0</v>
      </c>
    </row>
    <row r="427" spans="11:13" x14ac:dyDescent="0.25">
      <c r="K427" s="307">
        <f t="shared" si="18"/>
        <v>0</v>
      </c>
      <c r="L427" s="377">
        <f t="shared" si="20"/>
        <v>0</v>
      </c>
      <c r="M427" s="285">
        <f t="shared" si="19"/>
        <v>0</v>
      </c>
    </row>
    <row r="428" spans="11:13" x14ac:dyDescent="0.25">
      <c r="K428" s="307">
        <f t="shared" si="18"/>
        <v>0</v>
      </c>
      <c r="L428" s="377">
        <f t="shared" si="20"/>
        <v>0</v>
      </c>
      <c r="M428" s="285">
        <f t="shared" si="19"/>
        <v>0</v>
      </c>
    </row>
    <row r="429" spans="11:13" x14ac:dyDescent="0.25">
      <c r="K429" s="307">
        <f t="shared" si="18"/>
        <v>0</v>
      </c>
      <c r="L429" s="377">
        <f t="shared" si="20"/>
        <v>0</v>
      </c>
      <c r="M429" s="285">
        <f t="shared" si="19"/>
        <v>0</v>
      </c>
    </row>
    <row r="430" spans="11:13" x14ac:dyDescent="0.25">
      <c r="K430" s="307">
        <f t="shared" si="18"/>
        <v>0</v>
      </c>
      <c r="L430" s="377">
        <f t="shared" si="20"/>
        <v>0</v>
      </c>
      <c r="M430" s="285">
        <f t="shared" si="19"/>
        <v>0</v>
      </c>
    </row>
    <row r="431" spans="11:13" x14ac:dyDescent="0.25">
      <c r="K431" s="307">
        <f t="shared" si="18"/>
        <v>0</v>
      </c>
      <c r="L431" s="377">
        <f t="shared" si="20"/>
        <v>0</v>
      </c>
      <c r="M431" s="285">
        <f t="shared" si="19"/>
        <v>0</v>
      </c>
    </row>
    <row r="432" spans="11:13" x14ac:dyDescent="0.25">
      <c r="K432" s="307">
        <f t="shared" si="18"/>
        <v>0</v>
      </c>
      <c r="L432" s="377">
        <f t="shared" si="20"/>
        <v>0</v>
      </c>
      <c r="M432" s="285">
        <f t="shared" si="19"/>
        <v>0</v>
      </c>
    </row>
    <row r="433" spans="11:13" x14ac:dyDescent="0.25">
      <c r="K433" s="307">
        <f t="shared" si="18"/>
        <v>0</v>
      </c>
      <c r="L433" s="377">
        <f t="shared" si="20"/>
        <v>0</v>
      </c>
      <c r="M433" s="285">
        <f t="shared" si="19"/>
        <v>0</v>
      </c>
    </row>
    <row r="434" spans="11:13" x14ac:dyDescent="0.25">
      <c r="K434" s="307">
        <f t="shared" si="18"/>
        <v>0</v>
      </c>
      <c r="L434" s="377">
        <f t="shared" si="20"/>
        <v>0</v>
      </c>
      <c r="M434" s="285">
        <f t="shared" si="19"/>
        <v>0</v>
      </c>
    </row>
    <row r="435" spans="11:13" x14ac:dyDescent="0.25">
      <c r="K435" s="307">
        <f t="shared" si="18"/>
        <v>0</v>
      </c>
      <c r="L435" s="377">
        <f t="shared" si="20"/>
        <v>0</v>
      </c>
      <c r="M435" s="285">
        <f t="shared" si="19"/>
        <v>0</v>
      </c>
    </row>
    <row r="436" spans="11:13" x14ac:dyDescent="0.25">
      <c r="K436" s="307">
        <f t="shared" si="18"/>
        <v>0</v>
      </c>
      <c r="L436" s="377">
        <f t="shared" si="20"/>
        <v>0</v>
      </c>
      <c r="M436" s="285">
        <f t="shared" si="19"/>
        <v>0</v>
      </c>
    </row>
    <row r="437" spans="11:13" x14ac:dyDescent="0.25">
      <c r="K437" s="307">
        <f t="shared" si="18"/>
        <v>0</v>
      </c>
      <c r="L437" s="377">
        <f t="shared" si="20"/>
        <v>0</v>
      </c>
      <c r="M437" s="285">
        <f t="shared" si="19"/>
        <v>0</v>
      </c>
    </row>
    <row r="438" spans="11:13" x14ac:dyDescent="0.25">
      <c r="K438" s="307">
        <f t="shared" si="18"/>
        <v>0</v>
      </c>
      <c r="L438" s="377">
        <f t="shared" si="20"/>
        <v>0</v>
      </c>
      <c r="M438" s="285">
        <f t="shared" si="19"/>
        <v>0</v>
      </c>
    </row>
    <row r="439" spans="11:13" x14ac:dyDescent="0.25">
      <c r="K439" s="307">
        <f t="shared" si="18"/>
        <v>0</v>
      </c>
      <c r="L439" s="377">
        <f t="shared" si="20"/>
        <v>0</v>
      </c>
      <c r="M439" s="285">
        <f t="shared" si="19"/>
        <v>0</v>
      </c>
    </row>
    <row r="440" spans="11:13" x14ac:dyDescent="0.25">
      <c r="K440" s="307">
        <f t="shared" si="18"/>
        <v>0</v>
      </c>
      <c r="L440" s="377">
        <f t="shared" si="20"/>
        <v>0</v>
      </c>
      <c r="M440" s="285">
        <f t="shared" si="19"/>
        <v>0</v>
      </c>
    </row>
    <row r="441" spans="11:13" x14ac:dyDescent="0.25">
      <c r="K441" s="307">
        <f t="shared" si="18"/>
        <v>0</v>
      </c>
      <c r="L441" s="377">
        <f t="shared" si="20"/>
        <v>0</v>
      </c>
      <c r="M441" s="285">
        <f t="shared" si="19"/>
        <v>0</v>
      </c>
    </row>
    <row r="442" spans="11:13" x14ac:dyDescent="0.25">
      <c r="K442" s="307">
        <f t="shared" si="18"/>
        <v>0</v>
      </c>
      <c r="L442" s="377">
        <f t="shared" si="20"/>
        <v>0</v>
      </c>
      <c r="M442" s="285">
        <f t="shared" si="19"/>
        <v>0</v>
      </c>
    </row>
    <row r="443" spans="11:13" x14ac:dyDescent="0.25">
      <c r="K443" s="307">
        <f t="shared" si="18"/>
        <v>0</v>
      </c>
      <c r="L443" s="377">
        <f t="shared" si="20"/>
        <v>0</v>
      </c>
      <c r="M443" s="285">
        <f t="shared" si="19"/>
        <v>0</v>
      </c>
    </row>
    <row r="444" spans="11:13" x14ac:dyDescent="0.25">
      <c r="K444" s="307">
        <f t="shared" si="18"/>
        <v>0</v>
      </c>
      <c r="L444" s="377">
        <f t="shared" si="20"/>
        <v>0</v>
      </c>
      <c r="M444" s="285">
        <f t="shared" si="19"/>
        <v>0</v>
      </c>
    </row>
    <row r="445" spans="11:13" x14ac:dyDescent="0.25">
      <c r="K445" s="307">
        <f t="shared" si="18"/>
        <v>0</v>
      </c>
      <c r="L445" s="377">
        <f t="shared" si="20"/>
        <v>0</v>
      </c>
      <c r="M445" s="285">
        <f t="shared" si="19"/>
        <v>0</v>
      </c>
    </row>
    <row r="446" spans="11:13" x14ac:dyDescent="0.25">
      <c r="K446" s="307">
        <f t="shared" si="18"/>
        <v>0</v>
      </c>
      <c r="L446" s="377">
        <f t="shared" si="20"/>
        <v>0</v>
      </c>
      <c r="M446" s="285">
        <f t="shared" si="19"/>
        <v>0</v>
      </c>
    </row>
    <row r="447" spans="11:13" x14ac:dyDescent="0.25">
      <c r="K447" s="307">
        <f t="shared" si="18"/>
        <v>0</v>
      </c>
      <c r="L447" s="377">
        <f t="shared" si="20"/>
        <v>0</v>
      </c>
      <c r="M447" s="285">
        <f t="shared" si="19"/>
        <v>0</v>
      </c>
    </row>
    <row r="448" spans="11:13" x14ac:dyDescent="0.25">
      <c r="K448" s="307">
        <f t="shared" si="18"/>
        <v>0</v>
      </c>
      <c r="L448" s="377">
        <f t="shared" si="20"/>
        <v>0</v>
      </c>
      <c r="M448" s="285">
        <f t="shared" si="19"/>
        <v>0</v>
      </c>
    </row>
    <row r="449" spans="11:13" x14ac:dyDescent="0.25">
      <c r="K449" s="307">
        <f t="shared" si="18"/>
        <v>0</v>
      </c>
      <c r="L449" s="377">
        <f t="shared" si="20"/>
        <v>0</v>
      </c>
      <c r="M449" s="285">
        <f t="shared" si="19"/>
        <v>0</v>
      </c>
    </row>
    <row r="450" spans="11:13" x14ac:dyDescent="0.25">
      <c r="K450" s="307">
        <f t="shared" si="18"/>
        <v>0</v>
      </c>
      <c r="L450" s="377">
        <f t="shared" si="20"/>
        <v>0</v>
      </c>
      <c r="M450" s="285">
        <f t="shared" si="19"/>
        <v>0</v>
      </c>
    </row>
    <row r="451" spans="11:13" x14ac:dyDescent="0.25">
      <c r="K451" s="307">
        <f t="shared" si="18"/>
        <v>0</v>
      </c>
      <c r="L451" s="377">
        <f t="shared" si="20"/>
        <v>0</v>
      </c>
      <c r="M451" s="285">
        <f t="shared" si="19"/>
        <v>0</v>
      </c>
    </row>
    <row r="452" spans="11:13" x14ac:dyDescent="0.25">
      <c r="K452" s="307">
        <f t="shared" si="18"/>
        <v>0</v>
      </c>
      <c r="L452" s="377">
        <f t="shared" si="20"/>
        <v>0</v>
      </c>
      <c r="M452" s="285">
        <f t="shared" si="19"/>
        <v>0</v>
      </c>
    </row>
    <row r="453" spans="11:13" x14ac:dyDescent="0.25">
      <c r="K453" s="307">
        <f t="shared" ref="K453:K498" si="21">SUM(F453:J453)</f>
        <v>0</v>
      </c>
      <c r="L453" s="377">
        <f t="shared" si="20"/>
        <v>0</v>
      </c>
      <c r="M453" s="285">
        <f t="shared" ref="M453:M498" si="22">SUM(K453*L453)</f>
        <v>0</v>
      </c>
    </row>
    <row r="454" spans="11:13" x14ac:dyDescent="0.25">
      <c r="K454" s="307">
        <f t="shared" si="21"/>
        <v>0</v>
      </c>
      <c r="L454" s="377">
        <f t="shared" ref="L454:L498" si="23">IF(D454="X",0,IF(E454="",0,IF(E454="H",0,VLOOKUP(E454,$F$539:$G$553,2))))</f>
        <v>0</v>
      </c>
      <c r="M454" s="285">
        <f t="shared" si="22"/>
        <v>0</v>
      </c>
    </row>
    <row r="455" spans="11:13" x14ac:dyDescent="0.25">
      <c r="K455" s="307">
        <f t="shared" si="21"/>
        <v>0</v>
      </c>
      <c r="L455" s="377">
        <f t="shared" si="23"/>
        <v>0</v>
      </c>
      <c r="M455" s="285">
        <f t="shared" si="22"/>
        <v>0</v>
      </c>
    </row>
    <row r="456" spans="11:13" x14ac:dyDescent="0.25">
      <c r="K456" s="307">
        <f t="shared" si="21"/>
        <v>0</v>
      </c>
      <c r="L456" s="377">
        <f t="shared" si="23"/>
        <v>0</v>
      </c>
      <c r="M456" s="285">
        <f t="shared" si="22"/>
        <v>0</v>
      </c>
    </row>
    <row r="457" spans="11:13" x14ac:dyDescent="0.25">
      <c r="K457" s="307">
        <f t="shared" si="21"/>
        <v>0</v>
      </c>
      <c r="L457" s="377">
        <f t="shared" si="23"/>
        <v>0</v>
      </c>
      <c r="M457" s="285">
        <f t="shared" si="22"/>
        <v>0</v>
      </c>
    </row>
    <row r="458" spans="11:13" x14ac:dyDescent="0.25">
      <c r="K458" s="307">
        <f t="shared" si="21"/>
        <v>0</v>
      </c>
      <c r="L458" s="377">
        <f t="shared" si="23"/>
        <v>0</v>
      </c>
      <c r="M458" s="285">
        <f t="shared" si="22"/>
        <v>0</v>
      </c>
    </row>
    <row r="459" spans="11:13" x14ac:dyDescent="0.25">
      <c r="K459" s="307">
        <f t="shared" si="21"/>
        <v>0</v>
      </c>
      <c r="L459" s="377">
        <f t="shared" si="23"/>
        <v>0</v>
      </c>
      <c r="M459" s="285">
        <f t="shared" si="22"/>
        <v>0</v>
      </c>
    </row>
    <row r="460" spans="11:13" x14ac:dyDescent="0.25">
      <c r="K460" s="307">
        <f t="shared" si="21"/>
        <v>0</v>
      </c>
      <c r="L460" s="377">
        <f t="shared" si="23"/>
        <v>0</v>
      </c>
      <c r="M460" s="285">
        <f t="shared" si="22"/>
        <v>0</v>
      </c>
    </row>
    <row r="461" spans="11:13" x14ac:dyDescent="0.25">
      <c r="K461" s="307">
        <f t="shared" si="21"/>
        <v>0</v>
      </c>
      <c r="L461" s="377">
        <f t="shared" si="23"/>
        <v>0</v>
      </c>
      <c r="M461" s="285">
        <f t="shared" si="22"/>
        <v>0</v>
      </c>
    </row>
    <row r="462" spans="11:13" x14ac:dyDescent="0.25">
      <c r="K462" s="307">
        <f t="shared" si="21"/>
        <v>0</v>
      </c>
      <c r="L462" s="377">
        <f t="shared" si="23"/>
        <v>0</v>
      </c>
      <c r="M462" s="285">
        <f t="shared" si="22"/>
        <v>0</v>
      </c>
    </row>
    <row r="463" spans="11:13" x14ac:dyDescent="0.25">
      <c r="K463" s="307">
        <f t="shared" si="21"/>
        <v>0</v>
      </c>
      <c r="L463" s="377">
        <f t="shared" si="23"/>
        <v>0</v>
      </c>
      <c r="M463" s="285">
        <f t="shared" si="22"/>
        <v>0</v>
      </c>
    </row>
    <row r="464" spans="11:13" x14ac:dyDescent="0.25">
      <c r="K464" s="307">
        <f t="shared" si="21"/>
        <v>0</v>
      </c>
      <c r="L464" s="377">
        <f t="shared" si="23"/>
        <v>0</v>
      </c>
      <c r="M464" s="285">
        <f t="shared" si="22"/>
        <v>0</v>
      </c>
    </row>
    <row r="465" spans="11:13" x14ac:dyDescent="0.25">
      <c r="K465" s="307">
        <f t="shared" si="21"/>
        <v>0</v>
      </c>
      <c r="L465" s="377">
        <f t="shared" si="23"/>
        <v>0</v>
      </c>
      <c r="M465" s="285">
        <f t="shared" si="22"/>
        <v>0</v>
      </c>
    </row>
    <row r="466" spans="11:13" x14ac:dyDescent="0.25">
      <c r="K466" s="307">
        <f t="shared" si="21"/>
        <v>0</v>
      </c>
      <c r="L466" s="377">
        <f t="shared" si="23"/>
        <v>0</v>
      </c>
      <c r="M466" s="285">
        <f t="shared" si="22"/>
        <v>0</v>
      </c>
    </row>
    <row r="467" spans="11:13" x14ac:dyDescent="0.25">
      <c r="K467" s="307">
        <f t="shared" si="21"/>
        <v>0</v>
      </c>
      <c r="L467" s="377">
        <f t="shared" si="23"/>
        <v>0</v>
      </c>
      <c r="M467" s="285">
        <f t="shared" si="22"/>
        <v>0</v>
      </c>
    </row>
    <row r="468" spans="11:13" x14ac:dyDescent="0.25">
      <c r="K468" s="307">
        <f t="shared" si="21"/>
        <v>0</v>
      </c>
      <c r="L468" s="377">
        <f t="shared" si="23"/>
        <v>0</v>
      </c>
      <c r="M468" s="285">
        <f t="shared" si="22"/>
        <v>0</v>
      </c>
    </row>
    <row r="469" spans="11:13" x14ac:dyDescent="0.25">
      <c r="K469" s="307">
        <f t="shared" si="21"/>
        <v>0</v>
      </c>
      <c r="L469" s="377">
        <f t="shared" si="23"/>
        <v>0</v>
      </c>
      <c r="M469" s="285">
        <f t="shared" si="22"/>
        <v>0</v>
      </c>
    </row>
    <row r="470" spans="11:13" x14ac:dyDescent="0.25">
      <c r="K470" s="307">
        <f t="shared" si="21"/>
        <v>0</v>
      </c>
      <c r="L470" s="377">
        <f t="shared" si="23"/>
        <v>0</v>
      </c>
      <c r="M470" s="285">
        <f t="shared" si="22"/>
        <v>0</v>
      </c>
    </row>
    <row r="471" spans="11:13" x14ac:dyDescent="0.25">
      <c r="K471" s="307">
        <f t="shared" si="21"/>
        <v>0</v>
      </c>
      <c r="L471" s="377">
        <f t="shared" si="23"/>
        <v>0</v>
      </c>
      <c r="M471" s="285">
        <f t="shared" si="22"/>
        <v>0</v>
      </c>
    </row>
    <row r="472" spans="11:13" x14ac:dyDescent="0.25">
      <c r="K472" s="307">
        <f t="shared" si="21"/>
        <v>0</v>
      </c>
      <c r="L472" s="377">
        <f t="shared" si="23"/>
        <v>0</v>
      </c>
      <c r="M472" s="285">
        <f t="shared" si="22"/>
        <v>0</v>
      </c>
    </row>
    <row r="473" spans="11:13" x14ac:dyDescent="0.25">
      <c r="K473" s="307">
        <f t="shared" si="21"/>
        <v>0</v>
      </c>
      <c r="L473" s="377">
        <f t="shared" si="23"/>
        <v>0</v>
      </c>
      <c r="M473" s="285">
        <f t="shared" si="22"/>
        <v>0</v>
      </c>
    </row>
    <row r="474" spans="11:13" x14ac:dyDescent="0.25">
      <c r="K474" s="307">
        <f t="shared" si="21"/>
        <v>0</v>
      </c>
      <c r="L474" s="377">
        <f t="shared" si="23"/>
        <v>0</v>
      </c>
      <c r="M474" s="285">
        <f t="shared" si="22"/>
        <v>0</v>
      </c>
    </row>
    <row r="475" spans="11:13" x14ac:dyDescent="0.25">
      <c r="K475" s="307">
        <f t="shared" si="21"/>
        <v>0</v>
      </c>
      <c r="L475" s="377">
        <f t="shared" si="23"/>
        <v>0</v>
      </c>
      <c r="M475" s="285">
        <f t="shared" si="22"/>
        <v>0</v>
      </c>
    </row>
    <row r="476" spans="11:13" x14ac:dyDescent="0.25">
      <c r="K476" s="307">
        <f t="shared" si="21"/>
        <v>0</v>
      </c>
      <c r="L476" s="377">
        <f t="shared" si="23"/>
        <v>0</v>
      </c>
      <c r="M476" s="285">
        <f t="shared" si="22"/>
        <v>0</v>
      </c>
    </row>
    <row r="477" spans="11:13" x14ac:dyDescent="0.25">
      <c r="K477" s="307">
        <f t="shared" si="21"/>
        <v>0</v>
      </c>
      <c r="L477" s="377">
        <f t="shared" si="23"/>
        <v>0</v>
      </c>
      <c r="M477" s="285">
        <f t="shared" si="22"/>
        <v>0</v>
      </c>
    </row>
    <row r="478" spans="11:13" x14ac:dyDescent="0.25">
      <c r="K478" s="307">
        <f t="shared" si="21"/>
        <v>0</v>
      </c>
      <c r="L478" s="377">
        <f t="shared" si="23"/>
        <v>0</v>
      </c>
      <c r="M478" s="285">
        <f t="shared" si="22"/>
        <v>0</v>
      </c>
    </row>
    <row r="479" spans="11:13" x14ac:dyDescent="0.25">
      <c r="K479" s="307">
        <f t="shared" si="21"/>
        <v>0</v>
      </c>
      <c r="L479" s="377">
        <f t="shared" si="23"/>
        <v>0</v>
      </c>
      <c r="M479" s="285">
        <f t="shared" si="22"/>
        <v>0</v>
      </c>
    </row>
    <row r="480" spans="11:13" x14ac:dyDescent="0.25">
      <c r="K480" s="307">
        <f t="shared" si="21"/>
        <v>0</v>
      </c>
      <c r="L480" s="377">
        <f t="shared" si="23"/>
        <v>0</v>
      </c>
      <c r="M480" s="285">
        <f t="shared" si="22"/>
        <v>0</v>
      </c>
    </row>
    <row r="481" spans="11:13" x14ac:dyDescent="0.25">
      <c r="K481" s="307">
        <f t="shared" si="21"/>
        <v>0</v>
      </c>
      <c r="L481" s="377">
        <f t="shared" si="23"/>
        <v>0</v>
      </c>
      <c r="M481" s="285">
        <f t="shared" si="22"/>
        <v>0</v>
      </c>
    </row>
    <row r="482" spans="11:13" x14ac:dyDescent="0.25">
      <c r="K482" s="307">
        <f t="shared" si="21"/>
        <v>0</v>
      </c>
      <c r="L482" s="377">
        <f t="shared" si="23"/>
        <v>0</v>
      </c>
      <c r="M482" s="285">
        <f t="shared" si="22"/>
        <v>0</v>
      </c>
    </row>
    <row r="483" spans="11:13" x14ac:dyDescent="0.25">
      <c r="K483" s="307">
        <f t="shared" si="21"/>
        <v>0</v>
      </c>
      <c r="L483" s="377">
        <f t="shared" si="23"/>
        <v>0</v>
      </c>
      <c r="M483" s="285">
        <f t="shared" si="22"/>
        <v>0</v>
      </c>
    </row>
    <row r="484" spans="11:13" x14ac:dyDescent="0.25">
      <c r="K484" s="307">
        <f t="shared" si="21"/>
        <v>0</v>
      </c>
      <c r="L484" s="377">
        <f t="shared" si="23"/>
        <v>0</v>
      </c>
      <c r="M484" s="285">
        <f t="shared" si="22"/>
        <v>0</v>
      </c>
    </row>
    <row r="485" spans="11:13" x14ac:dyDescent="0.25">
      <c r="K485" s="307">
        <f t="shared" si="21"/>
        <v>0</v>
      </c>
      <c r="L485" s="377">
        <f t="shared" si="23"/>
        <v>0</v>
      </c>
      <c r="M485" s="285">
        <f t="shared" si="22"/>
        <v>0</v>
      </c>
    </row>
    <row r="486" spans="11:13" x14ac:dyDescent="0.25">
      <c r="K486" s="307">
        <f t="shared" si="21"/>
        <v>0</v>
      </c>
      <c r="L486" s="377">
        <f t="shared" si="23"/>
        <v>0</v>
      </c>
      <c r="M486" s="285">
        <f t="shared" si="22"/>
        <v>0</v>
      </c>
    </row>
    <row r="487" spans="11:13" x14ac:dyDescent="0.25">
      <c r="K487" s="307">
        <f t="shared" si="21"/>
        <v>0</v>
      </c>
      <c r="L487" s="377">
        <f t="shared" si="23"/>
        <v>0</v>
      </c>
      <c r="M487" s="285">
        <f t="shared" si="22"/>
        <v>0</v>
      </c>
    </row>
    <row r="488" spans="11:13" x14ac:dyDescent="0.25">
      <c r="K488" s="307">
        <f t="shared" si="21"/>
        <v>0</v>
      </c>
      <c r="L488" s="377">
        <f t="shared" si="23"/>
        <v>0</v>
      </c>
      <c r="M488" s="285">
        <f t="shared" si="22"/>
        <v>0</v>
      </c>
    </row>
    <row r="489" spans="11:13" x14ac:dyDescent="0.25">
      <c r="K489" s="307">
        <f t="shared" si="21"/>
        <v>0</v>
      </c>
      <c r="L489" s="377">
        <f t="shared" si="23"/>
        <v>0</v>
      </c>
      <c r="M489" s="285">
        <f t="shared" si="22"/>
        <v>0</v>
      </c>
    </row>
    <row r="490" spans="11:13" x14ac:dyDescent="0.25">
      <c r="K490" s="307">
        <f t="shared" si="21"/>
        <v>0</v>
      </c>
      <c r="L490" s="377">
        <f t="shared" si="23"/>
        <v>0</v>
      </c>
      <c r="M490" s="285">
        <f t="shared" si="22"/>
        <v>0</v>
      </c>
    </row>
    <row r="491" spans="11:13" x14ac:dyDescent="0.25">
      <c r="K491" s="307">
        <f t="shared" ref="K491:K494" si="24">SUM(F491:J491)</f>
        <v>0</v>
      </c>
      <c r="L491" s="377">
        <f t="shared" si="23"/>
        <v>0</v>
      </c>
      <c r="M491" s="285">
        <f t="shared" ref="M491:M494" si="25">SUM(K491*L491)</f>
        <v>0</v>
      </c>
    </row>
    <row r="492" spans="11:13" x14ac:dyDescent="0.25">
      <c r="K492" s="307">
        <f t="shared" si="24"/>
        <v>0</v>
      </c>
      <c r="L492" s="377">
        <f t="shared" si="23"/>
        <v>0</v>
      </c>
      <c r="M492" s="285">
        <f t="shared" si="25"/>
        <v>0</v>
      </c>
    </row>
    <row r="493" spans="11:13" x14ac:dyDescent="0.25">
      <c r="K493" s="307">
        <f t="shared" si="24"/>
        <v>0</v>
      </c>
      <c r="L493" s="377">
        <f t="shared" si="23"/>
        <v>0</v>
      </c>
      <c r="M493" s="285">
        <f t="shared" si="25"/>
        <v>0</v>
      </c>
    </row>
    <row r="494" spans="11:13" x14ac:dyDescent="0.25">
      <c r="K494" s="307">
        <f t="shared" si="24"/>
        <v>0</v>
      </c>
      <c r="L494" s="377">
        <f t="shared" si="23"/>
        <v>0</v>
      </c>
      <c r="M494" s="285">
        <f t="shared" si="25"/>
        <v>0</v>
      </c>
    </row>
    <row r="495" spans="11:13" x14ac:dyDescent="0.25">
      <c r="K495" s="307">
        <f t="shared" si="21"/>
        <v>0</v>
      </c>
      <c r="L495" s="377">
        <f t="shared" si="23"/>
        <v>0</v>
      </c>
      <c r="M495" s="285">
        <f t="shared" si="22"/>
        <v>0</v>
      </c>
    </row>
    <row r="496" spans="11:13" x14ac:dyDescent="0.25">
      <c r="K496" s="307">
        <f t="shared" si="21"/>
        <v>0</v>
      </c>
      <c r="L496" s="377">
        <f t="shared" si="23"/>
        <v>0</v>
      </c>
      <c r="M496" s="285">
        <f t="shared" si="22"/>
        <v>0</v>
      </c>
    </row>
    <row r="497" spans="3:13" x14ac:dyDescent="0.25">
      <c r="K497" s="307">
        <f t="shared" si="21"/>
        <v>0</v>
      </c>
      <c r="L497" s="377">
        <f t="shared" si="23"/>
        <v>0</v>
      </c>
      <c r="M497" s="285">
        <f t="shared" si="22"/>
        <v>0</v>
      </c>
    </row>
    <row r="498" spans="3:13" x14ac:dyDescent="0.25">
      <c r="K498" s="307">
        <f t="shared" si="21"/>
        <v>0</v>
      </c>
      <c r="L498" s="377">
        <f t="shared" si="23"/>
        <v>0</v>
      </c>
      <c r="M498" s="285">
        <f t="shared" si="22"/>
        <v>0</v>
      </c>
    </row>
    <row r="499" spans="3:13" x14ac:dyDescent="0.25">
      <c r="C499" s="383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383" t="str">
        <f>IF(F539="","Vrije categorie",F539)</f>
        <v>A</v>
      </c>
      <c r="D500" s="383"/>
      <c r="E500" s="383"/>
      <c r="F500" s="383">
        <f t="shared" ref="F500:F514" si="26">SUMPRODUCT(--($E$4:$E$498=C500),--($D$4:$D$498=""),$F$4:$F$498)</f>
        <v>0</v>
      </c>
      <c r="G500" s="383">
        <f t="shared" ref="G500:G514" si="27">SUMPRODUCT(--($E$4:$E$498=C500),--($D$4:$D$498=""),$G$4:$G$498)</f>
        <v>0</v>
      </c>
      <c r="H500" s="383">
        <f t="shared" ref="H500:H514" si="28">SUMPRODUCT(--($E$4:$E$498=C500),--($D$4:$D$498=""),$H$4:$H$498)</f>
        <v>0</v>
      </c>
      <c r="I500" s="383">
        <f t="shared" ref="I500:I514" si="29">SUMPRODUCT(--($E$4:$E$498=C500),--($D$4:$D$498=""),$I$4:$I$498)</f>
        <v>0</v>
      </c>
      <c r="J500" s="383">
        <f t="shared" ref="J500:J514" si="30">SUMPRODUCT(--($E$4:$E$498=C500),--($D$4:$D$498=""),$J$4:$J$498)</f>
        <v>0</v>
      </c>
      <c r="K500" s="383">
        <f t="shared" ref="K500:K514" si="31">SUM(F500:J500)</f>
        <v>0</v>
      </c>
      <c r="L500" s="383"/>
      <c r="M500" s="383">
        <f t="shared" ref="M500:M507" si="32">SUMPRODUCT(--($E$4:$E$498=C500),--($D$4:$D$498=""),$M$4:$M$498)</f>
        <v>0</v>
      </c>
    </row>
    <row r="501" spans="3:13" x14ac:dyDescent="0.25">
      <c r="C501" s="383" t="str">
        <f t="shared" ref="C501:C514" si="33">IF(F540="","Vrije categorie",F540)</f>
        <v>A1</v>
      </c>
      <c r="D501" s="383"/>
      <c r="E501" s="383"/>
      <c r="F501" s="383">
        <f t="shared" si="26"/>
        <v>0</v>
      </c>
      <c r="G501" s="383">
        <f t="shared" si="27"/>
        <v>0</v>
      </c>
      <c r="H501" s="383">
        <f t="shared" si="28"/>
        <v>0</v>
      </c>
      <c r="I501" s="383">
        <f t="shared" si="29"/>
        <v>0</v>
      </c>
      <c r="J501" s="383">
        <f t="shared" si="30"/>
        <v>0</v>
      </c>
      <c r="K501" s="383">
        <f t="shared" si="31"/>
        <v>0</v>
      </c>
      <c r="L501" s="383"/>
      <c r="M501" s="383">
        <f t="shared" si="32"/>
        <v>0</v>
      </c>
    </row>
    <row r="502" spans="3:13" x14ac:dyDescent="0.25">
      <c r="C502" s="383" t="str">
        <f t="shared" si="33"/>
        <v>A2</v>
      </c>
      <c r="D502" s="383"/>
      <c r="E502" s="383"/>
      <c r="F502" s="383">
        <f t="shared" si="26"/>
        <v>0</v>
      </c>
      <c r="G502" s="383">
        <f t="shared" si="27"/>
        <v>0</v>
      </c>
      <c r="H502" s="383">
        <f t="shared" si="28"/>
        <v>0</v>
      </c>
      <c r="I502" s="383">
        <f t="shared" si="29"/>
        <v>0</v>
      </c>
      <c r="J502" s="383">
        <f t="shared" si="30"/>
        <v>0</v>
      </c>
      <c r="K502" s="383">
        <f t="shared" si="31"/>
        <v>0</v>
      </c>
      <c r="L502" s="383"/>
      <c r="M502" s="383">
        <f t="shared" si="32"/>
        <v>0</v>
      </c>
    </row>
    <row r="503" spans="3:13" x14ac:dyDescent="0.25">
      <c r="C503" s="383" t="str">
        <f t="shared" si="33"/>
        <v>A3</v>
      </c>
      <c r="D503" s="383"/>
      <c r="E503" s="383"/>
      <c r="F503" s="383">
        <f t="shared" si="26"/>
        <v>0</v>
      </c>
      <c r="G503" s="383">
        <f t="shared" si="27"/>
        <v>0</v>
      </c>
      <c r="H503" s="383">
        <f t="shared" si="28"/>
        <v>0</v>
      </c>
      <c r="I503" s="383">
        <f t="shared" si="29"/>
        <v>0</v>
      </c>
      <c r="J503" s="383">
        <f t="shared" si="30"/>
        <v>0</v>
      </c>
      <c r="K503" s="383">
        <f t="shared" si="31"/>
        <v>0</v>
      </c>
      <c r="L503" s="383"/>
      <c r="M503" s="383">
        <f t="shared" si="32"/>
        <v>0</v>
      </c>
    </row>
    <row r="504" spans="3:13" x14ac:dyDescent="0.25">
      <c r="C504" s="383" t="str">
        <f t="shared" si="33"/>
        <v>B</v>
      </c>
      <c r="D504" s="383"/>
      <c r="E504" s="383"/>
      <c r="F504" s="383">
        <f t="shared" si="26"/>
        <v>0</v>
      </c>
      <c r="G504" s="383">
        <f t="shared" si="27"/>
        <v>0</v>
      </c>
      <c r="H504" s="383">
        <f t="shared" si="28"/>
        <v>0</v>
      </c>
      <c r="I504" s="383">
        <f t="shared" si="29"/>
        <v>0</v>
      </c>
      <c r="J504" s="383">
        <f t="shared" si="30"/>
        <v>0</v>
      </c>
      <c r="K504" s="383">
        <f t="shared" si="31"/>
        <v>0</v>
      </c>
      <c r="L504" s="383"/>
      <c r="M504" s="383">
        <f t="shared" si="32"/>
        <v>0</v>
      </c>
    </row>
    <row r="505" spans="3:13" x14ac:dyDescent="0.25">
      <c r="C505" s="383" t="str">
        <f t="shared" si="33"/>
        <v>B1</v>
      </c>
      <c r="D505" s="383"/>
      <c r="E505" s="383"/>
      <c r="F505" s="383">
        <f t="shared" si="26"/>
        <v>0</v>
      </c>
      <c r="G505" s="383">
        <f t="shared" si="27"/>
        <v>0</v>
      </c>
      <c r="H505" s="383">
        <f t="shared" si="28"/>
        <v>0</v>
      </c>
      <c r="I505" s="383">
        <f t="shared" si="29"/>
        <v>0</v>
      </c>
      <c r="J505" s="383">
        <f t="shared" si="30"/>
        <v>0</v>
      </c>
      <c r="K505" s="383">
        <f t="shared" si="31"/>
        <v>0</v>
      </c>
      <c r="L505" s="383"/>
      <c r="M505" s="383">
        <f t="shared" si="32"/>
        <v>0</v>
      </c>
    </row>
    <row r="506" spans="3:13" x14ac:dyDescent="0.25">
      <c r="C506" s="383" t="str">
        <f t="shared" si="33"/>
        <v>C</v>
      </c>
      <c r="D506" s="383"/>
      <c r="E506" s="383"/>
      <c r="F506" s="383">
        <f t="shared" si="26"/>
        <v>0</v>
      </c>
      <c r="G506" s="383">
        <f t="shared" si="27"/>
        <v>0</v>
      </c>
      <c r="H506" s="383">
        <f t="shared" si="28"/>
        <v>0</v>
      </c>
      <c r="I506" s="383">
        <f t="shared" si="29"/>
        <v>0</v>
      </c>
      <c r="J506" s="383">
        <f t="shared" si="30"/>
        <v>0</v>
      </c>
      <c r="K506" s="383">
        <f t="shared" si="31"/>
        <v>0</v>
      </c>
      <c r="L506" s="383"/>
      <c r="M506" s="383">
        <f t="shared" si="32"/>
        <v>0</v>
      </c>
    </row>
    <row r="507" spans="3:13" x14ac:dyDescent="0.25">
      <c r="C507" s="383" t="str">
        <f t="shared" si="33"/>
        <v>D</v>
      </c>
      <c r="D507" s="383"/>
      <c r="E507" s="383"/>
      <c r="F507" s="383">
        <f t="shared" si="26"/>
        <v>0</v>
      </c>
      <c r="G507" s="383">
        <f t="shared" si="27"/>
        <v>0</v>
      </c>
      <c r="H507" s="383">
        <f t="shared" si="28"/>
        <v>0</v>
      </c>
      <c r="I507" s="383">
        <f t="shared" si="29"/>
        <v>0</v>
      </c>
      <c r="J507" s="383">
        <f t="shared" si="30"/>
        <v>0</v>
      </c>
      <c r="K507" s="383">
        <f t="shared" si="31"/>
        <v>0</v>
      </c>
      <c r="L507" s="383"/>
      <c r="M507" s="383">
        <f t="shared" si="32"/>
        <v>0</v>
      </c>
    </row>
    <row r="508" spans="3:13" x14ac:dyDescent="0.25">
      <c r="C508" s="383" t="str">
        <f t="shared" si="33"/>
        <v>D1</v>
      </c>
      <c r="D508" s="383"/>
      <c r="E508" s="383"/>
      <c r="F508" s="383">
        <f t="shared" si="26"/>
        <v>0</v>
      </c>
      <c r="G508" s="383">
        <f t="shared" si="27"/>
        <v>0</v>
      </c>
      <c r="H508" s="383">
        <f t="shared" si="28"/>
        <v>0</v>
      </c>
      <c r="I508" s="383">
        <f t="shared" si="29"/>
        <v>0</v>
      </c>
      <c r="J508" s="383">
        <f t="shared" si="30"/>
        <v>0</v>
      </c>
      <c r="K508" s="383">
        <f t="shared" si="31"/>
        <v>0</v>
      </c>
      <c r="L508" s="383"/>
      <c r="M508" s="383">
        <f t="shared" ref="M508:M513" si="34">SUMPRODUCT(--($E$4:$E$498=C508),--($D$4:$D$498=""),$M$4:$M$498)</f>
        <v>0</v>
      </c>
    </row>
    <row r="509" spans="3:13" x14ac:dyDescent="0.25">
      <c r="C509" s="383" t="str">
        <f t="shared" si="33"/>
        <v>E</v>
      </c>
      <c r="D509" s="383"/>
      <c r="E509" s="383"/>
      <c r="F509" s="383">
        <f t="shared" si="26"/>
        <v>0</v>
      </c>
      <c r="G509" s="383">
        <f t="shared" si="27"/>
        <v>0</v>
      </c>
      <c r="H509" s="383">
        <f t="shared" si="28"/>
        <v>0</v>
      </c>
      <c r="I509" s="383">
        <f t="shared" si="29"/>
        <v>0</v>
      </c>
      <c r="J509" s="383">
        <f t="shared" si="30"/>
        <v>0</v>
      </c>
      <c r="K509" s="383">
        <f t="shared" si="31"/>
        <v>0</v>
      </c>
      <c r="L509" s="383"/>
      <c r="M509" s="383">
        <f t="shared" si="34"/>
        <v>0</v>
      </c>
    </row>
    <row r="510" spans="3:13" x14ac:dyDescent="0.25">
      <c r="C510" s="383" t="str">
        <f t="shared" si="33"/>
        <v>F</v>
      </c>
      <c r="D510" s="383"/>
      <c r="E510" s="383"/>
      <c r="F510" s="383">
        <f t="shared" si="26"/>
        <v>0</v>
      </c>
      <c r="G510" s="383">
        <f t="shared" si="27"/>
        <v>0</v>
      </c>
      <c r="H510" s="383">
        <f t="shared" si="28"/>
        <v>0</v>
      </c>
      <c r="I510" s="383">
        <f t="shared" si="29"/>
        <v>0</v>
      </c>
      <c r="J510" s="383">
        <f t="shared" si="30"/>
        <v>0</v>
      </c>
      <c r="K510" s="383">
        <f t="shared" si="31"/>
        <v>0</v>
      </c>
      <c r="L510" s="383"/>
      <c r="M510" s="383">
        <f t="shared" si="34"/>
        <v>0</v>
      </c>
    </row>
    <row r="511" spans="3:13" x14ac:dyDescent="0.25">
      <c r="C511" s="383" t="str">
        <f t="shared" si="33"/>
        <v>G</v>
      </c>
      <c r="D511" s="383"/>
      <c r="E511" s="383"/>
      <c r="F511" s="383">
        <f t="shared" si="26"/>
        <v>0</v>
      </c>
      <c r="G511" s="383">
        <f t="shared" si="27"/>
        <v>0</v>
      </c>
      <c r="H511" s="383">
        <f t="shared" si="28"/>
        <v>0</v>
      </c>
      <c r="I511" s="383">
        <f t="shared" si="29"/>
        <v>0</v>
      </c>
      <c r="J511" s="383">
        <f t="shared" si="30"/>
        <v>0</v>
      </c>
      <c r="K511" s="383">
        <f t="shared" si="31"/>
        <v>0</v>
      </c>
      <c r="L511" s="383"/>
      <c r="M511" s="383">
        <f t="shared" si="34"/>
        <v>0</v>
      </c>
    </row>
    <row r="512" spans="3:13" x14ac:dyDescent="0.25">
      <c r="C512" s="383" t="str">
        <f t="shared" si="33"/>
        <v>H</v>
      </c>
      <c r="D512" s="383"/>
      <c r="E512" s="383"/>
      <c r="F512" s="383">
        <f t="shared" si="26"/>
        <v>0</v>
      </c>
      <c r="G512" s="383">
        <f t="shared" si="27"/>
        <v>0</v>
      </c>
      <c r="H512" s="383">
        <f t="shared" si="28"/>
        <v>0</v>
      </c>
      <c r="I512" s="383">
        <f t="shared" si="29"/>
        <v>0</v>
      </c>
      <c r="J512" s="383">
        <f t="shared" si="30"/>
        <v>0</v>
      </c>
      <c r="K512" s="383">
        <f t="shared" si="31"/>
        <v>0</v>
      </c>
      <c r="L512" s="383"/>
      <c r="M512" s="383">
        <f t="shared" si="34"/>
        <v>0</v>
      </c>
    </row>
    <row r="513" spans="3:13" x14ac:dyDescent="0.25">
      <c r="C513" s="383" t="str">
        <f t="shared" si="33"/>
        <v>E3</v>
      </c>
      <c r="D513" s="383"/>
      <c r="E513" s="383"/>
      <c r="F513" s="383">
        <f t="shared" si="26"/>
        <v>0</v>
      </c>
      <c r="G513" s="383">
        <f t="shared" si="27"/>
        <v>0</v>
      </c>
      <c r="H513" s="383">
        <f t="shared" si="28"/>
        <v>0</v>
      </c>
      <c r="I513" s="383">
        <f t="shared" si="29"/>
        <v>0</v>
      </c>
      <c r="J513" s="383">
        <f t="shared" si="30"/>
        <v>0</v>
      </c>
      <c r="K513" s="383">
        <f t="shared" si="31"/>
        <v>0</v>
      </c>
      <c r="L513" s="383"/>
      <c r="M513" s="383">
        <f t="shared" si="34"/>
        <v>0</v>
      </c>
    </row>
    <row r="514" spans="3:13" x14ac:dyDescent="0.25">
      <c r="C514" s="383" t="str">
        <f t="shared" si="33"/>
        <v>Vrije categorie</v>
      </c>
      <c r="D514" s="383"/>
      <c r="E514" s="383"/>
      <c r="F514" s="383">
        <f t="shared" si="26"/>
        <v>0</v>
      </c>
      <c r="G514" s="383">
        <f t="shared" si="27"/>
        <v>0</v>
      </c>
      <c r="H514" s="383">
        <f t="shared" si="28"/>
        <v>0</v>
      </c>
      <c r="I514" s="383">
        <f t="shared" si="29"/>
        <v>0</v>
      </c>
      <c r="J514" s="383">
        <f t="shared" si="30"/>
        <v>0</v>
      </c>
      <c r="K514" s="383">
        <f t="shared" si="31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384" t="s">
        <v>37</v>
      </c>
      <c r="D515" s="384"/>
      <c r="E515" s="384"/>
      <c r="F515" s="384">
        <f>SUM(F500:F514)</f>
        <v>0</v>
      </c>
      <c r="G515" s="384">
        <f t="shared" ref="G515:K515" si="35">SUM(G500:G514)</f>
        <v>0</v>
      </c>
      <c r="H515" s="384">
        <f t="shared" si="35"/>
        <v>0</v>
      </c>
      <c r="I515" s="384">
        <f t="shared" si="35"/>
        <v>0</v>
      </c>
      <c r="J515" s="384">
        <f t="shared" si="35"/>
        <v>0</v>
      </c>
      <c r="K515" s="384">
        <f t="shared" si="35"/>
        <v>0</v>
      </c>
      <c r="L515" s="384"/>
      <c r="M515" s="384">
        <f>SUM(M499:M514)</f>
        <v>0</v>
      </c>
    </row>
    <row r="516" spans="3:13" ht="15.75" thickTop="1" x14ac:dyDescent="0.25">
      <c r="C516" s="385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384" t="s">
        <v>38</v>
      </c>
      <c r="D517" s="384"/>
      <c r="E517" s="384"/>
      <c r="F517" s="384">
        <f>SUMPRODUCT(--($E$4:$E$498="H"),$F$4:$F$498)</f>
        <v>0</v>
      </c>
      <c r="G517" s="384">
        <f>SUMPRODUCT(--($E$4:$E$498="H"),G4:G498)</f>
        <v>0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0</v>
      </c>
      <c r="K517" s="384">
        <f>SUM(F517:J517)</f>
        <v>0</v>
      </c>
      <c r="L517" s="389"/>
      <c r="M517" s="390"/>
    </row>
    <row r="518" spans="3:13" ht="15.75" thickTop="1" x14ac:dyDescent="0.25"/>
    <row r="519" spans="3:13" x14ac:dyDescent="0.25">
      <c r="C519" s="391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391" t="str">
        <f t="shared" ref="C520:C534" si="36">C500</f>
        <v>A</v>
      </c>
      <c r="D520" s="391"/>
      <c r="E520" s="391"/>
      <c r="F520" s="391">
        <f t="shared" ref="F520:F534" si="37">SUMPRODUCT(--($E$4:$E$498=C520),--($D$4:$D$498="X"),$F$4:$F$498)</f>
        <v>0</v>
      </c>
      <c r="G520" s="391">
        <f t="shared" ref="G520:G534" si="38">SUMPRODUCT(--($E$4:$E$498=C520),--($D$4:$D$498="X"),$G$4:$G$498)</f>
        <v>0</v>
      </c>
      <c r="H520" s="391">
        <f t="shared" ref="H520:H534" si="39">SUMPRODUCT(--($E$4:$E$498=C520),--($D$4:$D$498="X"),$H$4:$H$498)</f>
        <v>0</v>
      </c>
      <c r="I520" s="391">
        <f t="shared" ref="I520:I534" si="40">SUMPRODUCT(--($E$4:$E$498=C520),--($D$4:$D$498="X"),$I$4:$I$498)</f>
        <v>0</v>
      </c>
      <c r="J520" s="391">
        <f t="shared" ref="J520:J534" si="41">SUMPRODUCT(--($E$4:$E$498=C520),--($D$4:$D$498="X"),$J$4:$J$498)</f>
        <v>0</v>
      </c>
      <c r="K520" s="391">
        <f t="shared" ref="K520:K534" si="42">SUM(F520:J520)</f>
        <v>0</v>
      </c>
    </row>
    <row r="521" spans="3:13" x14ac:dyDescent="0.25">
      <c r="C521" s="391" t="str">
        <f t="shared" si="36"/>
        <v>A1</v>
      </c>
      <c r="D521" s="391"/>
      <c r="E521" s="391"/>
      <c r="F521" s="391">
        <f t="shared" si="37"/>
        <v>0</v>
      </c>
      <c r="G521" s="391">
        <f t="shared" si="38"/>
        <v>0</v>
      </c>
      <c r="H521" s="391">
        <f t="shared" si="39"/>
        <v>0</v>
      </c>
      <c r="I521" s="391">
        <f t="shared" si="40"/>
        <v>0</v>
      </c>
      <c r="J521" s="391">
        <f t="shared" si="41"/>
        <v>0</v>
      </c>
      <c r="K521" s="391">
        <f t="shared" si="42"/>
        <v>0</v>
      </c>
    </row>
    <row r="522" spans="3:13" x14ac:dyDescent="0.25">
      <c r="C522" s="391" t="str">
        <f t="shared" si="36"/>
        <v>A2</v>
      </c>
      <c r="D522" s="391"/>
      <c r="E522" s="391"/>
      <c r="F522" s="391">
        <f t="shared" si="37"/>
        <v>0</v>
      </c>
      <c r="G522" s="391">
        <f t="shared" si="38"/>
        <v>0</v>
      </c>
      <c r="H522" s="391">
        <f t="shared" si="39"/>
        <v>0</v>
      </c>
      <c r="I522" s="391">
        <f t="shared" si="40"/>
        <v>0</v>
      </c>
      <c r="J522" s="391">
        <f t="shared" si="41"/>
        <v>0</v>
      </c>
      <c r="K522" s="391">
        <f t="shared" si="42"/>
        <v>0</v>
      </c>
    </row>
    <row r="523" spans="3:13" x14ac:dyDescent="0.25">
      <c r="C523" s="391" t="str">
        <f t="shared" si="36"/>
        <v>A3</v>
      </c>
      <c r="D523" s="391"/>
      <c r="E523" s="391"/>
      <c r="F523" s="391">
        <f t="shared" si="37"/>
        <v>0</v>
      </c>
      <c r="G523" s="391">
        <f t="shared" si="38"/>
        <v>0</v>
      </c>
      <c r="H523" s="391">
        <f t="shared" si="39"/>
        <v>0</v>
      </c>
      <c r="I523" s="391">
        <f t="shared" si="40"/>
        <v>0</v>
      </c>
      <c r="J523" s="391">
        <f t="shared" si="41"/>
        <v>0</v>
      </c>
      <c r="K523" s="391">
        <f t="shared" si="42"/>
        <v>0</v>
      </c>
    </row>
    <row r="524" spans="3:13" x14ac:dyDescent="0.25">
      <c r="C524" s="391" t="str">
        <f t="shared" si="36"/>
        <v>B</v>
      </c>
      <c r="D524" s="391"/>
      <c r="E524" s="391"/>
      <c r="F524" s="391">
        <f t="shared" si="37"/>
        <v>0</v>
      </c>
      <c r="G524" s="391">
        <f t="shared" si="38"/>
        <v>0</v>
      </c>
      <c r="H524" s="391">
        <f t="shared" si="39"/>
        <v>0</v>
      </c>
      <c r="I524" s="391">
        <f t="shared" si="40"/>
        <v>0</v>
      </c>
      <c r="J524" s="391">
        <f t="shared" si="41"/>
        <v>0</v>
      </c>
      <c r="K524" s="391">
        <f t="shared" si="42"/>
        <v>0</v>
      </c>
    </row>
    <row r="525" spans="3:13" x14ac:dyDescent="0.25">
      <c r="C525" s="391" t="str">
        <f t="shared" si="36"/>
        <v>B1</v>
      </c>
      <c r="D525" s="391"/>
      <c r="E525" s="391"/>
      <c r="F525" s="391">
        <f t="shared" si="37"/>
        <v>0</v>
      </c>
      <c r="G525" s="391">
        <f t="shared" si="38"/>
        <v>0</v>
      </c>
      <c r="H525" s="391">
        <f t="shared" si="39"/>
        <v>0</v>
      </c>
      <c r="I525" s="391">
        <f t="shared" si="40"/>
        <v>0</v>
      </c>
      <c r="J525" s="391">
        <f t="shared" si="41"/>
        <v>0</v>
      </c>
      <c r="K525" s="391">
        <f t="shared" si="42"/>
        <v>0</v>
      </c>
    </row>
    <row r="526" spans="3:13" x14ac:dyDescent="0.25">
      <c r="C526" s="391" t="str">
        <f t="shared" si="36"/>
        <v>C</v>
      </c>
      <c r="D526" s="391"/>
      <c r="E526" s="391"/>
      <c r="F526" s="391">
        <f t="shared" si="37"/>
        <v>0</v>
      </c>
      <c r="G526" s="391">
        <f t="shared" si="38"/>
        <v>0</v>
      </c>
      <c r="H526" s="391">
        <f t="shared" si="39"/>
        <v>0</v>
      </c>
      <c r="I526" s="391">
        <f t="shared" si="40"/>
        <v>0</v>
      </c>
      <c r="J526" s="391">
        <f t="shared" si="41"/>
        <v>0</v>
      </c>
      <c r="K526" s="391">
        <f t="shared" si="42"/>
        <v>0</v>
      </c>
    </row>
    <row r="527" spans="3:13" x14ac:dyDescent="0.25">
      <c r="C527" s="391" t="str">
        <f t="shared" si="36"/>
        <v>D</v>
      </c>
      <c r="D527" s="391"/>
      <c r="E527" s="391"/>
      <c r="F527" s="391">
        <f t="shared" si="37"/>
        <v>0</v>
      </c>
      <c r="G527" s="391">
        <f t="shared" si="38"/>
        <v>0</v>
      </c>
      <c r="H527" s="391">
        <f t="shared" si="39"/>
        <v>0</v>
      </c>
      <c r="I527" s="391">
        <f t="shared" si="40"/>
        <v>0</v>
      </c>
      <c r="J527" s="391">
        <f t="shared" si="41"/>
        <v>0</v>
      </c>
      <c r="K527" s="391">
        <f t="shared" si="42"/>
        <v>0</v>
      </c>
    </row>
    <row r="528" spans="3:13" x14ac:dyDescent="0.25">
      <c r="C528" s="391" t="str">
        <f t="shared" si="36"/>
        <v>D1</v>
      </c>
      <c r="D528" s="391"/>
      <c r="E528" s="391"/>
      <c r="F528" s="391">
        <f t="shared" si="37"/>
        <v>0</v>
      </c>
      <c r="G528" s="391">
        <f t="shared" si="38"/>
        <v>0</v>
      </c>
      <c r="H528" s="391">
        <f t="shared" si="39"/>
        <v>0</v>
      </c>
      <c r="I528" s="391">
        <f t="shared" si="40"/>
        <v>0</v>
      </c>
      <c r="J528" s="391">
        <f t="shared" si="41"/>
        <v>0</v>
      </c>
      <c r="K528" s="391">
        <f t="shared" si="42"/>
        <v>0</v>
      </c>
    </row>
    <row r="529" spans="3:12" x14ac:dyDescent="0.25">
      <c r="C529" s="391" t="str">
        <f t="shared" si="36"/>
        <v>E</v>
      </c>
      <c r="D529" s="391"/>
      <c r="E529" s="391"/>
      <c r="F529" s="391">
        <f t="shared" si="37"/>
        <v>0</v>
      </c>
      <c r="G529" s="391">
        <f t="shared" si="38"/>
        <v>0</v>
      </c>
      <c r="H529" s="391">
        <f t="shared" si="39"/>
        <v>0</v>
      </c>
      <c r="I529" s="391">
        <f t="shared" si="40"/>
        <v>0</v>
      </c>
      <c r="J529" s="391">
        <f t="shared" si="41"/>
        <v>0</v>
      </c>
      <c r="K529" s="391">
        <f t="shared" si="42"/>
        <v>0</v>
      </c>
    </row>
    <row r="530" spans="3:12" x14ac:dyDescent="0.25">
      <c r="C530" s="391" t="str">
        <f t="shared" si="36"/>
        <v>F</v>
      </c>
      <c r="D530" s="391"/>
      <c r="E530" s="391"/>
      <c r="F530" s="391">
        <f t="shared" si="37"/>
        <v>0</v>
      </c>
      <c r="G530" s="391">
        <f t="shared" si="38"/>
        <v>0</v>
      </c>
      <c r="H530" s="391">
        <f t="shared" si="39"/>
        <v>0</v>
      </c>
      <c r="I530" s="391">
        <f t="shared" si="40"/>
        <v>0</v>
      </c>
      <c r="J530" s="391">
        <f t="shared" si="41"/>
        <v>0</v>
      </c>
      <c r="K530" s="391">
        <f t="shared" si="42"/>
        <v>0</v>
      </c>
    </row>
    <row r="531" spans="3:12" x14ac:dyDescent="0.25">
      <c r="C531" s="391" t="str">
        <f t="shared" si="36"/>
        <v>G</v>
      </c>
      <c r="D531" s="391"/>
      <c r="E531" s="391"/>
      <c r="F531" s="391">
        <f t="shared" si="37"/>
        <v>0</v>
      </c>
      <c r="G531" s="391">
        <f t="shared" si="38"/>
        <v>0</v>
      </c>
      <c r="H531" s="391">
        <f t="shared" si="39"/>
        <v>0</v>
      </c>
      <c r="I531" s="391">
        <f t="shared" si="40"/>
        <v>0</v>
      </c>
      <c r="J531" s="391">
        <f t="shared" si="41"/>
        <v>0</v>
      </c>
      <c r="K531" s="391">
        <f t="shared" si="42"/>
        <v>0</v>
      </c>
    </row>
    <row r="532" spans="3:12" x14ac:dyDescent="0.25">
      <c r="C532" s="391" t="str">
        <f t="shared" si="36"/>
        <v>H</v>
      </c>
      <c r="D532" s="391"/>
      <c r="E532" s="391"/>
      <c r="F532" s="391">
        <f t="shared" si="37"/>
        <v>0</v>
      </c>
      <c r="G532" s="391">
        <f t="shared" si="38"/>
        <v>0</v>
      </c>
      <c r="H532" s="391">
        <f t="shared" si="39"/>
        <v>0</v>
      </c>
      <c r="I532" s="391">
        <f t="shared" si="40"/>
        <v>0</v>
      </c>
      <c r="J532" s="391">
        <f t="shared" si="41"/>
        <v>0</v>
      </c>
      <c r="K532" s="391">
        <f t="shared" si="42"/>
        <v>0</v>
      </c>
    </row>
    <row r="533" spans="3:12" x14ac:dyDescent="0.25">
      <c r="C533" s="391" t="str">
        <f t="shared" si="36"/>
        <v>E3</v>
      </c>
      <c r="D533" s="391"/>
      <c r="E533" s="391"/>
      <c r="F533" s="391">
        <f t="shared" si="37"/>
        <v>0</v>
      </c>
      <c r="G533" s="391">
        <f t="shared" si="38"/>
        <v>0</v>
      </c>
      <c r="H533" s="391">
        <f t="shared" si="39"/>
        <v>0</v>
      </c>
      <c r="I533" s="391">
        <f t="shared" si="40"/>
        <v>0</v>
      </c>
      <c r="J533" s="391">
        <f t="shared" si="41"/>
        <v>0</v>
      </c>
      <c r="K533" s="391">
        <f t="shared" si="42"/>
        <v>0</v>
      </c>
    </row>
    <row r="534" spans="3:12" x14ac:dyDescent="0.25">
      <c r="C534" s="391" t="str">
        <f t="shared" si="36"/>
        <v>Vrije categorie</v>
      </c>
      <c r="D534" s="391"/>
      <c r="E534" s="391"/>
      <c r="F534" s="391">
        <f t="shared" si="37"/>
        <v>0</v>
      </c>
      <c r="G534" s="391">
        <f t="shared" si="38"/>
        <v>0</v>
      </c>
      <c r="H534" s="391">
        <f t="shared" si="39"/>
        <v>0</v>
      </c>
      <c r="I534" s="391">
        <f t="shared" si="40"/>
        <v>0</v>
      </c>
      <c r="J534" s="391">
        <f t="shared" si="41"/>
        <v>0</v>
      </c>
      <c r="K534" s="391">
        <f t="shared" si="42"/>
        <v>0</v>
      </c>
    </row>
    <row r="535" spans="3:12" ht="15.75" thickBot="1" x14ac:dyDescent="0.3">
      <c r="C535" s="392" t="s">
        <v>140</v>
      </c>
      <c r="D535" s="392"/>
      <c r="E535" s="392"/>
      <c r="F535" s="392">
        <f t="shared" ref="F535:K535" si="43">SUM(F520:F534)</f>
        <v>0</v>
      </c>
      <c r="G535" s="392">
        <f t="shared" si="43"/>
        <v>0</v>
      </c>
      <c r="H535" s="392">
        <f t="shared" si="43"/>
        <v>0</v>
      </c>
      <c r="I535" s="392">
        <f t="shared" si="43"/>
        <v>0</v>
      </c>
      <c r="J535" s="392">
        <f t="shared" si="43"/>
        <v>0</v>
      </c>
      <c r="K535" s="392">
        <f t="shared" si="43"/>
        <v>0</v>
      </c>
    </row>
    <row r="536" spans="3:12" ht="15.75" thickTop="1" x14ac:dyDescent="0.25">
      <c r="C536" s="393"/>
    </row>
    <row r="537" spans="3:12" x14ac:dyDescent="0.25">
      <c r="C537" s="393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285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/>
      <c r="L539" s="285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/>
      <c r="L540" s="285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/>
      <c r="L541" s="285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285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285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/>
      <c r="L544" s="285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401" t="str">
        <f>IF('1a'!F550=0,"",'1a'!F550)</f>
        <v>G</v>
      </c>
      <c r="G550" s="402">
        <f>IF('1a'!G550=0,"",'1a'!G550)</f>
        <v>200</v>
      </c>
    </row>
    <row r="551" spans="6:7" x14ac:dyDescent="0.25">
      <c r="F551" s="401" t="str">
        <f>IF('1a'!F551=0,"",'1a'!F551)</f>
        <v>H</v>
      </c>
      <c r="G551" s="402">
        <f>IF('1a'!G551=0,"",'1a'!G551)</f>
        <v>200</v>
      </c>
    </row>
    <row r="552" spans="6:7" x14ac:dyDescent="0.25">
      <c r="F552" s="401" t="str">
        <f>IF('1a'!F552=0,"",'1a'!F552)</f>
        <v>E3</v>
      </c>
      <c r="G552" s="402">
        <f>IF('1a'!G552=0,"",'1a'!G552)</f>
        <v>200</v>
      </c>
    </row>
    <row r="553" spans="6:7" x14ac:dyDescent="0.25">
      <c r="F553" s="403" t="str">
        <f>IF('1a'!F553=0,"",'1a'!F553)</f>
        <v>Vrije categorie</v>
      </c>
      <c r="G553" s="404" t="str">
        <f>IF('1a'!G553=0,"",'1a'!G553)</f>
        <v/>
      </c>
    </row>
  </sheetData>
  <sheetProtection algorithmName="SHA-512" hashValue="5Q752gEfCjsPbRhVOW+bs6Tg8/BkHeqETZa2atI7msFpmIFuQ173Xb/70O5wyN50j09MFq1CTDb9bx+EpLywow==" saltValue="Bijm2Wl5qJbRrIJq2hK0x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Blad24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11,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11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11a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rYyqfNx1HafdePW6Li/ZSOHXvtOM85zXxybi3AaV/vaONlXpFxLbPpgwC0RvphUVNiWQzBgDl5r04f2109YoRQ==" saltValue="OB+9aaeogawCmQ6YHe1o8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22" priority="4" operator="equal">
      <formula>"Geen 100%"</formula>
    </cfRule>
  </conditionalFormatting>
  <conditionalFormatting sqref="G12">
    <cfRule type="containsText" dxfId="121" priority="2" operator="containsText" text="te laag">
      <formula>NOT(ISERROR(SEARCH("te laag",G12)))</formula>
    </cfRule>
  </conditionalFormatting>
  <conditionalFormatting sqref="G13">
    <cfRule type="containsText" dxfId="1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7AA2206-CCD6-4A0D-9275-9604401CD16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Blad25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'11'!H4</f>
        <v>11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TL0i+M0gfEqwoB/A36Pi7TnsUtdQFqoBGo9yyYD7vRer4/u2LaNUy5rGG7Q6EMmyMFlXE1NJbze7cP5gC/m3UQ==" saltValue="wlTVOOyWquR5VbEqveb3L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Blad26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12,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12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12a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HwBwkCMNsrX5FtSIr5cfER9YScXs46VxVa4nqAoQh+vuSaovaw4kWDyOuTiEdO46VzU0FCKbcpVJWCLs9APsKA==" saltValue="hPLWvnWTNX7+AMfXOTbVY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8" priority="4" operator="equal">
      <formula>"Geen 100%"</formula>
    </cfRule>
  </conditionalFormatting>
  <conditionalFormatting sqref="G12">
    <cfRule type="containsText" dxfId="117" priority="2" operator="containsText" text="te laag">
      <formula>NOT(ISERROR(SEARCH("te laag",G12)))</formula>
    </cfRule>
  </conditionalFormatting>
  <conditionalFormatting sqref="G13">
    <cfRule type="containsText" dxfId="1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77D4C28-16DA-498C-A39C-562D8108450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Blad27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'12'!H4</f>
        <v>12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F90EYOGzM6vrOx8EU5fB5v1Reojrs4ogOBV+CVqm0mhUFV9S5fkDc8pXGb0uCgvtQ0VpSM+6vLlpxLEkrDNkxg==" saltValue="Qd9KDQ0AxaKHgLdr9ebCz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Blad28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13,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13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13a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3mShzpKIZObdVC2VX3XzNQY4j7mDRLEq4EKsPGAlFcLlGA1X0rH/x6/NIXukcGSiOjLsOs0ad+l53S2pchCrZg==" saltValue="4Oq558ATyiGGpIBtbue40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4" priority="4" operator="equal">
      <formula>"Geen 100%"</formula>
    </cfRule>
  </conditionalFormatting>
  <conditionalFormatting sqref="G12">
    <cfRule type="containsText" dxfId="113" priority="2" operator="containsText" text="te laag">
      <formula>NOT(ISERROR(SEARCH("te laag",G12)))</formula>
    </cfRule>
  </conditionalFormatting>
  <conditionalFormatting sqref="G13">
    <cfRule type="containsText" dxfId="1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5F0F40F-C472-42F5-BD35-FD4B3654451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>
    <tabColor rgb="FFC2E76B"/>
  </sheetPr>
  <dimension ref="A1:J52"/>
  <sheetViews>
    <sheetView showGridLines="0" showZeros="0" zoomScaleNormal="100" workbookViewId="0">
      <pane ySplit="1" topLeftCell="A2" activePane="bottomLeft" state="frozen"/>
      <selection activeCell="M14" sqref="M14"/>
      <selection pane="bottomLeft" activeCell="N23" sqref="N23"/>
    </sheetView>
  </sheetViews>
  <sheetFormatPr defaultColWidth="9.140625" defaultRowHeight="15" zeroHeight="1" x14ac:dyDescent="0.25"/>
  <cols>
    <col min="1" max="1" width="5.28515625" style="285" customWidth="1"/>
    <col min="2" max="2" width="18.7109375" style="285" customWidth="1"/>
    <col min="3" max="10" width="9.7109375" style="285" customWidth="1"/>
    <col min="11" max="16384" width="9.140625" style="285"/>
  </cols>
  <sheetData>
    <row r="1" spans="1:10" ht="26.25" customHeight="1" x14ac:dyDescent="0.4">
      <c r="A1" s="300"/>
      <c r="B1" s="583" t="s">
        <v>176</v>
      </c>
      <c r="C1" s="583"/>
      <c r="D1" s="583"/>
      <c r="E1" s="583"/>
      <c r="F1" s="583"/>
      <c r="G1" s="583"/>
      <c r="H1" s="583"/>
      <c r="I1" s="583"/>
      <c r="J1" s="583"/>
    </row>
    <row r="2" spans="1:10" ht="23.25" x14ac:dyDescent="0.35">
      <c r="A2" s="330"/>
      <c r="B2" s="331"/>
      <c r="C2" s="331"/>
      <c r="D2" s="331"/>
      <c r="E2" s="330"/>
      <c r="F2" s="330"/>
      <c r="G2" s="330"/>
      <c r="H2" s="330"/>
      <c r="I2" s="330"/>
      <c r="J2" s="330"/>
    </row>
    <row r="3" spans="1:10" x14ac:dyDescent="0.25">
      <c r="D3" s="330"/>
    </row>
    <row r="4" spans="1:10" x14ac:dyDescent="0.25">
      <c r="B4" s="332"/>
      <c r="C4" s="333"/>
      <c r="D4" s="333"/>
      <c r="E4" s="333" t="s">
        <v>202</v>
      </c>
      <c r="F4" s="333"/>
      <c r="G4" s="333" t="s">
        <v>203</v>
      </c>
      <c r="H4" s="333"/>
      <c r="I4" s="333" t="s">
        <v>49</v>
      </c>
      <c r="J4" s="334"/>
    </row>
    <row r="5" spans="1:10" x14ac:dyDescent="0.25">
      <c r="B5" s="335" t="s">
        <v>45</v>
      </c>
      <c r="C5" s="336"/>
      <c r="D5" s="337"/>
      <c r="E5" s="338" t="s">
        <v>46</v>
      </c>
      <c r="F5" s="338" t="s">
        <v>47</v>
      </c>
      <c r="G5" s="338" t="s">
        <v>46</v>
      </c>
      <c r="H5" s="338" t="s">
        <v>47</v>
      </c>
      <c r="I5" s="338" t="s">
        <v>46</v>
      </c>
      <c r="J5" s="339" t="s">
        <v>47</v>
      </c>
    </row>
    <row r="6" spans="1:10" x14ac:dyDescent="0.25">
      <c r="B6" s="335" t="s">
        <v>68</v>
      </c>
      <c r="C6" s="336"/>
      <c r="D6" s="337"/>
      <c r="E6" s="337"/>
      <c r="F6" s="239"/>
      <c r="G6" s="340"/>
      <c r="H6" s="240"/>
      <c r="I6" s="340"/>
      <c r="J6" s="241"/>
    </row>
    <row r="7" spans="1:10" x14ac:dyDescent="0.25">
      <c r="B7" s="335" t="s">
        <v>50</v>
      </c>
      <c r="C7" s="336"/>
      <c r="D7" s="337"/>
      <c r="E7" s="337"/>
      <c r="F7" s="239"/>
      <c r="G7" s="340"/>
      <c r="H7" s="239"/>
      <c r="I7" s="340"/>
      <c r="J7" s="241"/>
    </row>
    <row r="8" spans="1:10" ht="15.75" thickBot="1" x14ac:dyDescent="0.3">
      <c r="B8" s="341" t="s">
        <v>51</v>
      </c>
      <c r="C8" s="342"/>
      <c r="D8" s="342"/>
      <c r="E8" s="342"/>
      <c r="F8" s="343">
        <f>SUM(F6:F7)</f>
        <v>0</v>
      </c>
      <c r="G8" s="342"/>
      <c r="H8" s="343">
        <f>SUM(H6:H7)</f>
        <v>0</v>
      </c>
      <c r="I8" s="342"/>
      <c r="J8" s="344">
        <f>SUM(J6:J7)</f>
        <v>0</v>
      </c>
    </row>
    <row r="9" spans="1:10" ht="15.75" thickTop="1" x14ac:dyDescent="0.25">
      <c r="B9" s="345" t="s">
        <v>52</v>
      </c>
      <c r="C9" s="346"/>
      <c r="D9" s="347"/>
      <c r="E9" s="242"/>
      <c r="F9" s="348" t="str">
        <f>IF(E9="","",E9*$F$8)</f>
        <v/>
      </c>
      <c r="G9" s="242"/>
      <c r="H9" s="348" t="str">
        <f>IF(G9="","",SUM(G9*$H$8))</f>
        <v/>
      </c>
      <c r="I9" s="242"/>
      <c r="J9" s="349" t="str">
        <f>IF(I9="","",SUM(I9*$J$8))</f>
        <v/>
      </c>
    </row>
    <row r="10" spans="1:10" x14ac:dyDescent="0.25">
      <c r="B10" s="335" t="s">
        <v>53</v>
      </c>
      <c r="C10" s="336"/>
      <c r="D10" s="337"/>
      <c r="E10" s="243"/>
      <c r="F10" s="350" t="str">
        <f>IF(E10="","",E10*$F$8)</f>
        <v/>
      </c>
      <c r="G10" s="243"/>
      <c r="H10" s="350" t="str">
        <f>IF(G10="","",SUM(G10*$H$8))</f>
        <v/>
      </c>
      <c r="I10" s="243"/>
      <c r="J10" s="351" t="str">
        <f>IF(I10="","",SUM(I10*$J$8))</f>
        <v/>
      </c>
    </row>
    <row r="11" spans="1:10" x14ac:dyDescent="0.25">
      <c r="B11" s="335" t="s">
        <v>54</v>
      </c>
      <c r="C11" s="336"/>
      <c r="D11" s="337"/>
      <c r="E11" s="243"/>
      <c r="F11" s="350" t="str">
        <f>IF(E11="","",E11*$F$8)</f>
        <v/>
      </c>
      <c r="G11" s="243"/>
      <c r="H11" s="350" t="str">
        <f>IF(G11="","",SUM(G11*$H$8))</f>
        <v/>
      </c>
      <c r="I11" s="243"/>
      <c r="J11" s="351" t="str">
        <f>IF(I11="","",SUM(I11*$J$8))</f>
        <v/>
      </c>
    </row>
    <row r="12" spans="1:10" x14ac:dyDescent="0.25">
      <c r="B12" s="335"/>
      <c r="C12" s="336"/>
      <c r="D12" s="337"/>
      <c r="E12" s="243"/>
      <c r="F12" s="350" t="str">
        <f>IF(E12="","",E12*$F$8)</f>
        <v/>
      </c>
      <c r="G12" s="243"/>
      <c r="H12" s="350" t="str">
        <f>IF(G12="","",SUM(G12*$H$8))</f>
        <v/>
      </c>
      <c r="I12" s="243"/>
      <c r="J12" s="352" t="str">
        <f>IF(I12="","",SUM(I12*$J$8))</f>
        <v/>
      </c>
    </row>
    <row r="13" spans="1:10" ht="15.75" thickBot="1" x14ac:dyDescent="0.3">
      <c r="B13" s="341" t="s">
        <v>55</v>
      </c>
      <c r="C13" s="342"/>
      <c r="D13" s="342"/>
      <c r="E13" s="342"/>
      <c r="F13" s="343">
        <f>SUM(F8:F12)</f>
        <v>0</v>
      </c>
      <c r="G13" s="353"/>
      <c r="H13" s="343">
        <f>SUM(H8:H12)</f>
        <v>0</v>
      </c>
      <c r="I13" s="342"/>
      <c r="J13" s="344">
        <f>SUM(J8:J12)</f>
        <v>0</v>
      </c>
    </row>
    <row r="14" spans="1:10" ht="15.75" thickTop="1" x14ac:dyDescent="0.25">
      <c r="B14" s="345" t="s">
        <v>56</v>
      </c>
      <c r="C14" s="346"/>
      <c r="D14" s="347"/>
      <c r="E14" s="244"/>
      <c r="F14" s="354" t="str">
        <f>IF(E14="","",SUM(E14*$F$13))</f>
        <v/>
      </c>
      <c r="G14" s="244"/>
      <c r="H14" s="354" t="str">
        <f>IF(G14="","",SUM(G14*$H$13))</f>
        <v/>
      </c>
      <c r="I14" s="244"/>
      <c r="J14" s="349" t="str">
        <f>IF(I14="","",SUM(I14*$J$13))</f>
        <v/>
      </c>
    </row>
    <row r="15" spans="1:10" x14ac:dyDescent="0.25">
      <c r="B15" s="335"/>
      <c r="C15" s="336"/>
      <c r="D15" s="337"/>
      <c r="E15" s="245"/>
      <c r="F15" s="355" t="str">
        <f>IF(E15="","",SUM(E15*$F$13))</f>
        <v/>
      </c>
      <c r="G15" s="245"/>
      <c r="H15" s="355" t="str">
        <f>IF(G15="","",SUM(G15*$H$13))</f>
        <v/>
      </c>
      <c r="I15" s="245"/>
      <c r="J15" s="351" t="str">
        <f>IF(I15="","",SUM(I15*$J$13))</f>
        <v/>
      </c>
    </row>
    <row r="16" spans="1:10" ht="15.75" thickBot="1" x14ac:dyDescent="0.3">
      <c r="B16" s="341" t="s">
        <v>55</v>
      </c>
      <c r="C16" s="342"/>
      <c r="D16" s="342"/>
      <c r="E16" s="342"/>
      <c r="F16" s="343">
        <f>SUM(F13:F15)</f>
        <v>0</v>
      </c>
      <c r="G16" s="342"/>
      <c r="H16" s="343">
        <f>SUM(H13:H15)</f>
        <v>0</v>
      </c>
      <c r="I16" s="342"/>
      <c r="J16" s="344">
        <f>SUM(J13:J15)</f>
        <v>0</v>
      </c>
    </row>
    <row r="17" spans="2:10" ht="15.75" thickTop="1" x14ac:dyDescent="0.25">
      <c r="B17" s="345" t="s">
        <v>57</v>
      </c>
      <c r="C17" s="346"/>
      <c r="D17" s="347"/>
      <c r="E17" s="242"/>
      <c r="F17" s="356" t="str">
        <f>IF(E17="","",SUM(E17*$F$16))</f>
        <v/>
      </c>
      <c r="G17" s="244"/>
      <c r="H17" s="354" t="str">
        <f>IF(G17="","",SUM(G17*$H$16))</f>
        <v/>
      </c>
      <c r="I17" s="244"/>
      <c r="J17" s="349" t="str">
        <f>IF(I17="","",SUM(I17*$J$16))</f>
        <v/>
      </c>
    </row>
    <row r="18" spans="2:10" x14ac:dyDescent="0.25">
      <c r="B18" s="335"/>
      <c r="C18" s="336"/>
      <c r="D18" s="337"/>
      <c r="E18" s="243"/>
      <c r="F18" s="355" t="str">
        <f>IF(E18="","",SUM(E18*$F$16))</f>
        <v/>
      </c>
      <c r="G18" s="245"/>
      <c r="H18" s="355" t="str">
        <f>IF(G18="","",SUM(G18*$H$16))</f>
        <v/>
      </c>
      <c r="I18" s="245"/>
      <c r="J18" s="351" t="str">
        <f>IF(I18="","",SUM(I18*$J$16))</f>
        <v/>
      </c>
    </row>
    <row r="19" spans="2:10" x14ac:dyDescent="0.25">
      <c r="B19" s="335"/>
      <c r="C19" s="336"/>
      <c r="D19" s="337"/>
      <c r="E19" s="243"/>
      <c r="F19" s="355" t="str">
        <f>IF(E19="","",SUM(E19*$F$16))</f>
        <v/>
      </c>
      <c r="G19" s="245"/>
      <c r="H19" s="355" t="str">
        <f>IF(G19="","",SUM(G19*$H$16))</f>
        <v/>
      </c>
      <c r="I19" s="245"/>
      <c r="J19" s="351" t="str">
        <f>IF(I19="","",SUM(I19*$J$16))</f>
        <v/>
      </c>
    </row>
    <row r="20" spans="2:10" ht="15.75" thickBot="1" x14ac:dyDescent="0.3">
      <c r="B20" s="341" t="s">
        <v>179</v>
      </c>
      <c r="C20" s="342"/>
      <c r="D20" s="342"/>
      <c r="E20" s="342"/>
      <c r="F20" s="343">
        <f>SUM(F16:F19)</f>
        <v>0</v>
      </c>
      <c r="G20" s="342"/>
      <c r="H20" s="343">
        <f>SUM(H16:H19)</f>
        <v>0</v>
      </c>
      <c r="I20" s="342"/>
      <c r="J20" s="344">
        <f>SUM(J16:J19)</f>
        <v>0</v>
      </c>
    </row>
    <row r="21" spans="2:10" ht="15.75" thickTop="1" x14ac:dyDescent="0.25">
      <c r="B21" s="345" t="s">
        <v>58</v>
      </c>
      <c r="C21" s="346"/>
      <c r="D21" s="347"/>
      <c r="E21" s="242"/>
      <c r="F21" s="348" t="str">
        <f t="shared" ref="F21:F26" si="0">IF(E21="","",SUM(E21*$F$20))</f>
        <v/>
      </c>
      <c r="G21" s="242"/>
      <c r="H21" s="348" t="str">
        <f t="shared" ref="H21:H26" si="1">IF(G21="","",SUM(G21*$H$20))</f>
        <v/>
      </c>
      <c r="I21" s="242"/>
      <c r="J21" s="349" t="str">
        <f t="shared" ref="J21:J26" si="2">IF(I21="","",SUM(I21*$J$20))</f>
        <v/>
      </c>
    </row>
    <row r="22" spans="2:10" x14ac:dyDescent="0.25">
      <c r="B22" s="335" t="s">
        <v>59</v>
      </c>
      <c r="C22" s="336"/>
      <c r="D22" s="337"/>
      <c r="E22" s="243"/>
      <c r="F22" s="350" t="str">
        <f t="shared" si="0"/>
        <v/>
      </c>
      <c r="G22" s="243"/>
      <c r="H22" s="350" t="str">
        <f t="shared" si="1"/>
        <v/>
      </c>
      <c r="I22" s="243"/>
      <c r="J22" s="351" t="str">
        <f t="shared" si="2"/>
        <v/>
      </c>
    </row>
    <row r="23" spans="2:10" x14ac:dyDescent="0.25">
      <c r="B23" s="335" t="s">
        <v>60</v>
      </c>
      <c r="C23" s="336"/>
      <c r="D23" s="337"/>
      <c r="E23" s="243"/>
      <c r="F23" s="350" t="str">
        <f t="shared" si="0"/>
        <v/>
      </c>
      <c r="G23" s="243"/>
      <c r="H23" s="350" t="str">
        <f t="shared" si="1"/>
        <v/>
      </c>
      <c r="I23" s="243"/>
      <c r="J23" s="351" t="str">
        <f t="shared" si="2"/>
        <v/>
      </c>
    </row>
    <row r="24" spans="2:10" x14ac:dyDescent="0.25">
      <c r="B24" s="335" t="s">
        <v>61</v>
      </c>
      <c r="C24" s="336"/>
      <c r="D24" s="337"/>
      <c r="E24" s="243"/>
      <c r="F24" s="350" t="str">
        <f t="shared" si="0"/>
        <v/>
      </c>
      <c r="G24" s="243"/>
      <c r="H24" s="350" t="str">
        <f t="shared" si="1"/>
        <v/>
      </c>
      <c r="I24" s="243"/>
      <c r="J24" s="351" t="str">
        <f t="shared" si="2"/>
        <v/>
      </c>
    </row>
    <row r="25" spans="2:10" x14ac:dyDescent="0.25">
      <c r="B25" s="335" t="s">
        <v>62</v>
      </c>
      <c r="C25" s="336"/>
      <c r="D25" s="337"/>
      <c r="E25" s="243"/>
      <c r="F25" s="350" t="str">
        <f t="shared" si="0"/>
        <v/>
      </c>
      <c r="G25" s="243"/>
      <c r="H25" s="350" t="str">
        <f t="shared" si="1"/>
        <v/>
      </c>
      <c r="I25" s="243"/>
      <c r="J25" s="351" t="str">
        <f t="shared" si="2"/>
        <v/>
      </c>
    </row>
    <row r="26" spans="2:10" x14ac:dyDescent="0.25">
      <c r="B26" s="335"/>
      <c r="C26" s="336"/>
      <c r="D26" s="337"/>
      <c r="E26" s="243"/>
      <c r="F26" s="350" t="str">
        <f t="shared" si="0"/>
        <v/>
      </c>
      <c r="G26" s="243"/>
      <c r="H26" s="350" t="str">
        <f t="shared" si="1"/>
        <v/>
      </c>
      <c r="I26" s="243"/>
      <c r="J26" s="351" t="str">
        <f t="shared" si="2"/>
        <v/>
      </c>
    </row>
    <row r="27" spans="2:10" ht="15.75" thickBot="1" x14ac:dyDescent="0.3">
      <c r="B27" s="341" t="s">
        <v>63</v>
      </c>
      <c r="C27" s="342"/>
      <c r="D27" s="342"/>
      <c r="E27" s="342"/>
      <c r="F27" s="343">
        <f>SUM(F20:F26)</f>
        <v>0</v>
      </c>
      <c r="G27" s="342"/>
      <c r="H27" s="343">
        <f>SUM(H20:H26)</f>
        <v>0</v>
      </c>
      <c r="I27" s="342"/>
      <c r="J27" s="344">
        <f>SUM(J20:J26)</f>
        <v>0</v>
      </c>
    </row>
    <row r="28" spans="2:10" ht="15.75" thickTop="1" x14ac:dyDescent="0.25">
      <c r="B28" s="345" t="s">
        <v>64</v>
      </c>
      <c r="C28" s="346"/>
      <c r="D28" s="347"/>
      <c r="E28" s="242"/>
      <c r="F28" s="348" t="str">
        <f>IF(E28="","",SUM(E28*$F$27))</f>
        <v/>
      </c>
      <c r="G28" s="242"/>
      <c r="H28" s="348" t="str">
        <f>IF(G28="","",SUM(G28*$H$27))</f>
        <v/>
      </c>
      <c r="I28" s="242"/>
      <c r="J28" s="349" t="str">
        <f>IF(I28="","",SUM(I28*$J$27))</f>
        <v/>
      </c>
    </row>
    <row r="29" spans="2:10" x14ac:dyDescent="0.25">
      <c r="B29" s="335" t="s">
        <v>65</v>
      </c>
      <c r="C29" s="336"/>
      <c r="D29" s="337"/>
      <c r="E29" s="243"/>
      <c r="F29" s="350" t="str">
        <f>IF(E29="","",SUM(E29*$F$27))</f>
        <v/>
      </c>
      <c r="G29" s="243"/>
      <c r="H29" s="350" t="str">
        <f>IF(G29="","",SUM(G29*$H$27))</f>
        <v/>
      </c>
      <c r="I29" s="243"/>
      <c r="J29" s="351" t="str">
        <f>IF(I29="","",SUM(I29*$J$27))</f>
        <v/>
      </c>
    </row>
    <row r="30" spans="2:10" x14ac:dyDescent="0.25">
      <c r="B30" s="335" t="s">
        <v>164</v>
      </c>
      <c r="C30" s="336"/>
      <c r="D30" s="337"/>
      <c r="E30" s="243"/>
      <c r="F30" s="350" t="str">
        <f>IF(E30="","",SUM(E30*$F$27))</f>
        <v/>
      </c>
      <c r="G30" s="243"/>
      <c r="H30" s="350"/>
      <c r="I30" s="243"/>
      <c r="J30" s="351"/>
    </row>
    <row r="31" spans="2:10" x14ac:dyDescent="0.25">
      <c r="B31" s="335"/>
      <c r="C31" s="336"/>
      <c r="D31" s="337"/>
      <c r="E31" s="243"/>
      <c r="F31" s="350" t="str">
        <f>IF(E31="","",SUM(E31*$F$27))</f>
        <v/>
      </c>
      <c r="G31" s="243"/>
      <c r="H31" s="350" t="str">
        <f>IF(G31="","",SUM(G31*$H$27))</f>
        <v/>
      </c>
      <c r="I31" s="243"/>
      <c r="J31" s="351" t="str">
        <f>IF(I31="","",SUM(I31*$J$27))</f>
        <v/>
      </c>
    </row>
    <row r="32" spans="2:10" ht="15.75" thickBot="1" x14ac:dyDescent="0.3">
      <c r="B32" s="341" t="s">
        <v>55</v>
      </c>
      <c r="C32" s="342"/>
      <c r="D32" s="342"/>
      <c r="E32" s="342"/>
      <c r="F32" s="343">
        <f>SUM(F27:F31)</f>
        <v>0</v>
      </c>
      <c r="G32" s="342"/>
      <c r="H32" s="343">
        <f>SUM(H27:H31)</f>
        <v>0</v>
      </c>
      <c r="I32" s="342"/>
      <c r="J32" s="344">
        <f>SUM(J27:J31)</f>
        <v>0</v>
      </c>
    </row>
    <row r="33" spans="2:10" ht="15.75" thickTop="1" x14ac:dyDescent="0.25">
      <c r="B33" s="345" t="s">
        <v>66</v>
      </c>
      <c r="C33" s="346"/>
      <c r="D33" s="347"/>
      <c r="E33" s="244"/>
      <c r="F33" s="354" t="str">
        <f>IF(E33="","",SUM(E33*$F$32))</f>
        <v/>
      </c>
      <c r="G33" s="244"/>
      <c r="H33" s="354" t="str">
        <f>IF(G33="","",SUM(G33*$H$32))</f>
        <v/>
      </c>
      <c r="I33" s="244"/>
      <c r="J33" s="349" t="str">
        <f>IF(I33="","",SUM(I33*$J$32))</f>
        <v/>
      </c>
    </row>
    <row r="34" spans="2:10" x14ac:dyDescent="0.25">
      <c r="B34" s="335"/>
      <c r="C34" s="336"/>
      <c r="D34" s="337"/>
      <c r="E34" s="245"/>
      <c r="F34" s="355" t="str">
        <f>IF(E34="","",SUM(E34*$F$32))</f>
        <v/>
      </c>
      <c r="G34" s="245"/>
      <c r="H34" s="355" t="str">
        <f>IF(G34="","",SUM(G34*$H$32))</f>
        <v/>
      </c>
      <c r="I34" s="245"/>
      <c r="J34" s="351" t="str">
        <f>IF(I34="","",SUM(I34*$J$32))</f>
        <v/>
      </c>
    </row>
    <row r="35" spans="2:10" s="361" customFormat="1" ht="15.75" thickBot="1" x14ac:dyDescent="0.3">
      <c r="B35" s="341" t="s">
        <v>67</v>
      </c>
      <c r="C35" s="342"/>
      <c r="D35" s="342"/>
      <c r="E35" s="357"/>
      <c r="F35" s="358" t="str">
        <f>IF(SUM(F32:F34)=0,"",SUM(F32:F34))</f>
        <v/>
      </c>
      <c r="G35" s="359"/>
      <c r="H35" s="358" t="str">
        <f>IF(SUM(H32:H34)=0,"",SUM(H32:H34))</f>
        <v/>
      </c>
      <c r="I35" s="359"/>
      <c r="J35" s="360" t="str">
        <f>IF(SUM(J32:J34)=0,"",SUM(J32:J34))</f>
        <v/>
      </c>
    </row>
    <row r="36" spans="2:10" ht="15.75" thickTop="1" x14ac:dyDescent="0.25">
      <c r="B36" s="330"/>
      <c r="C36" s="330"/>
      <c r="D36" s="330"/>
      <c r="E36" s="330"/>
      <c r="F36" s="330"/>
      <c r="G36" s="330"/>
      <c r="H36" s="330"/>
      <c r="I36" s="330"/>
      <c r="J36" s="330"/>
    </row>
    <row r="37" spans="2:10" x14ac:dyDescent="0.25">
      <c r="B37" s="330"/>
      <c r="C37" s="330"/>
      <c r="D37" s="330"/>
      <c r="E37" s="330"/>
      <c r="F37" s="330"/>
      <c r="G37" s="330"/>
      <c r="H37" s="330"/>
      <c r="I37" s="330"/>
      <c r="J37" s="330"/>
    </row>
    <row r="38" spans="2:10" x14ac:dyDescent="0.25">
      <c r="B38" s="584" t="s">
        <v>80</v>
      </c>
      <c r="C38" s="585"/>
      <c r="D38" s="585"/>
      <c r="E38" s="585"/>
      <c r="F38" s="585"/>
      <c r="G38" s="585"/>
      <c r="H38" s="585"/>
      <c r="I38" s="585"/>
      <c r="J38" s="586"/>
    </row>
    <row r="39" spans="2:10" x14ac:dyDescent="0.25">
      <c r="B39" s="362"/>
      <c r="C39" s="363" t="s">
        <v>69</v>
      </c>
      <c r="D39" s="363" t="s">
        <v>70</v>
      </c>
      <c r="E39" s="363" t="s">
        <v>71</v>
      </c>
      <c r="F39" s="363" t="s">
        <v>72</v>
      </c>
      <c r="G39" s="363" t="s">
        <v>73</v>
      </c>
      <c r="H39" s="363" t="s">
        <v>74</v>
      </c>
      <c r="I39" s="363" t="s">
        <v>75</v>
      </c>
      <c r="J39" s="364" t="s">
        <v>76</v>
      </c>
    </row>
    <row r="40" spans="2:10" x14ac:dyDescent="0.25">
      <c r="B40" s="365" t="s">
        <v>77</v>
      </c>
      <c r="C40" s="366" t="str">
        <f>IFERROR(SUM($H$20*1.5)+($H$35-$H$20),"")</f>
        <v/>
      </c>
      <c r="D40" s="366" t="str">
        <f>IFERROR(SUM($H$20*1.3)+($H$35-$H$20),"")</f>
        <v/>
      </c>
      <c r="E40" s="366" t="str">
        <f>IFERROR(SUM($H$20*1.3)+($H$35-$H$20),"")</f>
        <v/>
      </c>
      <c r="F40" s="366" t="str">
        <f>IFERROR(SUM($H$20*1.3)+($H$35-$H$20),"")</f>
        <v/>
      </c>
      <c r="G40" s="366" t="str">
        <f>IFERROR(SUM($H$20*1.3)+($H$35-$H$20),"")</f>
        <v/>
      </c>
      <c r="H40" s="366" t="str">
        <f t="shared" ref="H40:I42" si="3">IFERROR(SUM($H$20*1.5)+($H$35-$H$20),"")</f>
        <v/>
      </c>
      <c r="I40" s="366" t="str">
        <f t="shared" si="3"/>
        <v/>
      </c>
      <c r="J40" s="367" t="str">
        <f>IFERROR(SUM($H$20*2.5)+($H$35-$H$20),"")</f>
        <v/>
      </c>
    </row>
    <row r="41" spans="2:10" x14ac:dyDescent="0.25">
      <c r="B41" s="362" t="s">
        <v>78</v>
      </c>
      <c r="C41" s="366" t="str">
        <f>IFERROR(SUM($H$20*1)+($H$35-$H$20),"")</f>
        <v/>
      </c>
      <c r="D41" s="366" t="str">
        <f>IFERROR(SUM($H$20*1)+($H$35-$H$20),"")</f>
        <v/>
      </c>
      <c r="E41" s="366" t="str">
        <f>IFERROR(SUM($H$20*1)+($H$35-$H$20),"")</f>
        <v/>
      </c>
      <c r="F41" s="366" t="str">
        <f>IFERROR(SUM($H$20*1)+($H$35-$H$20),"")</f>
        <v/>
      </c>
      <c r="G41" s="366" t="str">
        <f>IFERROR(SUM($H$20*1)+($H$35-$H$20),"")</f>
        <v/>
      </c>
      <c r="H41" s="366" t="str">
        <f t="shared" si="3"/>
        <v/>
      </c>
      <c r="I41" s="366" t="str">
        <f t="shared" si="3"/>
        <v/>
      </c>
      <c r="J41" s="367" t="str">
        <f>IFERROR(SUM($H$20*2.5)+($H$35-$H$20),"")</f>
        <v/>
      </c>
    </row>
    <row r="42" spans="2:10" x14ac:dyDescent="0.25">
      <c r="B42" s="368" t="s">
        <v>79</v>
      </c>
      <c r="C42" s="369" t="str">
        <f>IFERROR(SUM($H$20*1.3)+($H$35-$H$20),"")</f>
        <v/>
      </c>
      <c r="D42" s="369" t="str">
        <f>IFERROR(SUM($H$20*1.3)+($H$35-$H$20),"")</f>
        <v/>
      </c>
      <c r="E42" s="369" t="str">
        <f>IFERROR(SUM($H$20*1.3)+($H$35-$H$20),"")</f>
        <v/>
      </c>
      <c r="F42" s="369" t="str">
        <f>IFERROR(SUM($H$20*1.3)+($H$35-$H$20),"")</f>
        <v/>
      </c>
      <c r="G42" s="369" t="str">
        <f>IFERROR(SUM($H$20*1.5)+($H$35-$H$20),"")</f>
        <v/>
      </c>
      <c r="H42" s="369" t="str">
        <f t="shared" si="3"/>
        <v/>
      </c>
      <c r="I42" s="369" t="str">
        <f t="shared" si="3"/>
        <v/>
      </c>
      <c r="J42" s="370" t="str">
        <f>IFERROR(SUM($H$20*2.5)+($H$35-$H$20),"")</f>
        <v/>
      </c>
    </row>
    <row r="43" spans="2:10" x14ac:dyDescent="0.25">
      <c r="B43" s="330"/>
      <c r="C43" s="330"/>
      <c r="D43" s="330"/>
      <c r="E43" s="330"/>
      <c r="F43" s="330"/>
      <c r="G43" s="330"/>
      <c r="H43" s="330"/>
      <c r="I43" s="330"/>
      <c r="J43" s="330"/>
    </row>
    <row r="44" spans="2:10" x14ac:dyDescent="0.25">
      <c r="B44" s="584" t="s">
        <v>81</v>
      </c>
      <c r="C44" s="585"/>
      <c r="D44" s="585"/>
      <c r="E44" s="585"/>
      <c r="F44" s="585"/>
      <c r="G44" s="585"/>
      <c r="H44" s="585"/>
      <c r="I44" s="585"/>
      <c r="J44" s="586"/>
    </row>
    <row r="45" spans="2:10" x14ac:dyDescent="0.25">
      <c r="B45" s="362"/>
      <c r="C45" s="363" t="s">
        <v>69</v>
      </c>
      <c r="D45" s="363" t="s">
        <v>70</v>
      </c>
      <c r="E45" s="363" t="s">
        <v>71</v>
      </c>
      <c r="F45" s="363" t="s">
        <v>72</v>
      </c>
      <c r="G45" s="363" t="s">
        <v>73</v>
      </c>
      <c r="H45" s="363" t="s">
        <v>74</v>
      </c>
      <c r="I45" s="363" t="s">
        <v>75</v>
      </c>
      <c r="J45" s="364" t="s">
        <v>76</v>
      </c>
    </row>
    <row r="46" spans="2:10" x14ac:dyDescent="0.25">
      <c r="B46" s="365" t="s">
        <v>77</v>
      </c>
      <c r="C46" s="366" t="str">
        <f>IFERROR(SUM($J$20*1.5)+($J$35-$J$20),"")</f>
        <v/>
      </c>
      <c r="D46" s="366" t="str">
        <f>IFERROR(SUM($J$20*1.3)+($J$35-$J$20),"")</f>
        <v/>
      </c>
      <c r="E46" s="366" t="str">
        <f>IFERROR(SUM($J$20*1.3)+($J$35-$J$20),"")</f>
        <v/>
      </c>
      <c r="F46" s="366" t="str">
        <f>IFERROR(SUM($J$20*1.3)+($J$35-$J$20),"")</f>
        <v/>
      </c>
      <c r="G46" s="366" t="str">
        <f>IFERROR(SUM($J$20*1.3)+($J$35-$J$20),"")</f>
        <v/>
      </c>
      <c r="H46" s="366" t="str">
        <f t="shared" ref="H46:I48" si="4">IFERROR(SUM($J$20*1.5)+($J$35-$J$20),"")</f>
        <v/>
      </c>
      <c r="I46" s="366" t="str">
        <f t="shared" si="4"/>
        <v/>
      </c>
      <c r="J46" s="367" t="str">
        <f>IFERROR(SUM($J$20*2.5)+($J$35-$J$20),"")</f>
        <v/>
      </c>
    </row>
    <row r="47" spans="2:10" x14ac:dyDescent="0.25">
      <c r="B47" s="362" t="s">
        <v>78</v>
      </c>
      <c r="C47" s="366" t="str">
        <f>IFERROR(SUM($J$20*1)+($J$35-$J$20),"")</f>
        <v/>
      </c>
      <c r="D47" s="366" t="str">
        <f>IFERROR(SUM($J$20*1)+($J$35-$J$20),"")</f>
        <v/>
      </c>
      <c r="E47" s="366" t="str">
        <f>IFERROR(SUM($J$20*1)+($J$35-$J$20),"")</f>
        <v/>
      </c>
      <c r="F47" s="366" t="str">
        <f>IFERROR(SUM($J$20*1)+($J$35-$J$20),"")</f>
        <v/>
      </c>
      <c r="G47" s="366" t="str">
        <f>IFERROR(SUM($J$20*1)+($J$35-$J$20),"")</f>
        <v/>
      </c>
      <c r="H47" s="366" t="str">
        <f t="shared" si="4"/>
        <v/>
      </c>
      <c r="I47" s="366" t="str">
        <f t="shared" si="4"/>
        <v/>
      </c>
      <c r="J47" s="367" t="str">
        <f>IFERROR(SUM($J$20*2.5)+($J$35-$J$20),"")</f>
        <v/>
      </c>
    </row>
    <row r="48" spans="2:10" x14ac:dyDescent="0.25">
      <c r="B48" s="368" t="s">
        <v>79</v>
      </c>
      <c r="C48" s="369" t="str">
        <f>IFERROR(SUM($J$20*1.3)+($J$35-$J$20),"")</f>
        <v/>
      </c>
      <c r="D48" s="369" t="str">
        <f>IFERROR(SUM($J$20*1.3)+($J$35-$J$20),"")</f>
        <v/>
      </c>
      <c r="E48" s="369" t="str">
        <f>IFERROR(SUM($J$20*1.3)+($J$35-$J$20),"")</f>
        <v/>
      </c>
      <c r="F48" s="369" t="str">
        <f>IFERROR(SUM($J$20*1.3)+($J$35-$J$20),"")</f>
        <v/>
      </c>
      <c r="G48" s="369" t="str">
        <f>IFERROR(SUM($J$20*1.5)+($J$35-$J$20),"")</f>
        <v/>
      </c>
      <c r="H48" s="369" t="str">
        <f t="shared" si="4"/>
        <v/>
      </c>
      <c r="I48" s="369" t="str">
        <f t="shared" si="4"/>
        <v/>
      </c>
      <c r="J48" s="370" t="str">
        <f>IFERROR(SUM($J$20*2.5)+($J$35-$J$20),"")</f>
        <v/>
      </c>
    </row>
    <row r="49" s="285" customFormat="1" x14ac:dyDescent="0.25"/>
    <row r="50" s="285" customFormat="1" x14ac:dyDescent="0.25"/>
    <row r="51" s="285" customFormat="1" x14ac:dyDescent="0.25"/>
    <row r="52" s="285" customFormat="1" x14ac:dyDescent="0.25"/>
  </sheetData>
  <sheetProtection algorithmName="SHA-512" hashValue="MIAU4uIVj7LHuxAUgfqF/kpiPq3AZ7rYO0mhqkNDXo0TlmuGY2uRk4zHTLqU+d6aRBhwrCO4hmZUTRcQOW9iAg==" saltValue="jJjGN2TnfjfvGdm7I4VVwQ==" spinCount="100000" sheet="1" objects="1" scenarios="1"/>
  <mergeCells count="3">
    <mergeCell ref="B1:J1"/>
    <mergeCell ref="B38:J38"/>
    <mergeCell ref="B44:J44"/>
  </mergeCells>
  <pageMargins left="0.70866141732283472" right="0.70866141732283472" top="0.97333333333333338" bottom="0.74803149606299213" header="0.31496062992125984" footer="0.31496062992125984"/>
  <pageSetup paperSize="9" scale="73" orientation="portrait" r:id="rId1"/>
  <headerFooter>
    <oddHeader xml:space="preserve">&amp;L&amp;G
</oddHeader>
  </headerFooter>
  <ignoredErrors>
    <ignoredError sqref="D41:F41 D47:F47" formula="1"/>
  </ignoredErrors>
  <legacy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Blad29">
    <tabColor rgb="FF173583"/>
  </sheetPr>
  <dimension ref="A1:M553"/>
  <sheetViews>
    <sheetView topLeftCell="A513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'13'!H4</f>
        <v>13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7BeEun5JRtv3iT+8PoCwWLynFIfAvbpE3dnJdxJdKM+6JcVaUTeczKDqwrUmA0eQl2HKe42Rhq5G9NK+4P/5iQ==" saltValue="e4IIJ9FPiI4EXwPS2ss+G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Blad30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14,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14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14a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ZlC205JfkGJrbvQbj8K9SG9qSSKA5lb0GJmKkvjN/ggw9nNam2MuMVNZ9K3X28m8Ie+XqaSi8pQeFXk74jmtQg==" saltValue="pJwBuNuxqkE216al5JKy7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10" priority="4" operator="equal">
      <formula>"Geen 100%"</formula>
    </cfRule>
  </conditionalFormatting>
  <conditionalFormatting sqref="G12">
    <cfRule type="containsText" dxfId="109" priority="2" operator="containsText" text="te laag">
      <formula>NOT(ISERROR(SEARCH("te laag",G12)))</formula>
    </cfRule>
  </conditionalFormatting>
  <conditionalFormatting sqref="G13">
    <cfRule type="containsText" dxfId="10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BBC0AF-F47B-47A5-B388-A8C1CEB75E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Blad31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'14'!H4</f>
        <v>14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DwYPS1pMR6sfHjdW8zXs9/RdgRMvR7YX6PH4DUarcWaz907y3bTGoQ1ufzd3lTFCDHxJEj7uG8Yf+bLBFkoEAg==" saltValue="jfPex7TQ69twhrQJPrC2Y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Blad32">
    <tabColor rgb="FFC2E76B"/>
  </sheetPr>
  <dimension ref="A1:O121"/>
  <sheetViews>
    <sheetView showGridLines="0" showZeros="0" topLeftCell="A4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15,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15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15a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e7zdPybJR33FeJ599/u7NPG0DcZBr7Gs5rbrKYd6Mh9yZjr0g2ZDW/6RCsA+l2yf6jqZHMNIvhspnVh5ao5/fg==" saltValue="WJJk3JlJ8657BbJHsjmsI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6" priority="4" operator="equal">
      <formula>"Geen 100%"</formula>
    </cfRule>
  </conditionalFormatting>
  <conditionalFormatting sqref="G12">
    <cfRule type="containsText" dxfId="105" priority="2" operator="containsText" text="te laag">
      <formula>NOT(ISERROR(SEARCH("te laag",G12)))</formula>
    </cfRule>
  </conditionalFormatting>
  <conditionalFormatting sqref="G13">
    <cfRule type="containsText" dxfId="10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F721B7A-6A0B-4A8C-996E-1C82D4106F6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Blad33">
    <tabColor rgb="FF173583"/>
  </sheetPr>
  <dimension ref="A1:M553"/>
  <sheetViews>
    <sheetView topLeftCell="A513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'15'!H4</f>
        <v>15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PeLP4OqA+U1POOAXpcMFROC87mn5NIxafJqbVzfyzJ/OKI2SAnT2JOApVz31ceNE3oGMOyyS/fsR/wAS8fTz9g==" saltValue="2n5N+wKX23jwsulo166Ne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Blad34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16,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16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16a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fszUPfM3O4BMtJm1DMAcp+L0VAjAssNcWG4Fy3eVM+NyeLcvgTAeuvmPY9E/KlEtD1+xTWmXMnKFGAzLH+z4nQ==" saltValue="JIPmXqA8kn/ln2NnAYGev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02" priority="4" operator="equal">
      <formula>"Geen 100%"</formula>
    </cfRule>
  </conditionalFormatting>
  <conditionalFormatting sqref="G12">
    <cfRule type="containsText" dxfId="101" priority="2" operator="containsText" text="te laag">
      <formula>NOT(ISERROR(SEARCH("te laag",G12)))</formula>
    </cfRule>
  </conditionalFormatting>
  <conditionalFormatting sqref="G13">
    <cfRule type="containsText" dxfId="10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36B5D90-5182-48C2-B3C0-CC8408E9FEC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Blad35">
    <tabColor rgb="FF173583"/>
  </sheetPr>
  <dimension ref="A1:M553"/>
  <sheetViews>
    <sheetView topLeftCell="A516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'16'!H4</f>
        <v>16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GxfMklnsLiT90YGFnDb/WBxImDXiEteY9CZ42vAoEARfHXh3CFGoPOiMIt/VR8TbUjk+22Bzq1HDei94j+GB8A==" saltValue="kwDy3ucMcMv9M2LQhYhN7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Blad36">
    <tabColor rgb="FFC2E76B"/>
  </sheetPr>
  <dimension ref="A1:O121"/>
  <sheetViews>
    <sheetView showGridLines="0" showZeros="0" topLeftCell="A4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17,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17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17a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HURL65DbFM/QbQtrdNgndvuLoyxnKp32iaCeAFVM8ZiF4fuPOYGLZavavznJ5WKnIemv5JB9JIjPlBbRGYeVJw==" saltValue="aOa0bz/jY6Ok8dGQ4pjUN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8" priority="4" operator="equal">
      <formula>"Geen 100%"</formula>
    </cfRule>
  </conditionalFormatting>
  <conditionalFormatting sqref="G12">
    <cfRule type="containsText" dxfId="97" priority="2" operator="containsText" text="te laag">
      <formula>NOT(ISERROR(SEARCH("te laag",G12)))</formula>
    </cfRule>
  </conditionalFormatting>
  <conditionalFormatting sqref="G13">
    <cfRule type="containsText" dxfId="9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CCA0957A-0E9E-417A-A56A-1924EA20280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Blad37">
    <tabColor rgb="FF173583"/>
  </sheetPr>
  <dimension ref="A1:M553"/>
  <sheetViews>
    <sheetView topLeftCell="A525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'17'!H4</f>
        <v>17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ePwB9SQhEpgtdzM4wbZvqLrPVhCQXY/s28OJQtGxz4rCMVC+iTfMzE+0hA0pG2ea7iqa87gxQnJ8N0zfnCI8dA==" saltValue="6XNGN6RsLw56B+QqU3HeB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Blad38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18,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18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18a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B4K0vxOZ4fm7coHEIAXJNGToLQ55lpdi9Dh+VzwOKsKD9woXe1i4k/j7eUPJor0+Ni/hFkNqNVdKjBJDTsiMzQ==" saltValue="D+WD1M2Qp3IXSPfLbLAJ+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4" priority="4" operator="equal">
      <formula>"Geen 100%"</formula>
    </cfRule>
  </conditionalFormatting>
  <conditionalFormatting sqref="G12">
    <cfRule type="containsText" dxfId="93" priority="2" operator="containsText" text="te laag">
      <formula>NOT(ISERROR(SEARCH("te laag",G12)))</formula>
    </cfRule>
  </conditionalFormatting>
  <conditionalFormatting sqref="G13">
    <cfRule type="containsText" dxfId="9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0A80ED98-71A3-46C2-9C98-164F05D9D0B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52">
    <tabColor rgb="FF173583"/>
    <pageSetUpPr fitToPage="1"/>
  </sheetPr>
  <dimension ref="A1:XFC49"/>
  <sheetViews>
    <sheetView showGridLines="0" showZeros="0" zoomScaleNormal="100" workbookViewId="0">
      <pane ySplit="1" topLeftCell="A2" activePane="bottomLeft" state="frozen"/>
      <selection activeCell="M14" sqref="M14"/>
      <selection pane="bottomLeft" activeCell="C6" sqref="C6"/>
    </sheetView>
  </sheetViews>
  <sheetFormatPr defaultColWidth="9.140625" defaultRowHeight="15" zeroHeight="1" x14ac:dyDescent="0.25"/>
  <cols>
    <col min="1" max="1" width="3.7109375" customWidth="1"/>
    <col min="2" max="2" width="27.28515625" customWidth="1"/>
    <col min="3" max="3" width="15.5703125" customWidth="1"/>
    <col min="4" max="4" width="15.5703125" hidden="1" customWidth="1"/>
    <col min="5" max="5" width="15.5703125" customWidth="1"/>
    <col min="6" max="8" width="15.5703125" hidden="1" customWidth="1"/>
    <col min="9" max="11" width="15.5703125" customWidth="1"/>
    <col min="12" max="16" width="15.5703125" hidden="1" customWidth="1"/>
    <col min="17" max="17" width="15.5703125" customWidth="1"/>
    <col min="18" max="18" width="13.5703125" hidden="1" customWidth="1"/>
    <col min="19" max="19" width="4" hidden="1" customWidth="1"/>
    <col min="20" max="25" width="9.140625" hidden="1" customWidth="1"/>
    <col min="26" max="26" width="15.28515625" hidden="1" customWidth="1"/>
    <col min="27" max="83" width="9.140625" hidden="1" customWidth="1"/>
    <col min="84" max="84" width="17.7109375" hidden="1" customWidth="1"/>
    <col min="85" max="85" width="17.140625" hidden="1" customWidth="1"/>
    <col min="86" max="16378" width="0" hidden="1" customWidth="1"/>
    <col min="16379" max="16379" width="4.28515625" hidden="1" customWidth="1"/>
    <col min="16380" max="16380" width="6.42578125" hidden="1" customWidth="1"/>
    <col min="16381" max="16381" width="6" hidden="1" customWidth="1"/>
    <col min="16382" max="16382" width="8.7109375" hidden="1" customWidth="1"/>
    <col min="16383" max="16383" width="9.28515625" hidden="1" customWidth="1"/>
    <col min="16384" max="16384" width="0" hidden="1" customWidth="1"/>
  </cols>
  <sheetData>
    <row r="1" spans="1:116" ht="26.25" customHeight="1" x14ac:dyDescent="0.4">
      <c r="A1" s="17"/>
      <c r="B1" s="587" t="s">
        <v>177</v>
      </c>
      <c r="C1" s="587"/>
      <c r="D1" s="587"/>
      <c r="E1" s="587"/>
      <c r="F1" s="587"/>
      <c r="G1" s="587"/>
      <c r="H1" s="587"/>
      <c r="I1" s="587"/>
      <c r="J1" s="587"/>
      <c r="K1" s="587"/>
      <c r="L1" s="587"/>
      <c r="M1" s="587"/>
      <c r="N1" s="587"/>
      <c r="O1" s="587"/>
      <c r="P1" s="587"/>
      <c r="Q1" s="587"/>
    </row>
    <row r="2" spans="1:116" ht="23.25" x14ac:dyDescent="0.35">
      <c r="D2" s="10"/>
      <c r="E2" s="182"/>
      <c r="F2" s="10"/>
      <c r="G2" s="10"/>
      <c r="H2" s="10"/>
      <c r="I2" s="10"/>
      <c r="J2" s="10"/>
      <c r="K2" s="183"/>
      <c r="L2" s="14"/>
      <c r="M2" s="14"/>
      <c r="N2" s="14"/>
      <c r="O2" s="14"/>
      <c r="P2" s="14"/>
      <c r="Q2" s="14"/>
      <c r="DK2" t="s">
        <v>166</v>
      </c>
    </row>
    <row r="3" spans="1:116" ht="23.25" x14ac:dyDescent="0.35">
      <c r="D3" s="10"/>
      <c r="E3" s="182"/>
      <c r="F3" s="10"/>
      <c r="G3" s="10"/>
      <c r="H3" s="10"/>
      <c r="I3" s="10"/>
      <c r="J3" s="10"/>
      <c r="K3" s="10"/>
      <c r="L3" s="10"/>
      <c r="M3" s="10"/>
      <c r="N3" s="10"/>
      <c r="O3" s="10"/>
      <c r="P3" s="10"/>
      <c r="V3" t="s">
        <v>110</v>
      </c>
      <c r="AA3" t="s">
        <v>111</v>
      </c>
      <c r="AB3" t="s">
        <v>111</v>
      </c>
      <c r="AC3" t="s">
        <v>112</v>
      </c>
      <c r="AE3" t="s">
        <v>113</v>
      </c>
      <c r="AG3" t="s">
        <v>114</v>
      </c>
      <c r="AI3" t="s">
        <v>115</v>
      </c>
      <c r="AK3" t="s">
        <v>116</v>
      </c>
      <c r="AM3" t="s">
        <v>117</v>
      </c>
      <c r="AO3" t="s">
        <v>118</v>
      </c>
      <c r="AQ3" t="s">
        <v>119</v>
      </c>
      <c r="AS3" t="s">
        <v>120</v>
      </c>
      <c r="AU3" t="s">
        <v>121</v>
      </c>
      <c r="AW3" t="s">
        <v>122</v>
      </c>
      <c r="AY3" t="s">
        <v>123</v>
      </c>
      <c r="BA3" t="s">
        <v>124</v>
      </c>
      <c r="BC3" t="s">
        <v>125</v>
      </c>
      <c r="BE3" t="s">
        <v>126</v>
      </c>
      <c r="BG3" t="s">
        <v>127</v>
      </c>
      <c r="BI3" t="s">
        <v>128</v>
      </c>
      <c r="BK3" t="s">
        <v>129</v>
      </c>
      <c r="BM3" t="s">
        <v>130</v>
      </c>
      <c r="BO3" t="s">
        <v>131</v>
      </c>
      <c r="BQ3" t="s">
        <v>132</v>
      </c>
      <c r="BS3" t="s">
        <v>133</v>
      </c>
      <c r="BU3" t="s">
        <v>134</v>
      </c>
      <c r="BW3" t="s">
        <v>135</v>
      </c>
      <c r="BY3" t="s">
        <v>136</v>
      </c>
      <c r="CA3" t="s">
        <v>137</v>
      </c>
      <c r="CC3" t="s">
        <v>138</v>
      </c>
      <c r="DK3" t="s">
        <v>167</v>
      </c>
    </row>
    <row r="4" spans="1:116" s="250" customFormat="1" ht="30" customHeight="1" x14ac:dyDescent="0.25">
      <c r="B4" s="246" t="s">
        <v>142</v>
      </c>
      <c r="C4" s="246" t="s">
        <v>695</v>
      </c>
      <c r="D4" s="283" t="s">
        <v>242</v>
      </c>
      <c r="E4" s="246" t="s">
        <v>208</v>
      </c>
      <c r="F4" s="283" t="s">
        <v>209</v>
      </c>
      <c r="G4" s="283" t="s">
        <v>207</v>
      </c>
      <c r="H4" s="283" t="s">
        <v>210</v>
      </c>
      <c r="I4" s="246" t="s">
        <v>204</v>
      </c>
      <c r="J4" s="246" t="s">
        <v>211</v>
      </c>
      <c r="K4" s="246" t="s">
        <v>212</v>
      </c>
      <c r="L4" s="283" t="s">
        <v>82</v>
      </c>
      <c r="M4" s="283" t="s">
        <v>205</v>
      </c>
      <c r="N4" s="283" t="s">
        <v>206</v>
      </c>
      <c r="O4" s="283" t="s">
        <v>213</v>
      </c>
      <c r="P4" s="283" t="s">
        <v>83</v>
      </c>
      <c r="Q4" s="246" t="s">
        <v>161</v>
      </c>
      <c r="R4" s="141"/>
      <c r="T4" s="250" t="s">
        <v>162</v>
      </c>
      <c r="U4" s="250" t="s">
        <v>163</v>
      </c>
      <c r="V4" s="250" t="s">
        <v>48</v>
      </c>
      <c r="W4" s="250" t="s">
        <v>90</v>
      </c>
      <c r="X4" s="250" t="s">
        <v>49</v>
      </c>
      <c r="Y4" s="250" t="s">
        <v>139</v>
      </c>
      <c r="Z4" s="250" t="s">
        <v>91</v>
      </c>
      <c r="AB4" s="250" t="s">
        <v>15</v>
      </c>
      <c r="AD4" s="250" t="s">
        <v>15</v>
      </c>
      <c r="AE4" s="250">
        <v>0</v>
      </c>
      <c r="AF4" s="250" t="s">
        <v>15</v>
      </c>
      <c r="AG4" s="250">
        <v>0</v>
      </c>
      <c r="AH4" s="250" t="s">
        <v>15</v>
      </c>
      <c r="AI4" s="250">
        <v>0</v>
      </c>
      <c r="AJ4" s="250" t="s">
        <v>15</v>
      </c>
      <c r="AK4" s="250">
        <v>0</v>
      </c>
      <c r="AL4" s="250" t="s">
        <v>15</v>
      </c>
      <c r="AM4" s="250">
        <v>0</v>
      </c>
      <c r="AN4" s="250" t="s">
        <v>15</v>
      </c>
      <c r="AO4" s="250">
        <v>0</v>
      </c>
      <c r="AP4" s="250" t="s">
        <v>15</v>
      </c>
      <c r="AQ4" s="250">
        <v>0</v>
      </c>
      <c r="AR4" s="250" t="s">
        <v>15</v>
      </c>
      <c r="AS4" s="250">
        <v>0</v>
      </c>
      <c r="AT4" s="250" t="s">
        <v>15</v>
      </c>
      <c r="AU4" s="250">
        <v>0</v>
      </c>
      <c r="AV4" s="250" t="s">
        <v>15</v>
      </c>
      <c r="AW4" s="250" t="s">
        <v>1</v>
      </c>
      <c r="AX4" s="250" t="s">
        <v>15</v>
      </c>
      <c r="AY4" s="250" t="s">
        <v>2</v>
      </c>
      <c r="AZ4" s="250" t="s">
        <v>15</v>
      </c>
      <c r="BA4" s="250" t="s">
        <v>3</v>
      </c>
      <c r="BB4" s="250" t="s">
        <v>15</v>
      </c>
      <c r="BC4" s="250">
        <v>0</v>
      </c>
      <c r="BD4" s="250" t="s">
        <v>15</v>
      </c>
      <c r="BE4" s="250">
        <v>0</v>
      </c>
      <c r="BF4" s="250" t="s">
        <v>15</v>
      </c>
      <c r="BG4" s="250">
        <v>0</v>
      </c>
      <c r="BH4" s="250" t="s">
        <v>15</v>
      </c>
      <c r="BI4" s="250">
        <v>0</v>
      </c>
      <c r="BJ4" s="250" t="s">
        <v>15</v>
      </c>
      <c r="BL4" s="250" t="s">
        <v>15</v>
      </c>
      <c r="BN4" s="250" t="s">
        <v>15</v>
      </c>
      <c r="BP4" s="250" t="s">
        <v>15</v>
      </c>
      <c r="BR4" s="250" t="s">
        <v>15</v>
      </c>
      <c r="BS4" s="250">
        <v>0</v>
      </c>
      <c r="BT4" s="250" t="s">
        <v>15</v>
      </c>
      <c r="BU4" s="250">
        <v>0</v>
      </c>
      <c r="BV4" s="250" t="s">
        <v>15</v>
      </c>
      <c r="BW4" s="250">
        <v>0</v>
      </c>
      <c r="BX4" s="250" t="s">
        <v>15</v>
      </c>
      <c r="BY4" s="250">
        <v>0</v>
      </c>
      <c r="BZ4" s="250" t="s">
        <v>15</v>
      </c>
      <c r="CA4" s="250">
        <v>0</v>
      </c>
      <c r="CB4" s="250" t="s">
        <v>15</v>
      </c>
      <c r="CC4" s="250">
        <v>0</v>
      </c>
      <c r="CD4" s="250" t="s">
        <v>15</v>
      </c>
      <c r="CE4" s="250" t="s">
        <v>20</v>
      </c>
      <c r="CF4" s="250" t="s">
        <v>92</v>
      </c>
      <c r="CG4" s="250" t="s">
        <v>93</v>
      </c>
      <c r="CH4" s="250" t="s">
        <v>94</v>
      </c>
      <c r="CI4" s="250" t="s">
        <v>95</v>
      </c>
      <c r="CJ4" s="250" t="s">
        <v>96</v>
      </c>
      <c r="CL4" s="250" t="s">
        <v>97</v>
      </c>
      <c r="CN4" s="250" t="s">
        <v>98</v>
      </c>
      <c r="CP4" s="250" t="s">
        <v>99</v>
      </c>
      <c r="CR4" s="250" t="s">
        <v>100</v>
      </c>
      <c r="CT4" s="250" t="s">
        <v>101</v>
      </c>
      <c r="CV4" s="250" t="s">
        <v>102</v>
      </c>
      <c r="CX4" s="250" t="s">
        <v>103</v>
      </c>
      <c r="CZ4" s="250" t="s">
        <v>104</v>
      </c>
      <c r="DB4" s="250" t="s">
        <v>105</v>
      </c>
      <c r="DD4" s="250" t="s">
        <v>106</v>
      </c>
      <c r="DF4" s="250" t="s">
        <v>107</v>
      </c>
      <c r="DH4" s="250" t="s">
        <v>108</v>
      </c>
      <c r="DJ4" s="250" t="s">
        <v>109</v>
      </c>
      <c r="DK4" s="250" t="s">
        <v>165</v>
      </c>
    </row>
    <row r="5" spans="1:116" x14ac:dyDescent="0.25">
      <c r="A5">
        <v>1</v>
      </c>
      <c r="B5" s="12" t="str">
        <f ca="1">INDIRECT("'" &amp; A5 &amp; "'!$B$4")</f>
        <v>Beroepsonderwijs aan Zee</v>
      </c>
      <c r="C5" s="171" t="str">
        <f ca="1">IF(INDIRECT("'" &amp; A5 &amp; "'!$I$78")=0,"",INDIRECT("'" &amp; A5 &amp; "'!$I$78"))</f>
        <v/>
      </c>
      <c r="D5" s="171" t="str">
        <f ca="1">IF(INDIRECT("'" &amp; A5 &amp; "'!$F$11")=0,"",INDIRECT("'" &amp; A5 &amp; "'!$F$11"))</f>
        <v/>
      </c>
      <c r="E5" s="171" t="str">
        <f ca="1">IF(INDIRECT("'" &amp; A5 &amp; "'!$I$11")=0,"",INDIRECT("'" &amp; A5 &amp; "'!$I$11"))</f>
        <v/>
      </c>
      <c r="F5" s="171" t="str">
        <f ca="1">IF(INDIRECT("'" &amp; A5 &amp; "'!$F$12")=0,"",INDIRECT("'" &amp; A5 &amp; "'!$F$12"))</f>
        <v/>
      </c>
      <c r="G5" s="171" t="str">
        <f ca="1">IF(INDIRECT("'" &amp; A5 &amp; "'!$I$12")=0,"",INDIRECT("'" &amp; A5 &amp; "'!$I$12"))</f>
        <v/>
      </c>
      <c r="H5" s="171" t="str">
        <f ca="1">IF(INDIRECT("'" &amp; A5 &amp; "'!$F$13")=0,"",INDIRECT("'" &amp; A5 &amp; "'!$F$13"))</f>
        <v/>
      </c>
      <c r="I5" s="171" t="str">
        <f ca="1">IF(INDIRECT("'" &amp; A5 &amp; "'!$I$33")=0,"",INDIRECT("'" &amp; A5 &amp; "'!$I$33"))</f>
        <v/>
      </c>
      <c r="J5" s="171" t="str">
        <f ca="1">IF(INDIRECT("'" &amp; A5 &amp; "'!$I$44")=0,"",INDIRECT("'" &amp; A5 &amp; "'!$I$44"))</f>
        <v/>
      </c>
      <c r="K5" s="171" t="str">
        <f ca="1">IF(INDIRECT("'" &amp; A5 &amp; "'!$I$57")=0,"",INDIRECT("'" &amp; A5 &amp; "'!$I$57"))</f>
        <v/>
      </c>
      <c r="L5" s="171" t="str">
        <f ca="1">IF(INDIRECT("'" &amp; A5 &amp; "'!$I$66")=0,"",INDIRECT("'" &amp; A5 &amp; "'!$I$66"))</f>
        <v/>
      </c>
      <c r="M5" s="18" t="str">
        <f ca="1">IFERROR(INDIRECT("'" &amp; A5 &amp; "'!$J$11"),"")</f>
        <v/>
      </c>
      <c r="N5" s="18" t="str">
        <f ca="1">IFERROR(INDIRECT("'" &amp; A5 &amp; "'!$J$12"),"")</f>
        <v/>
      </c>
      <c r="O5" s="18" t="str">
        <f ca="1">IFERROR(INDIRECT("'" &amp; A5 &amp; "'!$J$13"),"")</f>
        <v/>
      </c>
      <c r="P5" s="18" t="str">
        <f ca="1">IFERROR(INDIRECT("'" &amp; A5 &amp; "'!$F$16"),"")</f>
        <v/>
      </c>
      <c r="Q5" s="171" t="str">
        <f ca="1">IF(INDIRECT("'" &amp; A5 &amp; "'!$I$76")=0,"",INDIRECT("'" &amp; A5 &amp; "'!$I$76"))</f>
        <v/>
      </c>
      <c r="R5" s="129"/>
      <c r="T5" s="144" t="str">
        <f ca="1">M5</f>
        <v/>
      </c>
      <c r="U5" s="144" t="str">
        <f ca="1">N5</f>
        <v/>
      </c>
      <c r="V5" t="str">
        <f t="shared" ref="V5:V34" si="0">offertetarief</f>
        <v/>
      </c>
      <c r="W5" t="str">
        <f t="shared" ref="W5:W34" si="1">regietarief</f>
        <v/>
      </c>
      <c r="X5" t="str">
        <f t="shared" ref="X5:X34" si="2">spectarief</f>
        <v/>
      </c>
      <c r="Y5" t="str">
        <f ca="1">INDIRECT("'" &amp; A5 &amp; "'!$I$14")</f>
        <v/>
      </c>
      <c r="Z5" t="str">
        <f ca="1">INDIRECT("'" &amp; A5 &amp; "'!$I$19")</f>
        <v/>
      </c>
      <c r="AA5" t="str">
        <f ca="1">INDIRECT("'" &amp; A5 &amp; "'!$I$22")</f>
        <v/>
      </c>
      <c r="AB5">
        <f ca="1">INDIRECT("'" &amp; A5 &amp; "'!$F$22")</f>
        <v>0</v>
      </c>
      <c r="AC5" t="str">
        <f ca="1">INDIRECT("'" &amp; A5 &amp; "'!$I$23")</f>
        <v/>
      </c>
      <c r="AD5">
        <f ca="1">INDIRECT("'" &amp; A5 &amp; "'!$F$23")</f>
        <v>0</v>
      </c>
      <c r="AE5" t="str">
        <f ca="1">INDIRECT("'" &amp; A5 &amp; "'!$I$24")</f>
        <v/>
      </c>
      <c r="AF5">
        <f ca="1">INDIRECT("'" &amp; A5 &amp; "'!$F$24")</f>
        <v>0</v>
      </c>
      <c r="AG5" t="str">
        <f ca="1">INDIRECT("'" &amp; A5 &amp; "'!$I$25")</f>
        <v/>
      </c>
      <c r="AH5">
        <f ca="1">INDIRECT("'" &amp; A5 &amp; "'!$F$25")</f>
        <v>0</v>
      </c>
      <c r="AI5" t="str">
        <f ca="1">INDIRECT("'" &amp; A5 &amp; "'!$I$26")</f>
        <v/>
      </c>
      <c r="AJ5">
        <f ca="1">INDIRECT("'" &amp; A5 &amp; "'!$F$26")</f>
        <v>0</v>
      </c>
      <c r="AK5" t="str">
        <f ca="1">INDIRECT("'" &amp; A5 &amp; "'!$I$27")</f>
        <v/>
      </c>
      <c r="AL5">
        <f ca="1">INDIRECT("'" &amp; A5 &amp; "'!$F$27")</f>
        <v>0</v>
      </c>
      <c r="AM5" t="str">
        <f ca="1">INDIRECT("'" &amp; A5 &amp; "'!$I$28")</f>
        <v/>
      </c>
      <c r="AN5">
        <f ca="1">INDIRECT("'" &amp; A5 &amp; "'!$F$28")</f>
        <v>0</v>
      </c>
      <c r="AO5" t="str">
        <f ca="1">INDIRECT("'" &amp; A5 &amp; "'!$I$29")</f>
        <v/>
      </c>
      <c r="AP5">
        <f ca="1">INDIRECT("'" &amp; A5 &amp; "'!$F$29")</f>
        <v>0</v>
      </c>
      <c r="AQ5" t="str">
        <f ca="1">INDIRECT("'" &amp; A5 &amp; "'!$I$30")</f>
        <v/>
      </c>
      <c r="AR5">
        <f ca="1">INDIRECT("'" &amp; A5 &amp; "'!$F$30")</f>
        <v>0</v>
      </c>
      <c r="AS5" t="str">
        <f ca="1">INDIRECT("'" &amp; A5 &amp; "'!$I$31")</f>
        <v/>
      </c>
      <c r="AT5">
        <f ca="1">INDIRECT("'" &amp; A5 &amp; "'!$F$31")</f>
        <v>0</v>
      </c>
      <c r="AU5" t="str">
        <f ca="1">INDIRECT("'" &amp; A5 &amp; "'!$I$32")</f>
        <v/>
      </c>
      <c r="AV5">
        <f ca="1">INDIRECT("'" &amp; A5 &amp; "'!$F$32")</f>
        <v>0</v>
      </c>
      <c r="AW5" t="str">
        <f ca="1">INDIRECT("'" &amp; A5 &amp; "'!$I$36")</f>
        <v/>
      </c>
      <c r="AX5">
        <f ca="1">INDIRECT("'" &amp; A5 &amp; "'!$F$36")</f>
        <v>0</v>
      </c>
      <c r="AY5" t="str">
        <f ca="1">INDIRECT("'" &amp; A5 &amp; "'!$I$37")</f>
        <v/>
      </c>
      <c r="AZ5">
        <f ca="1">INDIRECT("'" &amp; A5 &amp; "'!$F$37")</f>
        <v>0</v>
      </c>
      <c r="BA5" t="str">
        <f ca="1">INDIRECT("'" &amp; A5 &amp; "'!$I$38")</f>
        <v/>
      </c>
      <c r="BB5">
        <f ca="1">INDIRECT("'" &amp; A5 &amp; "'!$F$38")</f>
        <v>0</v>
      </c>
      <c r="BC5" t="str">
        <f ca="1">INDIRECT("'" &amp; A5 &amp; "'!$I$39")</f>
        <v/>
      </c>
      <c r="BD5">
        <f ca="1">INDIRECT("'" &amp; A5 &amp; "'!$F$39")</f>
        <v>0</v>
      </c>
      <c r="BE5" t="str">
        <f ca="1">INDIRECT("'" &amp; A5 &amp; "'!$I$40")</f>
        <v/>
      </c>
      <c r="BF5">
        <f ca="1">INDIRECT("'" &amp; A5 &amp; "'!$F$40")</f>
        <v>0</v>
      </c>
      <c r="BG5" t="str">
        <f ca="1">INDIRECT("'" &amp; A5 &amp; "'!$I$41")</f>
        <v/>
      </c>
      <c r="BH5">
        <f ca="1">INDIRECT("'" &amp; A5 &amp; "'!$F$41")</f>
        <v>0</v>
      </c>
      <c r="BI5" t="str">
        <f ca="1">INDIRECT("'" &amp; A5 &amp; "'!$I$42")</f>
        <v/>
      </c>
      <c r="BJ5">
        <f ca="1">INDIRECT("'" &amp; A5 &amp; "'!$F$42")</f>
        <v>0</v>
      </c>
      <c r="BK5" t="str">
        <f ca="1">INDIRECT("'" &amp; A5 &amp; "'!$I$47")</f>
        <v/>
      </c>
      <c r="BL5">
        <f ca="1">INDIRECT("'" &amp; A5 &amp; "'!$F$47")</f>
        <v>0</v>
      </c>
      <c r="BM5" t="str">
        <f ca="1">INDIRECT("'" &amp; A5 &amp; "'!$I$48")</f>
        <v/>
      </c>
      <c r="BN5">
        <f ca="1">INDIRECT("'" &amp; A5 &amp; "'!$F$48")</f>
        <v>0</v>
      </c>
      <c r="BO5" t="str">
        <f ca="1">INDIRECT("'" &amp; A5 &amp; "'!$I$49")</f>
        <v/>
      </c>
      <c r="BP5">
        <f ca="1">INDIRECT("'" &amp; A5 &amp; "'!$F$49")</f>
        <v>0</v>
      </c>
      <c r="BQ5" t="str">
        <f ca="1">INDIRECT("'" &amp; A5 &amp; "'!$I$50")</f>
        <v/>
      </c>
      <c r="BR5">
        <f ca="1">INDIRECT("'" &amp; A5 &amp; "'!$F$50")</f>
        <v>0</v>
      </c>
      <c r="BS5" t="str">
        <f ca="1">INDIRECT("'" &amp; A5 &amp; "'!$I$51")</f>
        <v/>
      </c>
      <c r="BT5">
        <f ca="1">INDIRECT("'" &amp; A5 &amp; "'!$F$51")</f>
        <v>0</v>
      </c>
      <c r="BU5" t="str">
        <f ca="1">INDIRECT("'" &amp; A5 &amp; "'!$I$52")</f>
        <v/>
      </c>
      <c r="BV5">
        <f ca="1">INDIRECT("'" &amp; A5 &amp; "'!$F$52")</f>
        <v>0</v>
      </c>
      <c r="BW5" t="str">
        <f ca="1">INDIRECT("'" &amp; A5 &amp; "'!$I$53")</f>
        <v/>
      </c>
      <c r="BX5">
        <f ca="1">INDIRECT("'" &amp; A5 &amp; "'!$F$53")</f>
        <v>0</v>
      </c>
      <c r="BY5" t="str">
        <f ca="1">INDIRECT("'" &amp; A5 &amp; "'!$I$54")</f>
        <v/>
      </c>
      <c r="BZ5">
        <f ca="1">INDIRECT("'" &amp; A5 &amp; "'!$F$54")</f>
        <v>0</v>
      </c>
      <c r="CA5" t="str">
        <f ca="1">INDIRECT("'" &amp; A5 &amp; "'!$I$55")</f>
        <v/>
      </c>
      <c r="CB5">
        <f ca="1">INDIRECT("'" &amp; A5 &amp; "'!$F$55")</f>
        <v>0</v>
      </c>
      <c r="CC5" t="str">
        <f ca="1">INDIRECT("'" &amp; A5 &amp; "'!$I$56")</f>
        <v/>
      </c>
      <c r="CD5">
        <f ca="1">INDIRECT("'" &amp; A5 &amp; "'!$F$56")</f>
        <v>0</v>
      </c>
      <c r="CE5" t="str">
        <f ca="1">INDIRECT("'" &amp; A5 &amp; "'!$I$76")</f>
        <v/>
      </c>
      <c r="CF5">
        <f ca="1">INDIRECT("'" &amp; A5 &amp; "'!$G$19")</f>
        <v>5785.5714285714284</v>
      </c>
      <c r="CG5">
        <f ca="1">INDIRECT("'" &amp; A5 &amp; "'!$D$19")</f>
        <v>1214970</v>
      </c>
      <c r="CH5">
        <f ca="1">INDIRECT("'" &amp; A5 &amp; "'!$M$19")</f>
        <v>0</v>
      </c>
      <c r="CI5">
        <f ca="1">INDIRECT("'" &amp; A5 &amp; "'!$N$19")</f>
        <v>0</v>
      </c>
      <c r="CJ5">
        <f ca="1">INDIRECT("'" &amp; A5 &amp; "'!$M$20")</f>
        <v>0</v>
      </c>
      <c r="CK5">
        <f ca="1">INDIRECT("'" &amp; A5 &amp; "'!$N$20")</f>
        <v>0</v>
      </c>
      <c r="CL5">
        <f ca="1">INDIRECT("'" &amp; A5 &amp; "'!$M$21")</f>
        <v>0</v>
      </c>
      <c r="CM5">
        <f ca="1">INDIRECT("'" &amp; A5 &amp; "'!$N$21")</f>
        <v>0</v>
      </c>
      <c r="CN5">
        <f ca="1">INDIRECT("'" &amp; A5 &amp; "'!$M$22")</f>
        <v>0</v>
      </c>
      <c r="CO5">
        <f ca="1">INDIRECT("'" &amp; A5 &amp; "'!$N$22")</f>
        <v>0</v>
      </c>
      <c r="CP5">
        <f ca="1">INDIRECT("'" &amp; A5 &amp; "'!$M$23")</f>
        <v>0</v>
      </c>
      <c r="CQ5">
        <f ca="1">INDIRECT("'" &amp; A5 &amp; "'!$N$23")</f>
        <v>0</v>
      </c>
      <c r="CR5">
        <f ca="1">INDIRECT("'" &amp; A5 &amp; "'!$M$24")</f>
        <v>0</v>
      </c>
      <c r="CS5">
        <f ca="1">INDIRECT("'" &amp; A5 &amp; "'!$N$24")</f>
        <v>0</v>
      </c>
      <c r="CT5">
        <f ca="1">INDIRECT("'" &amp; A5 &amp; "'!$M$25")</f>
        <v>0</v>
      </c>
      <c r="CU5">
        <f ca="1">INDIRECT("'" &amp; A5 &amp; "'!$N$25")</f>
        <v>0</v>
      </c>
      <c r="CV5">
        <f ca="1">INDIRECT("'" &amp; A5 &amp; "'!$M$26")</f>
        <v>0</v>
      </c>
      <c r="CW5">
        <f ca="1">INDIRECT("'" &amp; A5 &amp; "'!$N$26")</f>
        <v>0</v>
      </c>
      <c r="CX5">
        <f ca="1">INDIRECT("'" &amp; A5 &amp; "'!$M$27")</f>
        <v>0</v>
      </c>
      <c r="CY5">
        <f ca="1">INDIRECT("'" &amp; A5 &amp; "'!$N$27")</f>
        <v>0</v>
      </c>
      <c r="CZ5">
        <f ca="1">INDIRECT("'" &amp; A5 &amp; "'!$M$28")</f>
        <v>0</v>
      </c>
      <c r="DA5">
        <f ca="1">INDIRECT("'" &amp; A5 &amp; "'!$N$28")</f>
        <v>0</v>
      </c>
      <c r="DB5">
        <f ca="1">INDIRECT("'" &amp; A5 &amp; "'!$M$29")</f>
        <v>0</v>
      </c>
      <c r="DC5">
        <f ca="1">INDIRECT("'" &amp; A5 &amp; "'!$N$29")</f>
        <v>0</v>
      </c>
      <c r="DD5">
        <f ca="1">INDIRECT("'" &amp; A5 &amp; "'!$M$30")</f>
        <v>0</v>
      </c>
      <c r="DE5">
        <f ca="1">INDIRECT("'" &amp; A5 &amp; "'!$N$30")</f>
        <v>0</v>
      </c>
      <c r="DF5">
        <f ca="1">INDIRECT("'" &amp; A5 &amp; "'!$M$31")</f>
        <v>0</v>
      </c>
      <c r="DG5">
        <f ca="1">INDIRECT("'" &amp; A5 &amp; "'!$N$31")</f>
        <v>0</v>
      </c>
      <c r="DH5">
        <f ca="1">INDIRECT("'" &amp; A5 &amp; "'!$M$32")</f>
        <v>0</v>
      </c>
      <c r="DI5">
        <f ca="1">INDIRECT("'" &amp; A5 &amp; "'!$N$32")</f>
        <v>0</v>
      </c>
      <c r="DJ5">
        <f ca="1">INDIRECT("'" &amp; A5 &amp; "'!$M$33")</f>
        <v>0</v>
      </c>
      <c r="DK5">
        <f ca="1">INDIRECT("'" &amp; A5 &amp; "'!$N$33")</f>
        <v>0</v>
      </c>
      <c r="DL5" t="e">
        <f ca="1">SUM(CE5/CF5)</f>
        <v>#VALUE!</v>
      </c>
    </row>
    <row r="6" spans="1:116" x14ac:dyDescent="0.25">
      <c r="A6">
        <f>Verzamelblad!A6</f>
        <v>2</v>
      </c>
      <c r="B6" s="12" t="str">
        <f t="shared" ref="B6:B34" ca="1" si="3">INDIRECT("'" &amp; A6 &amp; "'!$B$4")</f>
        <v>Lyceum aan Zee</v>
      </c>
      <c r="C6" s="171" t="str">
        <f t="shared" ref="C6:C34" ca="1" si="4">IF(INDIRECT("'" &amp; A6 &amp; "'!$I$78")=0,"",INDIRECT("'" &amp; A6 &amp; "'!$I$78"))</f>
        <v/>
      </c>
      <c r="D6" s="171" t="str">
        <f t="shared" ref="D6:D34" ca="1" si="5">IF(INDIRECT("'" &amp; A6 &amp; "'!$F$11")=0,"",INDIRECT("'" &amp; A6 &amp; "'!$F$11"))</f>
        <v/>
      </c>
      <c r="E6" s="171" t="str">
        <f t="shared" ref="E6:E34" ca="1" si="6">IF(INDIRECT("'" &amp; A6 &amp; "'!$I$11")=0,"",INDIRECT("'" &amp; A6 &amp; "'!$I$11"))</f>
        <v/>
      </c>
      <c r="F6" s="171" t="str">
        <f t="shared" ref="F6:F34" ca="1" si="7">IF(INDIRECT("'" &amp; A6 &amp; "'!$F$12")=0,"",INDIRECT("'" &amp; A6 &amp; "'!$F$12"))</f>
        <v/>
      </c>
      <c r="G6" s="171" t="str">
        <f t="shared" ref="G6:G34" ca="1" si="8">IF(INDIRECT("'" &amp; A6 &amp; "'!$I$12")=0,"",INDIRECT("'" &amp; A6 &amp; "'!$I$12"))</f>
        <v/>
      </c>
      <c r="H6" s="171" t="str">
        <f t="shared" ref="H6:H34" ca="1" si="9">IF(INDIRECT("'" &amp; A6 &amp; "'!$F$13")=0,"",INDIRECT("'" &amp; A6 &amp; "'!$F$13"))</f>
        <v/>
      </c>
      <c r="I6" s="171" t="str">
        <f t="shared" ref="I6:I34" ca="1" si="10">IF(INDIRECT("'" &amp; A6 &amp; "'!$I$33")=0,"",INDIRECT("'" &amp; A6 &amp; "'!$I$33"))</f>
        <v/>
      </c>
      <c r="J6" s="171" t="str">
        <f t="shared" ref="J6:J34" ca="1" si="11">IF(INDIRECT("'" &amp; A6 &amp; "'!$I$44")=0,"",INDIRECT("'" &amp; A6 &amp; "'!$I$44"))</f>
        <v/>
      </c>
      <c r="K6" s="171" t="str">
        <f t="shared" ref="K6:K34" ca="1" si="12">IF(INDIRECT("'" &amp; A6 &amp; "'!$I$57")=0,"",INDIRECT("'" &amp; A6 &amp; "'!$I$57"))</f>
        <v/>
      </c>
      <c r="L6" s="171" t="str">
        <f t="shared" ref="L6:L34" ca="1" si="13">IF(INDIRECT("'" &amp; A6 &amp; "'!$I$66")=0,"",INDIRECT("'" &amp; A6 &amp; "'!$I$66"))</f>
        <v/>
      </c>
      <c r="M6" s="18" t="str">
        <f t="shared" ref="M6:M34" ca="1" si="14">IFERROR(INDIRECT("'" &amp; A6 &amp; "'!$J$11"),"")</f>
        <v/>
      </c>
      <c r="N6" s="18" t="str">
        <f t="shared" ref="N6:N34" ca="1" si="15">IFERROR(INDIRECT("'" &amp; A6 &amp; "'!$J$12"),"")</f>
        <v/>
      </c>
      <c r="O6" s="18" t="str">
        <f t="shared" ref="O6:O34" ca="1" si="16">IFERROR(INDIRECT("'" &amp; A6 &amp; "'!$J$13"),"")</f>
        <v/>
      </c>
      <c r="P6" s="18" t="str">
        <f t="shared" ref="P6:P34" ca="1" si="17">IFERROR(INDIRECT("'" &amp; A6 &amp; "'!$F$16"),"")</f>
        <v/>
      </c>
      <c r="Q6" s="171" t="str">
        <f t="shared" ref="Q6:Q34" ca="1" si="18">IF(INDIRECT("'" &amp; A6 &amp; "'!$I$76")=0,"",INDIRECT("'" &amp; A6 &amp; "'!$I$76"))</f>
        <v/>
      </c>
      <c r="R6" s="129"/>
      <c r="T6" s="144" t="str">
        <f t="shared" ref="T6:T34" ca="1" si="19">M6</f>
        <v/>
      </c>
      <c r="U6" s="144" t="str">
        <f t="shared" ref="U6:U34" ca="1" si="20">N6</f>
        <v/>
      </c>
      <c r="V6" t="str">
        <f t="shared" si="0"/>
        <v/>
      </c>
      <c r="W6" t="str">
        <f t="shared" si="1"/>
        <v/>
      </c>
      <c r="X6" t="str">
        <f t="shared" si="2"/>
        <v/>
      </c>
      <c r="Y6" t="str">
        <f t="shared" ref="Y6:Y34" ca="1" si="21">INDIRECT("'" &amp; A6 &amp; "'!$I$14")</f>
        <v/>
      </c>
      <c r="Z6" t="str">
        <f ca="1">INDIRECT("'" &amp; A6 &amp; "'!$I$19")</f>
        <v/>
      </c>
      <c r="AA6" t="str">
        <f t="shared" ref="AA6:AA34" ca="1" si="22">INDIRECT("'" &amp; A6 &amp; "'!$I$22")</f>
        <v/>
      </c>
      <c r="AB6">
        <f t="shared" ref="AB6:AB34" ca="1" si="23">INDIRECT("'" &amp; A6 &amp; "'!$F$22")</f>
        <v>0</v>
      </c>
      <c r="AC6" t="str">
        <f t="shared" ref="AC6:AC34" ca="1" si="24">INDIRECT("'" &amp; A6 &amp; "'!$I$23")</f>
        <v/>
      </c>
      <c r="AD6">
        <f t="shared" ref="AD6:AD34" ca="1" si="25">INDIRECT("'" &amp; A6 &amp; "'!$F$23")</f>
        <v>0</v>
      </c>
      <c r="AE6" t="str">
        <f t="shared" ref="AE6:AE34" ca="1" si="26">INDIRECT("'" &amp; A6 &amp; "'!$I$24")</f>
        <v/>
      </c>
      <c r="AF6">
        <f t="shared" ref="AF6:AF34" ca="1" si="27">INDIRECT("'" &amp; A6 &amp; "'!$F$24")</f>
        <v>0</v>
      </c>
      <c r="AG6" t="str">
        <f t="shared" ref="AG6:AG34" ca="1" si="28">INDIRECT("'" &amp; A6 &amp; "'!$I$25")</f>
        <v/>
      </c>
      <c r="AH6">
        <f t="shared" ref="AH6:AH34" ca="1" si="29">INDIRECT("'" &amp; A6 &amp; "'!$F$25")</f>
        <v>0</v>
      </c>
      <c r="AI6" t="str">
        <f t="shared" ref="AI6:AI34" ca="1" si="30">INDIRECT("'" &amp; A6 &amp; "'!$I$26")</f>
        <v/>
      </c>
      <c r="AJ6">
        <f t="shared" ref="AJ6:AJ34" ca="1" si="31">INDIRECT("'" &amp; A6 &amp; "'!$F$26")</f>
        <v>0</v>
      </c>
      <c r="AK6" t="str">
        <f t="shared" ref="AK6:AK34" ca="1" si="32">INDIRECT("'" &amp; A6 &amp; "'!$I$27")</f>
        <v/>
      </c>
      <c r="AL6">
        <f t="shared" ref="AL6:AL34" ca="1" si="33">INDIRECT("'" &amp; A6 &amp; "'!$F$27")</f>
        <v>0</v>
      </c>
      <c r="AM6" t="str">
        <f t="shared" ref="AM6:AM34" ca="1" si="34">INDIRECT("'" &amp; A6 &amp; "'!$I$28")</f>
        <v/>
      </c>
      <c r="AN6">
        <f t="shared" ref="AN6:AN34" ca="1" si="35">INDIRECT("'" &amp; A6 &amp; "'!$F$28")</f>
        <v>0</v>
      </c>
      <c r="AO6" t="str">
        <f t="shared" ref="AO6:AO34" ca="1" si="36">INDIRECT("'" &amp; A6 &amp; "'!$I$29")</f>
        <v/>
      </c>
      <c r="AP6">
        <f t="shared" ref="AP6:AP34" ca="1" si="37">INDIRECT("'" &amp; A6 &amp; "'!$F$29")</f>
        <v>0</v>
      </c>
      <c r="AQ6" t="str">
        <f t="shared" ref="AQ6:AQ34" ca="1" si="38">INDIRECT("'" &amp; A6 &amp; "'!$I$30")</f>
        <v/>
      </c>
      <c r="AR6">
        <f t="shared" ref="AR6:AR34" ca="1" si="39">INDIRECT("'" &amp; A6 &amp; "'!$F$30")</f>
        <v>0</v>
      </c>
      <c r="AS6" t="str">
        <f t="shared" ref="AS6:AS34" ca="1" si="40">INDIRECT("'" &amp; A6 &amp; "'!$I$31")</f>
        <v/>
      </c>
      <c r="AT6">
        <f t="shared" ref="AT6:AT34" ca="1" si="41">INDIRECT("'" &amp; A6 &amp; "'!$F$31")</f>
        <v>0</v>
      </c>
      <c r="AU6" t="str">
        <f t="shared" ref="AU6:AU34" ca="1" si="42">INDIRECT("'" &amp; A6 &amp; "'!$I$32")</f>
        <v/>
      </c>
      <c r="AV6">
        <f t="shared" ref="AV6:AV34" ca="1" si="43">INDIRECT("'" &amp; A6 &amp; "'!$F$32")</f>
        <v>0</v>
      </c>
      <c r="AW6" t="str">
        <f t="shared" ref="AW6:AW34" ca="1" si="44">INDIRECT("'" &amp; A6 &amp; "'!$I$36")</f>
        <v/>
      </c>
      <c r="AX6">
        <f t="shared" ref="AX6:AX34" ca="1" si="45">INDIRECT("'" &amp; A6 &amp; "'!$F$36")</f>
        <v>0</v>
      </c>
      <c r="AY6" t="str">
        <f t="shared" ref="AY6:AY34" ca="1" si="46">INDIRECT("'" &amp; A6 &amp; "'!$I$37")</f>
        <v/>
      </c>
      <c r="AZ6">
        <f t="shared" ref="AZ6:AZ34" ca="1" si="47">INDIRECT("'" &amp; A6 &amp; "'!$F$37")</f>
        <v>0</v>
      </c>
      <c r="BA6" t="str">
        <f t="shared" ref="BA6:BA34" ca="1" si="48">INDIRECT("'" &amp; A6 &amp; "'!$I$38")</f>
        <v/>
      </c>
      <c r="BB6">
        <f t="shared" ref="BB6:BB34" ca="1" si="49">INDIRECT("'" &amp; A6 &amp; "'!$F$38")</f>
        <v>0</v>
      </c>
      <c r="BC6" t="str">
        <f t="shared" ref="BC6:BC34" ca="1" si="50">INDIRECT("'" &amp; A6 &amp; "'!$I$39")</f>
        <v/>
      </c>
      <c r="BD6">
        <f t="shared" ref="BD6:BD34" ca="1" si="51">INDIRECT("'" &amp; A6 &amp; "'!$F$39")</f>
        <v>0</v>
      </c>
      <c r="BE6" t="str">
        <f t="shared" ref="BE6:BE34" ca="1" si="52">INDIRECT("'" &amp; A6 &amp; "'!$I$40")</f>
        <v/>
      </c>
      <c r="BF6">
        <f t="shared" ref="BF6:BF34" ca="1" si="53">INDIRECT("'" &amp; A6 &amp; "'!$F$40")</f>
        <v>0</v>
      </c>
      <c r="BG6" t="str">
        <f t="shared" ref="BG6:BG34" ca="1" si="54">INDIRECT("'" &amp; A6 &amp; "'!$I$41")</f>
        <v/>
      </c>
      <c r="BH6">
        <f t="shared" ref="BH6:BH34" ca="1" si="55">INDIRECT("'" &amp; A6 &amp; "'!$F$41")</f>
        <v>0</v>
      </c>
      <c r="BI6" t="str">
        <f t="shared" ref="BI6:BI34" ca="1" si="56">INDIRECT("'" &amp; A6 &amp; "'!$I$42")</f>
        <v/>
      </c>
      <c r="BJ6">
        <f t="shared" ref="BJ6:BJ34" ca="1" si="57">INDIRECT("'" &amp; A6 &amp; "'!$F$42")</f>
        <v>0</v>
      </c>
      <c r="BK6" t="str">
        <f t="shared" ref="BK6:BK34" ca="1" si="58">INDIRECT("'" &amp; A6 &amp; "'!$I$47")</f>
        <v/>
      </c>
      <c r="BL6">
        <f t="shared" ref="BL6:BL34" ca="1" si="59">INDIRECT("'" &amp; A6 &amp; "'!$F$47")</f>
        <v>0</v>
      </c>
      <c r="BM6" t="str">
        <f t="shared" ref="BM6:BM34" ca="1" si="60">INDIRECT("'" &amp; A6 &amp; "'!$I$48")</f>
        <v/>
      </c>
      <c r="BN6">
        <f t="shared" ref="BN6:BN34" ca="1" si="61">INDIRECT("'" &amp; A6 &amp; "'!$F$48")</f>
        <v>0</v>
      </c>
      <c r="BO6" t="str">
        <f t="shared" ref="BO6:BO34" ca="1" si="62">INDIRECT("'" &amp; A6 &amp; "'!$I$49")</f>
        <v/>
      </c>
      <c r="BP6">
        <f t="shared" ref="BP6:BP34" ca="1" si="63">INDIRECT("'" &amp; A6 &amp; "'!$F$49")</f>
        <v>0</v>
      </c>
      <c r="BQ6" t="str">
        <f t="shared" ref="BQ6:BQ34" ca="1" si="64">INDIRECT("'" &amp; A6 &amp; "'!$I$50")</f>
        <v/>
      </c>
      <c r="BR6">
        <f t="shared" ref="BR6:BR34" ca="1" si="65">INDIRECT("'" &amp; A6 &amp; "'!$F$50")</f>
        <v>0</v>
      </c>
      <c r="BS6" t="str">
        <f t="shared" ref="BS6:BS34" ca="1" si="66">INDIRECT("'" &amp; A6 &amp; "'!$I$51")</f>
        <v/>
      </c>
      <c r="BT6">
        <f t="shared" ref="BT6:BT34" ca="1" si="67">INDIRECT("'" &amp; A6 &amp; "'!$F$51")</f>
        <v>0</v>
      </c>
      <c r="BU6" t="str">
        <f t="shared" ref="BU6:BU34" ca="1" si="68">INDIRECT("'" &amp; A6 &amp; "'!$I$52")</f>
        <v/>
      </c>
      <c r="BV6">
        <f t="shared" ref="BV6:BV34" ca="1" si="69">INDIRECT("'" &amp; A6 &amp; "'!$F$52")</f>
        <v>0</v>
      </c>
      <c r="BW6" t="str">
        <f t="shared" ref="BW6:BW34" ca="1" si="70">INDIRECT("'" &amp; A6 &amp; "'!$I$53")</f>
        <v/>
      </c>
      <c r="BX6">
        <f t="shared" ref="BX6:BX34" ca="1" si="71">INDIRECT("'" &amp; A6 &amp; "'!$F$53")</f>
        <v>0</v>
      </c>
      <c r="BY6" t="str">
        <f t="shared" ref="BY6:BY34" ca="1" si="72">INDIRECT("'" &amp; A6 &amp; "'!$I$54")</f>
        <v/>
      </c>
      <c r="BZ6">
        <f t="shared" ref="BZ6:BZ34" ca="1" si="73">INDIRECT("'" &amp; A6 &amp; "'!$F$54")</f>
        <v>0</v>
      </c>
      <c r="CA6" t="str">
        <f t="shared" ref="CA6:CA34" ca="1" si="74">INDIRECT("'" &amp; A6 &amp; "'!$I$55")</f>
        <v/>
      </c>
      <c r="CB6">
        <f t="shared" ref="CB6:CB34" ca="1" si="75">INDIRECT("'" &amp; A6 &amp; "'!$F$55")</f>
        <v>0</v>
      </c>
      <c r="CC6" t="str">
        <f t="shared" ref="CC6:CC34" ca="1" si="76">INDIRECT("'" &amp; A6 &amp; "'!$I$56")</f>
        <v/>
      </c>
      <c r="CD6">
        <f t="shared" ref="CD6:CD34" ca="1" si="77">INDIRECT("'" &amp; A6 &amp; "'!$F$56")</f>
        <v>0</v>
      </c>
      <c r="CE6" t="str">
        <f t="shared" ref="CE6:CE34" ca="1" si="78">INDIRECT("'" &amp; A6 &amp; "'!$I$76")</f>
        <v/>
      </c>
      <c r="CF6">
        <f t="shared" ref="CF6:CF34" ca="1" si="79">INDIRECT("'" &amp; A6 &amp; "'!$G$19")</f>
        <v>6373.9619047619044</v>
      </c>
      <c r="CG6">
        <f t="shared" ref="CG6:CG34" ca="1" si="80">INDIRECT("'" &amp; A6 &amp; "'!$D$19")</f>
        <v>1338532</v>
      </c>
      <c r="CH6">
        <f t="shared" ref="CH6:CH34" ca="1" si="81">INDIRECT("'" &amp; A6 &amp; "'!$M$19")</f>
        <v>0</v>
      </c>
      <c r="CI6">
        <f t="shared" ref="CI6:CI34" ca="1" si="82">INDIRECT("'" &amp; A6 &amp; "'!$N$19")</f>
        <v>0</v>
      </c>
      <c r="CJ6">
        <f t="shared" ref="CJ6:CJ34" ca="1" si="83">INDIRECT("'" &amp; A6 &amp; "'!$M$20")</f>
        <v>0</v>
      </c>
      <c r="CK6">
        <f t="shared" ref="CK6:CK34" ca="1" si="84">INDIRECT("'" &amp; A6 &amp; "'!$N$20")</f>
        <v>0</v>
      </c>
      <c r="CL6">
        <f t="shared" ref="CL6:CL34" ca="1" si="85">INDIRECT("'" &amp; A6 &amp; "'!$M$21")</f>
        <v>0</v>
      </c>
      <c r="CM6">
        <f t="shared" ref="CM6:CM34" ca="1" si="86">INDIRECT("'" &amp; A6 &amp; "'!$N$21")</f>
        <v>0</v>
      </c>
      <c r="CN6">
        <f t="shared" ref="CN6:CN34" ca="1" si="87">INDIRECT("'" &amp; A6 &amp; "'!$M$22")</f>
        <v>0</v>
      </c>
      <c r="CO6">
        <f t="shared" ref="CO6:CO34" ca="1" si="88">INDIRECT("'" &amp; A6 &amp; "'!$N$22")</f>
        <v>0</v>
      </c>
      <c r="CP6">
        <f t="shared" ref="CP6:CP34" ca="1" si="89">INDIRECT("'" &amp; A6 &amp; "'!$M$23")</f>
        <v>0</v>
      </c>
      <c r="CQ6">
        <f t="shared" ref="CQ6:CQ34" ca="1" si="90">INDIRECT("'" &amp; A6 &amp; "'!$N$23")</f>
        <v>0</v>
      </c>
      <c r="CR6">
        <f t="shared" ref="CR6:CR34" ca="1" si="91">INDIRECT("'" &amp; A6 &amp; "'!$M$24")</f>
        <v>0</v>
      </c>
      <c r="CS6">
        <f t="shared" ref="CS6:CS34" ca="1" si="92">INDIRECT("'" &amp; A6 &amp; "'!$N$24")</f>
        <v>0</v>
      </c>
      <c r="CT6">
        <f t="shared" ref="CT6:CT34" ca="1" si="93">INDIRECT("'" &amp; A6 &amp; "'!$M$25")</f>
        <v>0</v>
      </c>
      <c r="CU6">
        <f t="shared" ref="CU6:CU34" ca="1" si="94">INDIRECT("'" &amp; A6 &amp; "'!$N$25")</f>
        <v>0</v>
      </c>
      <c r="CV6">
        <f t="shared" ref="CV6:CV34" ca="1" si="95">INDIRECT("'" &amp; A6 &amp; "'!$M$26")</f>
        <v>0</v>
      </c>
      <c r="CW6">
        <f t="shared" ref="CW6:CW34" ca="1" si="96">INDIRECT("'" &amp; A6 &amp; "'!$N$26")</f>
        <v>0</v>
      </c>
      <c r="CX6">
        <f t="shared" ref="CX6:CX34" ca="1" si="97">INDIRECT("'" &amp; A6 &amp; "'!$M$27")</f>
        <v>0</v>
      </c>
      <c r="CY6">
        <f t="shared" ref="CY6:CY34" ca="1" si="98">INDIRECT("'" &amp; A6 &amp; "'!$N$27")</f>
        <v>0</v>
      </c>
      <c r="CZ6">
        <f t="shared" ref="CZ6:CZ34" ca="1" si="99">INDIRECT("'" &amp; A6 &amp; "'!$M$28")</f>
        <v>0</v>
      </c>
      <c r="DA6">
        <f t="shared" ref="DA6:DA34" ca="1" si="100">INDIRECT("'" &amp; A6 &amp; "'!$N$28")</f>
        <v>0</v>
      </c>
      <c r="DB6">
        <f t="shared" ref="DB6:DB34" ca="1" si="101">INDIRECT("'" &amp; A6 &amp; "'!$M$29")</f>
        <v>0</v>
      </c>
      <c r="DC6">
        <f t="shared" ref="DC6:DC34" ca="1" si="102">INDIRECT("'" &amp; A6 &amp; "'!$N$29")</f>
        <v>0</v>
      </c>
      <c r="DD6">
        <f t="shared" ref="DD6:DD34" ca="1" si="103">INDIRECT("'" &amp; A6 &amp; "'!$M$30")</f>
        <v>0</v>
      </c>
      <c r="DE6">
        <f t="shared" ref="DE6:DE34" ca="1" si="104">INDIRECT("'" &amp; A6 &amp; "'!$N$30")</f>
        <v>0</v>
      </c>
      <c r="DF6">
        <f t="shared" ref="DF6:DF34" ca="1" si="105">INDIRECT("'" &amp; A6 &amp; "'!$M$31")</f>
        <v>0</v>
      </c>
      <c r="DG6">
        <f t="shared" ref="DG6:DG34" ca="1" si="106">INDIRECT("'" &amp; A6 &amp; "'!$N$31")</f>
        <v>0</v>
      </c>
      <c r="DH6">
        <f t="shared" ref="DH6:DH34" ca="1" si="107">INDIRECT("'" &amp; A6 &amp; "'!$M$32")</f>
        <v>0</v>
      </c>
      <c r="DI6">
        <f t="shared" ref="DI6:DI34" ca="1" si="108">INDIRECT("'" &amp; A6 &amp; "'!$N$32")</f>
        <v>0</v>
      </c>
      <c r="DJ6">
        <f t="shared" ref="DJ6:DJ34" ca="1" si="109">INDIRECT("'" &amp; A6 &amp; "'!$M$33")</f>
        <v>0</v>
      </c>
      <c r="DK6">
        <f t="shared" ref="DK6:DK34" ca="1" si="110">INDIRECT("'" &amp; A6 &amp; "'!$N$33")</f>
        <v>0</v>
      </c>
      <c r="DL6" t="e">
        <f t="shared" ref="DL6:DL34" ca="1" si="111">SUM(CE6/CF6)</f>
        <v>#VALUE!</v>
      </c>
    </row>
    <row r="7" spans="1:116" x14ac:dyDescent="0.25">
      <c r="A7">
        <f>Verzamelblad!A7</f>
        <v>3</v>
      </c>
      <c r="B7" s="12" t="str">
        <f t="shared" ca="1" si="3"/>
        <v>Sport aan Zee  (2)</v>
      </c>
      <c r="C7" s="171" t="str">
        <f t="shared" ca="1" si="4"/>
        <v/>
      </c>
      <c r="D7" s="171" t="str">
        <f t="shared" ca="1" si="5"/>
        <v/>
      </c>
      <c r="E7" s="171" t="str">
        <f t="shared" ca="1" si="6"/>
        <v/>
      </c>
      <c r="F7" s="171" t="str">
        <f t="shared" ca="1" si="7"/>
        <v/>
      </c>
      <c r="G7" s="171" t="str">
        <f t="shared" ca="1" si="8"/>
        <v/>
      </c>
      <c r="H7" s="171" t="str">
        <f t="shared" ca="1" si="9"/>
        <v/>
      </c>
      <c r="I7" s="171" t="str">
        <f t="shared" ca="1" si="10"/>
        <v/>
      </c>
      <c r="J7" s="171" t="str">
        <f t="shared" ca="1" si="11"/>
        <v/>
      </c>
      <c r="K7" s="171" t="str">
        <f t="shared" ca="1" si="12"/>
        <v/>
      </c>
      <c r="L7" s="171" t="str">
        <f t="shared" ca="1" si="13"/>
        <v/>
      </c>
      <c r="M7" s="18" t="str">
        <f t="shared" ca="1" si="14"/>
        <v/>
      </c>
      <c r="N7" s="18" t="str">
        <f t="shared" ca="1" si="15"/>
        <v/>
      </c>
      <c r="O7" s="18" t="str">
        <f t="shared" ca="1" si="16"/>
        <v/>
      </c>
      <c r="P7" s="18" t="str">
        <f t="shared" ca="1" si="17"/>
        <v/>
      </c>
      <c r="Q7" s="171" t="str">
        <f t="shared" ca="1" si="18"/>
        <v/>
      </c>
      <c r="R7" s="129"/>
      <c r="T7" s="144" t="str">
        <f t="shared" ca="1" si="19"/>
        <v/>
      </c>
      <c r="U7" s="144" t="str">
        <f t="shared" ca="1" si="20"/>
        <v/>
      </c>
      <c r="V7" t="str">
        <f t="shared" si="0"/>
        <v/>
      </c>
      <c r="W7" t="str">
        <f t="shared" si="1"/>
        <v/>
      </c>
      <c r="X7" t="str">
        <f t="shared" si="2"/>
        <v/>
      </c>
      <c r="Y7" t="str">
        <f t="shared" ca="1" si="21"/>
        <v/>
      </c>
      <c r="Z7" t="str">
        <f t="shared" ref="Z7:Z34" ca="1" si="112">INDIRECT("'" &amp; A7 &amp; "'!$I$19")</f>
        <v/>
      </c>
      <c r="AA7" t="str">
        <f t="shared" ca="1" si="22"/>
        <v/>
      </c>
      <c r="AB7">
        <f t="shared" ca="1" si="23"/>
        <v>0</v>
      </c>
      <c r="AC7" t="str">
        <f t="shared" ca="1" si="24"/>
        <v/>
      </c>
      <c r="AD7">
        <f t="shared" ca="1" si="25"/>
        <v>0</v>
      </c>
      <c r="AE7" t="str">
        <f t="shared" ca="1" si="26"/>
        <v/>
      </c>
      <c r="AF7">
        <f t="shared" ca="1" si="27"/>
        <v>0</v>
      </c>
      <c r="AG7" t="str">
        <f t="shared" ca="1" si="28"/>
        <v/>
      </c>
      <c r="AH7">
        <f t="shared" ca="1" si="29"/>
        <v>0</v>
      </c>
      <c r="AI7" t="str">
        <f t="shared" ca="1" si="30"/>
        <v/>
      </c>
      <c r="AJ7">
        <f t="shared" ca="1" si="31"/>
        <v>0</v>
      </c>
      <c r="AK7" t="str">
        <f t="shared" ca="1" si="32"/>
        <v/>
      </c>
      <c r="AL7">
        <f t="shared" ca="1" si="33"/>
        <v>0</v>
      </c>
      <c r="AM7" t="str">
        <f t="shared" ca="1" si="34"/>
        <v/>
      </c>
      <c r="AN7">
        <f t="shared" ca="1" si="35"/>
        <v>0</v>
      </c>
      <c r="AO7" t="str">
        <f t="shared" ca="1" si="36"/>
        <v/>
      </c>
      <c r="AP7">
        <f t="shared" ca="1" si="37"/>
        <v>0</v>
      </c>
      <c r="AQ7" t="str">
        <f t="shared" ca="1" si="38"/>
        <v/>
      </c>
      <c r="AR7">
        <f t="shared" ca="1" si="39"/>
        <v>0</v>
      </c>
      <c r="AS7" t="str">
        <f t="shared" ca="1" si="40"/>
        <v/>
      </c>
      <c r="AT7">
        <f t="shared" ca="1" si="41"/>
        <v>0</v>
      </c>
      <c r="AU7" t="str">
        <f t="shared" ca="1" si="42"/>
        <v/>
      </c>
      <c r="AV7">
        <f t="shared" ca="1" si="43"/>
        <v>0</v>
      </c>
      <c r="AW7" t="str">
        <f t="shared" ca="1" si="44"/>
        <v/>
      </c>
      <c r="AX7">
        <f t="shared" ca="1" si="45"/>
        <v>0</v>
      </c>
      <c r="AY7" t="str">
        <f t="shared" ca="1" si="46"/>
        <v/>
      </c>
      <c r="AZ7">
        <f t="shared" ca="1" si="47"/>
        <v>0</v>
      </c>
      <c r="BA7" t="str">
        <f t="shared" ca="1" si="48"/>
        <v/>
      </c>
      <c r="BB7">
        <f t="shared" ca="1" si="49"/>
        <v>0</v>
      </c>
      <c r="BC7" t="str">
        <f t="shared" ca="1" si="50"/>
        <v/>
      </c>
      <c r="BD7">
        <f t="shared" ca="1" si="51"/>
        <v>0</v>
      </c>
      <c r="BE7" t="str">
        <f t="shared" ca="1" si="52"/>
        <v/>
      </c>
      <c r="BF7">
        <f t="shared" ca="1" si="53"/>
        <v>0</v>
      </c>
      <c r="BG7" t="str">
        <f t="shared" ca="1" si="54"/>
        <v/>
      </c>
      <c r="BH7">
        <f t="shared" ca="1" si="55"/>
        <v>0</v>
      </c>
      <c r="BI7" t="str">
        <f t="shared" ca="1" si="56"/>
        <v/>
      </c>
      <c r="BJ7">
        <f t="shared" ca="1" si="57"/>
        <v>0</v>
      </c>
      <c r="BK7" t="str">
        <f t="shared" ca="1" si="58"/>
        <v/>
      </c>
      <c r="BL7">
        <f t="shared" ca="1" si="59"/>
        <v>0</v>
      </c>
      <c r="BM7" t="str">
        <f t="shared" ca="1" si="60"/>
        <v/>
      </c>
      <c r="BN7">
        <f t="shared" ca="1" si="61"/>
        <v>0</v>
      </c>
      <c r="BO7" t="str">
        <f t="shared" ca="1" si="62"/>
        <v/>
      </c>
      <c r="BP7">
        <f t="shared" ca="1" si="63"/>
        <v>0</v>
      </c>
      <c r="BQ7" t="str">
        <f t="shared" ca="1" si="64"/>
        <v/>
      </c>
      <c r="BR7">
        <f t="shared" ca="1" si="65"/>
        <v>0</v>
      </c>
      <c r="BS7" t="str">
        <f t="shared" ca="1" si="66"/>
        <v/>
      </c>
      <c r="BT7">
        <f t="shared" ca="1" si="67"/>
        <v>0</v>
      </c>
      <c r="BU7" t="str">
        <f t="shared" ca="1" si="68"/>
        <v/>
      </c>
      <c r="BV7">
        <f t="shared" ca="1" si="69"/>
        <v>0</v>
      </c>
      <c r="BW7" t="str">
        <f t="shared" ca="1" si="70"/>
        <v/>
      </c>
      <c r="BX7">
        <f t="shared" ca="1" si="71"/>
        <v>0</v>
      </c>
      <c r="BY7" t="str">
        <f t="shared" ca="1" si="72"/>
        <v/>
      </c>
      <c r="BZ7">
        <f t="shared" ca="1" si="73"/>
        <v>0</v>
      </c>
      <c r="CA7" t="str">
        <f t="shared" ca="1" si="74"/>
        <v/>
      </c>
      <c r="CB7">
        <f t="shared" ca="1" si="75"/>
        <v>0</v>
      </c>
      <c r="CC7" t="str">
        <f t="shared" ca="1" si="76"/>
        <v/>
      </c>
      <c r="CD7">
        <f t="shared" ca="1" si="77"/>
        <v>0</v>
      </c>
      <c r="CE7" t="str">
        <f t="shared" ca="1" si="78"/>
        <v/>
      </c>
      <c r="CF7">
        <f t="shared" ca="1" si="79"/>
        <v>3696.2</v>
      </c>
      <c r="CG7">
        <f t="shared" ca="1" si="80"/>
        <v>739240</v>
      </c>
      <c r="CH7">
        <f t="shared" ca="1" si="81"/>
        <v>0</v>
      </c>
      <c r="CI7">
        <f t="shared" ca="1" si="82"/>
        <v>0</v>
      </c>
      <c r="CJ7">
        <f t="shared" ca="1" si="83"/>
        <v>0</v>
      </c>
      <c r="CK7">
        <f t="shared" ca="1" si="84"/>
        <v>0</v>
      </c>
      <c r="CL7">
        <f t="shared" ca="1" si="85"/>
        <v>0</v>
      </c>
      <c r="CM7">
        <f t="shared" ca="1" si="86"/>
        <v>0</v>
      </c>
      <c r="CN7">
        <f t="shared" ca="1" si="87"/>
        <v>0</v>
      </c>
      <c r="CO7">
        <f t="shared" ca="1" si="88"/>
        <v>0</v>
      </c>
      <c r="CP7">
        <f t="shared" ca="1" si="89"/>
        <v>0</v>
      </c>
      <c r="CQ7">
        <f t="shared" ca="1" si="90"/>
        <v>0</v>
      </c>
      <c r="CR7">
        <f t="shared" ca="1" si="91"/>
        <v>0</v>
      </c>
      <c r="CS7">
        <f t="shared" ca="1" si="92"/>
        <v>0</v>
      </c>
      <c r="CT7">
        <f t="shared" ca="1" si="93"/>
        <v>0</v>
      </c>
      <c r="CU7">
        <f t="shared" ca="1" si="94"/>
        <v>0</v>
      </c>
      <c r="CV7">
        <f t="shared" ca="1" si="95"/>
        <v>0</v>
      </c>
      <c r="CW7">
        <f t="shared" ca="1" si="96"/>
        <v>0</v>
      </c>
      <c r="CX7">
        <f t="shared" ca="1" si="97"/>
        <v>0</v>
      </c>
      <c r="CY7">
        <f t="shared" ca="1" si="98"/>
        <v>0</v>
      </c>
      <c r="CZ7">
        <f t="shared" ca="1" si="99"/>
        <v>0</v>
      </c>
      <c r="DA7">
        <f t="shared" ca="1" si="100"/>
        <v>0</v>
      </c>
      <c r="DB7">
        <f t="shared" ca="1" si="101"/>
        <v>0</v>
      </c>
      <c r="DC7">
        <f t="shared" ca="1" si="102"/>
        <v>0</v>
      </c>
      <c r="DD7">
        <f t="shared" ca="1" si="103"/>
        <v>0</v>
      </c>
      <c r="DE7">
        <f t="shared" ca="1" si="104"/>
        <v>0</v>
      </c>
      <c r="DF7">
        <f t="shared" ca="1" si="105"/>
        <v>0</v>
      </c>
      <c r="DG7">
        <f t="shared" ca="1" si="106"/>
        <v>0</v>
      </c>
      <c r="DH7">
        <f t="shared" ca="1" si="107"/>
        <v>0</v>
      </c>
      <c r="DI7">
        <f t="shared" ca="1" si="108"/>
        <v>0</v>
      </c>
      <c r="DJ7">
        <f t="shared" ca="1" si="109"/>
        <v>0</v>
      </c>
      <c r="DK7">
        <f t="shared" ca="1" si="110"/>
        <v>0</v>
      </c>
      <c r="DL7" t="e">
        <f t="shared" ca="1" si="111"/>
        <v>#VALUE!</v>
      </c>
    </row>
    <row r="8" spans="1:116" x14ac:dyDescent="0.25">
      <c r="A8">
        <f>Verzamelblad!A8</f>
        <v>4</v>
      </c>
      <c r="B8" s="12" t="str">
        <f t="shared" ca="1" si="3"/>
        <v>Mavo aan Zee</v>
      </c>
      <c r="C8" s="171" t="str">
        <f t="shared" ca="1" si="4"/>
        <v/>
      </c>
      <c r="D8" s="171" t="str">
        <f t="shared" ca="1" si="5"/>
        <v/>
      </c>
      <c r="E8" s="171" t="str">
        <f t="shared" ca="1" si="6"/>
        <v/>
      </c>
      <c r="F8" s="171" t="str">
        <f t="shared" ca="1" si="7"/>
        <v/>
      </c>
      <c r="G8" s="171" t="str">
        <f t="shared" ca="1" si="8"/>
        <v/>
      </c>
      <c r="H8" s="171" t="str">
        <f t="shared" ca="1" si="9"/>
        <v/>
      </c>
      <c r="I8" s="171" t="str">
        <f t="shared" ca="1" si="10"/>
        <v/>
      </c>
      <c r="J8" s="171" t="str">
        <f t="shared" ca="1" si="11"/>
        <v/>
      </c>
      <c r="K8" s="171" t="str">
        <f t="shared" ca="1" si="12"/>
        <v/>
      </c>
      <c r="L8" s="171" t="str">
        <f t="shared" ca="1" si="13"/>
        <v/>
      </c>
      <c r="M8" s="18" t="str">
        <f t="shared" ca="1" si="14"/>
        <v/>
      </c>
      <c r="N8" s="18" t="str">
        <f t="shared" ca="1" si="15"/>
        <v/>
      </c>
      <c r="O8" s="18" t="str">
        <f t="shared" ca="1" si="16"/>
        <v/>
      </c>
      <c r="P8" s="18" t="str">
        <f t="shared" ca="1" si="17"/>
        <v/>
      </c>
      <c r="Q8" s="171" t="str">
        <f t="shared" ca="1" si="18"/>
        <v/>
      </c>
      <c r="R8" s="129"/>
      <c r="T8" s="144" t="str">
        <f t="shared" ca="1" si="19"/>
        <v/>
      </c>
      <c r="U8" s="144" t="str">
        <f t="shared" ca="1" si="20"/>
        <v/>
      </c>
      <c r="V8" t="str">
        <f t="shared" si="0"/>
        <v/>
      </c>
      <c r="W8" t="str">
        <f t="shared" si="1"/>
        <v/>
      </c>
      <c r="X8" t="str">
        <f t="shared" si="2"/>
        <v/>
      </c>
      <c r="Y8" t="str">
        <f t="shared" ca="1" si="21"/>
        <v/>
      </c>
      <c r="Z8" t="str">
        <f t="shared" ca="1" si="112"/>
        <v/>
      </c>
      <c r="AA8" t="str">
        <f t="shared" ca="1" si="22"/>
        <v/>
      </c>
      <c r="AB8">
        <f t="shared" ca="1" si="23"/>
        <v>0</v>
      </c>
      <c r="AC8" t="str">
        <f t="shared" ca="1" si="24"/>
        <v/>
      </c>
      <c r="AD8">
        <f t="shared" ca="1" si="25"/>
        <v>0</v>
      </c>
      <c r="AE8" t="str">
        <f t="shared" ca="1" si="26"/>
        <v/>
      </c>
      <c r="AF8">
        <f t="shared" ca="1" si="27"/>
        <v>0</v>
      </c>
      <c r="AG8" t="str">
        <f t="shared" ca="1" si="28"/>
        <v/>
      </c>
      <c r="AH8">
        <f t="shared" ca="1" si="29"/>
        <v>0</v>
      </c>
      <c r="AI8" t="str">
        <f t="shared" ca="1" si="30"/>
        <v/>
      </c>
      <c r="AJ8">
        <f t="shared" ca="1" si="31"/>
        <v>0</v>
      </c>
      <c r="AK8" t="str">
        <f t="shared" ca="1" si="32"/>
        <v/>
      </c>
      <c r="AL8">
        <f t="shared" ca="1" si="33"/>
        <v>0</v>
      </c>
      <c r="AM8" t="str">
        <f t="shared" ca="1" si="34"/>
        <v/>
      </c>
      <c r="AN8">
        <f t="shared" ca="1" si="35"/>
        <v>0</v>
      </c>
      <c r="AO8" t="str">
        <f t="shared" ca="1" si="36"/>
        <v/>
      </c>
      <c r="AP8">
        <f t="shared" ca="1" si="37"/>
        <v>0</v>
      </c>
      <c r="AQ8" t="str">
        <f t="shared" ca="1" si="38"/>
        <v/>
      </c>
      <c r="AR8">
        <f t="shared" ca="1" si="39"/>
        <v>0</v>
      </c>
      <c r="AS8" t="str">
        <f t="shared" ca="1" si="40"/>
        <v/>
      </c>
      <c r="AT8">
        <f t="shared" ca="1" si="41"/>
        <v>0</v>
      </c>
      <c r="AU8" t="str">
        <f t="shared" ca="1" si="42"/>
        <v/>
      </c>
      <c r="AV8">
        <f t="shared" ca="1" si="43"/>
        <v>0</v>
      </c>
      <c r="AW8" t="str">
        <f t="shared" ca="1" si="44"/>
        <v/>
      </c>
      <c r="AX8">
        <f t="shared" ca="1" si="45"/>
        <v>0</v>
      </c>
      <c r="AY8" t="str">
        <f t="shared" ca="1" si="46"/>
        <v/>
      </c>
      <c r="AZ8">
        <f t="shared" ca="1" si="47"/>
        <v>0</v>
      </c>
      <c r="BA8" t="str">
        <f t="shared" ca="1" si="48"/>
        <v/>
      </c>
      <c r="BB8">
        <f t="shared" ca="1" si="49"/>
        <v>0</v>
      </c>
      <c r="BC8" t="str">
        <f t="shared" ca="1" si="50"/>
        <v/>
      </c>
      <c r="BD8">
        <f t="shared" ca="1" si="51"/>
        <v>0</v>
      </c>
      <c r="BE8" t="str">
        <f t="shared" ca="1" si="52"/>
        <v/>
      </c>
      <c r="BF8">
        <f t="shared" ca="1" si="53"/>
        <v>0</v>
      </c>
      <c r="BG8" t="str">
        <f t="shared" ca="1" si="54"/>
        <v/>
      </c>
      <c r="BH8">
        <f t="shared" ca="1" si="55"/>
        <v>0</v>
      </c>
      <c r="BI8" t="str">
        <f t="shared" ca="1" si="56"/>
        <v/>
      </c>
      <c r="BJ8">
        <f t="shared" ca="1" si="57"/>
        <v>0</v>
      </c>
      <c r="BK8" t="str">
        <f t="shared" ca="1" si="58"/>
        <v/>
      </c>
      <c r="BL8">
        <f t="shared" ca="1" si="59"/>
        <v>0</v>
      </c>
      <c r="BM8" t="str">
        <f t="shared" ca="1" si="60"/>
        <v/>
      </c>
      <c r="BN8">
        <f t="shared" ca="1" si="61"/>
        <v>0</v>
      </c>
      <c r="BO8" t="str">
        <f t="shared" ca="1" si="62"/>
        <v/>
      </c>
      <c r="BP8">
        <f t="shared" ca="1" si="63"/>
        <v>0</v>
      </c>
      <c r="BQ8" t="str">
        <f t="shared" ca="1" si="64"/>
        <v/>
      </c>
      <c r="BR8">
        <f t="shared" ca="1" si="65"/>
        <v>0</v>
      </c>
      <c r="BS8" t="str">
        <f t="shared" ca="1" si="66"/>
        <v/>
      </c>
      <c r="BT8">
        <f t="shared" ca="1" si="67"/>
        <v>0</v>
      </c>
      <c r="BU8" t="str">
        <f t="shared" ca="1" si="68"/>
        <v/>
      </c>
      <c r="BV8">
        <f t="shared" ca="1" si="69"/>
        <v>0</v>
      </c>
      <c r="BW8" t="str">
        <f t="shared" ca="1" si="70"/>
        <v/>
      </c>
      <c r="BX8">
        <f t="shared" ca="1" si="71"/>
        <v>0</v>
      </c>
      <c r="BY8" t="str">
        <f t="shared" ca="1" si="72"/>
        <v/>
      </c>
      <c r="BZ8">
        <f t="shared" ca="1" si="73"/>
        <v>0</v>
      </c>
      <c r="CA8" t="str">
        <f t="shared" ca="1" si="74"/>
        <v/>
      </c>
      <c r="CB8">
        <f t="shared" ca="1" si="75"/>
        <v>0</v>
      </c>
      <c r="CC8" t="str">
        <f t="shared" ca="1" si="76"/>
        <v/>
      </c>
      <c r="CD8">
        <f t="shared" ca="1" si="77"/>
        <v>0</v>
      </c>
      <c r="CE8" t="str">
        <f t="shared" ca="1" si="78"/>
        <v/>
      </c>
      <c r="CF8">
        <f t="shared" ca="1" si="79"/>
        <v>2954.5571428571429</v>
      </c>
      <c r="CG8">
        <f t="shared" ca="1" si="80"/>
        <v>620457</v>
      </c>
      <c r="CH8">
        <f t="shared" ca="1" si="81"/>
        <v>0</v>
      </c>
      <c r="CI8">
        <f t="shared" ca="1" si="82"/>
        <v>0</v>
      </c>
      <c r="CJ8">
        <f t="shared" ca="1" si="83"/>
        <v>0</v>
      </c>
      <c r="CK8">
        <f t="shared" ca="1" si="84"/>
        <v>0</v>
      </c>
      <c r="CL8">
        <f t="shared" ca="1" si="85"/>
        <v>0</v>
      </c>
      <c r="CM8">
        <f t="shared" ca="1" si="86"/>
        <v>0</v>
      </c>
      <c r="CN8">
        <f t="shared" ca="1" si="87"/>
        <v>0</v>
      </c>
      <c r="CO8">
        <f t="shared" ca="1" si="88"/>
        <v>0</v>
      </c>
      <c r="CP8">
        <f t="shared" ca="1" si="89"/>
        <v>0</v>
      </c>
      <c r="CQ8">
        <f t="shared" ca="1" si="90"/>
        <v>0</v>
      </c>
      <c r="CR8">
        <f t="shared" ca="1" si="91"/>
        <v>0</v>
      </c>
      <c r="CS8">
        <f t="shared" ca="1" si="92"/>
        <v>0</v>
      </c>
      <c r="CT8">
        <f t="shared" ca="1" si="93"/>
        <v>0</v>
      </c>
      <c r="CU8">
        <f t="shared" ca="1" si="94"/>
        <v>0</v>
      </c>
      <c r="CV8">
        <f t="shared" ca="1" si="95"/>
        <v>0</v>
      </c>
      <c r="CW8">
        <f t="shared" ca="1" si="96"/>
        <v>0</v>
      </c>
      <c r="CX8">
        <f t="shared" ca="1" si="97"/>
        <v>0</v>
      </c>
      <c r="CY8">
        <f t="shared" ca="1" si="98"/>
        <v>0</v>
      </c>
      <c r="CZ8">
        <f t="shared" ca="1" si="99"/>
        <v>0</v>
      </c>
      <c r="DA8">
        <f t="shared" ca="1" si="100"/>
        <v>0</v>
      </c>
      <c r="DB8">
        <f t="shared" ca="1" si="101"/>
        <v>0</v>
      </c>
      <c r="DC8">
        <f t="shared" ca="1" si="102"/>
        <v>0</v>
      </c>
      <c r="DD8">
        <f t="shared" ca="1" si="103"/>
        <v>0</v>
      </c>
      <c r="DE8">
        <f t="shared" ca="1" si="104"/>
        <v>0</v>
      </c>
      <c r="DF8">
        <f t="shared" ca="1" si="105"/>
        <v>0</v>
      </c>
      <c r="DG8">
        <f t="shared" ca="1" si="106"/>
        <v>0</v>
      </c>
      <c r="DH8">
        <f t="shared" ca="1" si="107"/>
        <v>0</v>
      </c>
      <c r="DI8">
        <f t="shared" ca="1" si="108"/>
        <v>0</v>
      </c>
      <c r="DJ8">
        <f t="shared" ca="1" si="109"/>
        <v>0</v>
      </c>
      <c r="DK8">
        <f t="shared" ca="1" si="110"/>
        <v>0</v>
      </c>
      <c r="DL8" t="e">
        <f t="shared" ca="1" si="111"/>
        <v>#VALUE!</v>
      </c>
    </row>
    <row r="9" spans="1:116" x14ac:dyDescent="0.25">
      <c r="A9">
        <f>Verzamelblad!A9</f>
        <v>5</v>
      </c>
      <c r="B9" s="12" t="str">
        <f t="shared" ca="1" si="3"/>
        <v>Junior College</v>
      </c>
      <c r="C9" s="171" t="str">
        <f t="shared" ca="1" si="4"/>
        <v/>
      </c>
      <c r="D9" s="171" t="str">
        <f t="shared" ca="1" si="5"/>
        <v/>
      </c>
      <c r="E9" s="171" t="str">
        <f t="shared" ca="1" si="6"/>
        <v/>
      </c>
      <c r="F9" s="171" t="str">
        <f t="shared" ca="1" si="7"/>
        <v/>
      </c>
      <c r="G9" s="171" t="str">
        <f t="shared" ca="1" si="8"/>
        <v/>
      </c>
      <c r="H9" s="171" t="str">
        <f t="shared" ca="1" si="9"/>
        <v/>
      </c>
      <c r="I9" s="171" t="str">
        <f t="shared" ca="1" si="10"/>
        <v/>
      </c>
      <c r="J9" s="171" t="str">
        <f t="shared" ca="1" si="11"/>
        <v/>
      </c>
      <c r="K9" s="171" t="str">
        <f t="shared" ca="1" si="12"/>
        <v/>
      </c>
      <c r="L9" s="171" t="str">
        <f t="shared" ca="1" si="13"/>
        <v/>
      </c>
      <c r="M9" s="18" t="str">
        <f t="shared" ca="1" si="14"/>
        <v/>
      </c>
      <c r="N9" s="18" t="str">
        <f t="shared" ca="1" si="15"/>
        <v/>
      </c>
      <c r="O9" s="18" t="str">
        <f t="shared" ca="1" si="16"/>
        <v/>
      </c>
      <c r="P9" s="18" t="str">
        <f t="shared" ca="1" si="17"/>
        <v/>
      </c>
      <c r="Q9" s="171" t="str">
        <f t="shared" ca="1" si="18"/>
        <v/>
      </c>
      <c r="R9" s="129"/>
      <c r="T9" s="144" t="str">
        <f t="shared" ca="1" si="19"/>
        <v/>
      </c>
      <c r="U9" s="144" t="str">
        <f t="shared" ca="1" si="20"/>
        <v/>
      </c>
      <c r="V9" t="str">
        <f t="shared" si="0"/>
        <v/>
      </c>
      <c r="W9" t="str">
        <f t="shared" si="1"/>
        <v/>
      </c>
      <c r="X9" t="str">
        <f t="shared" si="2"/>
        <v/>
      </c>
      <c r="Y9" t="str">
        <f t="shared" ca="1" si="21"/>
        <v/>
      </c>
      <c r="Z9" t="str">
        <f t="shared" ca="1" si="112"/>
        <v/>
      </c>
      <c r="AA9" t="str">
        <f t="shared" ca="1" si="22"/>
        <v/>
      </c>
      <c r="AB9">
        <f t="shared" ca="1" si="23"/>
        <v>0</v>
      </c>
      <c r="AC9" t="str">
        <f t="shared" ca="1" si="24"/>
        <v/>
      </c>
      <c r="AD9">
        <f t="shared" ca="1" si="25"/>
        <v>0</v>
      </c>
      <c r="AE9" t="str">
        <f t="shared" ca="1" si="26"/>
        <v/>
      </c>
      <c r="AF9">
        <f t="shared" ca="1" si="27"/>
        <v>0</v>
      </c>
      <c r="AG9" t="str">
        <f t="shared" ca="1" si="28"/>
        <v/>
      </c>
      <c r="AH9">
        <f t="shared" ca="1" si="29"/>
        <v>0</v>
      </c>
      <c r="AI9" t="str">
        <f t="shared" ca="1" si="30"/>
        <v/>
      </c>
      <c r="AJ9">
        <f t="shared" ca="1" si="31"/>
        <v>0</v>
      </c>
      <c r="AK9" t="str">
        <f t="shared" ca="1" si="32"/>
        <v/>
      </c>
      <c r="AL9">
        <f t="shared" ca="1" si="33"/>
        <v>0</v>
      </c>
      <c r="AM9" t="str">
        <f t="shared" ca="1" si="34"/>
        <v/>
      </c>
      <c r="AN9">
        <f t="shared" ca="1" si="35"/>
        <v>0</v>
      </c>
      <c r="AO9" t="str">
        <f t="shared" ca="1" si="36"/>
        <v/>
      </c>
      <c r="AP9">
        <f t="shared" ca="1" si="37"/>
        <v>0</v>
      </c>
      <c r="AQ9" t="str">
        <f t="shared" ca="1" si="38"/>
        <v/>
      </c>
      <c r="AR9">
        <f t="shared" ca="1" si="39"/>
        <v>0</v>
      </c>
      <c r="AS9" t="str">
        <f t="shared" ca="1" si="40"/>
        <v/>
      </c>
      <c r="AT9">
        <f t="shared" ca="1" si="41"/>
        <v>0</v>
      </c>
      <c r="AU9" t="str">
        <f t="shared" ca="1" si="42"/>
        <v/>
      </c>
      <c r="AV9">
        <f t="shared" ca="1" si="43"/>
        <v>0</v>
      </c>
      <c r="AW9" t="str">
        <f t="shared" ca="1" si="44"/>
        <v/>
      </c>
      <c r="AX9">
        <f t="shared" ca="1" si="45"/>
        <v>0</v>
      </c>
      <c r="AY9" t="str">
        <f t="shared" ca="1" si="46"/>
        <v/>
      </c>
      <c r="AZ9">
        <f t="shared" ca="1" si="47"/>
        <v>0</v>
      </c>
      <c r="BA9" t="str">
        <f t="shared" ca="1" si="48"/>
        <v/>
      </c>
      <c r="BB9">
        <f t="shared" ca="1" si="49"/>
        <v>0</v>
      </c>
      <c r="BC9" t="str">
        <f t="shared" ca="1" si="50"/>
        <v/>
      </c>
      <c r="BD9">
        <f t="shared" ca="1" si="51"/>
        <v>0</v>
      </c>
      <c r="BE9" t="str">
        <f t="shared" ca="1" si="52"/>
        <v/>
      </c>
      <c r="BF9">
        <f t="shared" ca="1" si="53"/>
        <v>0</v>
      </c>
      <c r="BG9" t="str">
        <f t="shared" ca="1" si="54"/>
        <v/>
      </c>
      <c r="BH9">
        <f t="shared" ca="1" si="55"/>
        <v>0</v>
      </c>
      <c r="BI9" t="str">
        <f t="shared" ca="1" si="56"/>
        <v/>
      </c>
      <c r="BJ9">
        <f t="shared" ca="1" si="57"/>
        <v>0</v>
      </c>
      <c r="BK9" t="str">
        <f t="shared" ca="1" si="58"/>
        <v/>
      </c>
      <c r="BL9">
        <f t="shared" ca="1" si="59"/>
        <v>0</v>
      </c>
      <c r="BM9" t="str">
        <f t="shared" ca="1" si="60"/>
        <v/>
      </c>
      <c r="BN9">
        <f t="shared" ca="1" si="61"/>
        <v>0</v>
      </c>
      <c r="BO9" t="str">
        <f t="shared" ca="1" si="62"/>
        <v/>
      </c>
      <c r="BP9">
        <f t="shared" ca="1" si="63"/>
        <v>0</v>
      </c>
      <c r="BQ9" t="str">
        <f t="shared" ca="1" si="64"/>
        <v/>
      </c>
      <c r="BR9">
        <f t="shared" ca="1" si="65"/>
        <v>0</v>
      </c>
      <c r="BS9" t="str">
        <f t="shared" ca="1" si="66"/>
        <v/>
      </c>
      <c r="BT9">
        <f t="shared" ca="1" si="67"/>
        <v>0</v>
      </c>
      <c r="BU9" t="str">
        <f t="shared" ca="1" si="68"/>
        <v/>
      </c>
      <c r="BV9">
        <f t="shared" ca="1" si="69"/>
        <v>0</v>
      </c>
      <c r="BW9" t="str">
        <f t="shared" ca="1" si="70"/>
        <v/>
      </c>
      <c r="BX9">
        <f t="shared" ca="1" si="71"/>
        <v>0</v>
      </c>
      <c r="BY9" t="str">
        <f t="shared" ca="1" si="72"/>
        <v/>
      </c>
      <c r="BZ9">
        <f t="shared" ca="1" si="73"/>
        <v>0</v>
      </c>
      <c r="CA9" t="str">
        <f t="shared" ca="1" si="74"/>
        <v/>
      </c>
      <c r="CB9">
        <f t="shared" ca="1" si="75"/>
        <v>0</v>
      </c>
      <c r="CC9" t="str">
        <f t="shared" ca="1" si="76"/>
        <v/>
      </c>
      <c r="CD9">
        <f t="shared" ca="1" si="77"/>
        <v>0</v>
      </c>
      <c r="CE9" t="str">
        <f t="shared" ca="1" si="78"/>
        <v/>
      </c>
      <c r="CF9">
        <f t="shared" ca="1" si="79"/>
        <v>4959.0523809523811</v>
      </c>
      <c r="CG9">
        <f t="shared" ca="1" si="80"/>
        <v>1041401</v>
      </c>
      <c r="CH9">
        <f t="shared" ca="1" si="81"/>
        <v>0</v>
      </c>
      <c r="CI9">
        <f t="shared" ca="1" si="82"/>
        <v>0</v>
      </c>
      <c r="CJ9">
        <f t="shared" ca="1" si="83"/>
        <v>0</v>
      </c>
      <c r="CK9">
        <f t="shared" ca="1" si="84"/>
        <v>0</v>
      </c>
      <c r="CL9">
        <f t="shared" ca="1" si="85"/>
        <v>0</v>
      </c>
      <c r="CM9">
        <f t="shared" ca="1" si="86"/>
        <v>0</v>
      </c>
      <c r="CN9">
        <f t="shared" ca="1" si="87"/>
        <v>0</v>
      </c>
      <c r="CO9">
        <f t="shared" ca="1" si="88"/>
        <v>0</v>
      </c>
      <c r="CP9">
        <f t="shared" ca="1" si="89"/>
        <v>0</v>
      </c>
      <c r="CQ9">
        <f t="shared" ca="1" si="90"/>
        <v>0</v>
      </c>
      <c r="CR9">
        <f t="shared" ca="1" si="91"/>
        <v>0</v>
      </c>
      <c r="CS9">
        <f t="shared" ca="1" si="92"/>
        <v>0</v>
      </c>
      <c r="CT9">
        <f t="shared" ca="1" si="93"/>
        <v>0</v>
      </c>
      <c r="CU9">
        <f t="shared" ca="1" si="94"/>
        <v>0</v>
      </c>
      <c r="CV9">
        <f t="shared" ca="1" si="95"/>
        <v>0</v>
      </c>
      <c r="CW9">
        <f t="shared" ca="1" si="96"/>
        <v>0</v>
      </c>
      <c r="CX9">
        <f t="shared" ca="1" si="97"/>
        <v>0</v>
      </c>
      <c r="CY9">
        <f t="shared" ca="1" si="98"/>
        <v>0</v>
      </c>
      <c r="CZ9">
        <f t="shared" ca="1" si="99"/>
        <v>0</v>
      </c>
      <c r="DA9">
        <f t="shared" ca="1" si="100"/>
        <v>0</v>
      </c>
      <c r="DB9">
        <f t="shared" ca="1" si="101"/>
        <v>0</v>
      </c>
      <c r="DC9">
        <f t="shared" ca="1" si="102"/>
        <v>0</v>
      </c>
      <c r="DD9">
        <f t="shared" ca="1" si="103"/>
        <v>0</v>
      </c>
      <c r="DE9">
        <f t="shared" ca="1" si="104"/>
        <v>0</v>
      </c>
      <c r="DF9">
        <f t="shared" ca="1" si="105"/>
        <v>0</v>
      </c>
      <c r="DG9">
        <f t="shared" ca="1" si="106"/>
        <v>0</v>
      </c>
      <c r="DH9">
        <f t="shared" ca="1" si="107"/>
        <v>0</v>
      </c>
      <c r="DI9">
        <f t="shared" ca="1" si="108"/>
        <v>0</v>
      </c>
      <c r="DJ9">
        <f t="shared" ca="1" si="109"/>
        <v>0</v>
      </c>
      <c r="DK9">
        <f t="shared" ca="1" si="110"/>
        <v>0</v>
      </c>
      <c r="DL9" t="e">
        <f t="shared" ca="1" si="111"/>
        <v>#VALUE!</v>
      </c>
    </row>
    <row r="10" spans="1:116" x14ac:dyDescent="0.25">
      <c r="A10">
        <f>Verzamelblad!A10</f>
        <v>6</v>
      </c>
      <c r="B10" s="12" t="str">
        <f t="shared" ca="1" si="3"/>
        <v>Sport aan Zee (1)</v>
      </c>
      <c r="C10" s="171" t="str">
        <f t="shared" ca="1" si="4"/>
        <v/>
      </c>
      <c r="D10" s="171" t="str">
        <f t="shared" ca="1" si="5"/>
        <v/>
      </c>
      <c r="E10" s="171" t="str">
        <f t="shared" ca="1" si="6"/>
        <v/>
      </c>
      <c r="F10" s="171" t="str">
        <f t="shared" ca="1" si="7"/>
        <v/>
      </c>
      <c r="G10" s="171" t="str">
        <f t="shared" ca="1" si="8"/>
        <v/>
      </c>
      <c r="H10" s="171" t="str">
        <f t="shared" ca="1" si="9"/>
        <v/>
      </c>
      <c r="I10" s="171" t="str">
        <f t="shared" ca="1" si="10"/>
        <v/>
      </c>
      <c r="J10" s="171" t="str">
        <f t="shared" ca="1" si="11"/>
        <v/>
      </c>
      <c r="K10" s="171" t="str">
        <f t="shared" ca="1" si="12"/>
        <v/>
      </c>
      <c r="L10" s="171" t="str">
        <f t="shared" ca="1" si="13"/>
        <v/>
      </c>
      <c r="M10" s="18" t="str">
        <f t="shared" ca="1" si="14"/>
        <v/>
      </c>
      <c r="N10" s="18" t="str">
        <f t="shared" ca="1" si="15"/>
        <v/>
      </c>
      <c r="O10" s="18" t="str">
        <f t="shared" ca="1" si="16"/>
        <v/>
      </c>
      <c r="P10" s="18" t="str">
        <f t="shared" ca="1" si="17"/>
        <v/>
      </c>
      <c r="Q10" s="171" t="str">
        <f t="shared" ca="1" si="18"/>
        <v/>
      </c>
      <c r="R10" s="129"/>
      <c r="T10" s="144" t="str">
        <f t="shared" ca="1" si="19"/>
        <v/>
      </c>
      <c r="U10" s="144" t="str">
        <f t="shared" ca="1" si="20"/>
        <v/>
      </c>
      <c r="V10" t="str">
        <f t="shared" si="0"/>
        <v/>
      </c>
      <c r="W10" t="str">
        <f t="shared" si="1"/>
        <v/>
      </c>
      <c r="X10" t="str">
        <f t="shared" si="2"/>
        <v/>
      </c>
      <c r="Y10" t="str">
        <f t="shared" ca="1" si="21"/>
        <v/>
      </c>
      <c r="Z10" t="str">
        <f t="shared" ca="1" si="112"/>
        <v/>
      </c>
      <c r="AA10" t="str">
        <f t="shared" ca="1" si="22"/>
        <v/>
      </c>
      <c r="AB10">
        <f t="shared" ca="1" si="23"/>
        <v>0</v>
      </c>
      <c r="AC10" t="str">
        <f t="shared" ca="1" si="24"/>
        <v/>
      </c>
      <c r="AD10">
        <f t="shared" ca="1" si="25"/>
        <v>0</v>
      </c>
      <c r="AE10" t="str">
        <f t="shared" ca="1" si="26"/>
        <v/>
      </c>
      <c r="AF10">
        <f t="shared" ca="1" si="27"/>
        <v>0</v>
      </c>
      <c r="AG10" t="str">
        <f t="shared" ca="1" si="28"/>
        <v/>
      </c>
      <c r="AH10">
        <f t="shared" ca="1" si="29"/>
        <v>0</v>
      </c>
      <c r="AI10" t="str">
        <f t="shared" ca="1" si="30"/>
        <v/>
      </c>
      <c r="AJ10">
        <f t="shared" ca="1" si="31"/>
        <v>0</v>
      </c>
      <c r="AK10" t="str">
        <f t="shared" ca="1" si="32"/>
        <v/>
      </c>
      <c r="AL10">
        <f t="shared" ca="1" si="33"/>
        <v>0</v>
      </c>
      <c r="AM10" t="str">
        <f t="shared" ca="1" si="34"/>
        <v/>
      </c>
      <c r="AN10">
        <f t="shared" ca="1" si="35"/>
        <v>0</v>
      </c>
      <c r="AO10" t="str">
        <f t="shared" ca="1" si="36"/>
        <v/>
      </c>
      <c r="AP10">
        <f t="shared" ca="1" si="37"/>
        <v>0</v>
      </c>
      <c r="AQ10" t="str">
        <f t="shared" ca="1" si="38"/>
        <v/>
      </c>
      <c r="AR10">
        <f t="shared" ca="1" si="39"/>
        <v>0</v>
      </c>
      <c r="AS10" t="str">
        <f t="shared" ca="1" si="40"/>
        <v/>
      </c>
      <c r="AT10">
        <f t="shared" ca="1" si="41"/>
        <v>0</v>
      </c>
      <c r="AU10" t="str">
        <f t="shared" ca="1" si="42"/>
        <v/>
      </c>
      <c r="AV10">
        <f t="shared" ca="1" si="43"/>
        <v>0</v>
      </c>
      <c r="AW10" t="str">
        <f t="shared" ca="1" si="44"/>
        <v/>
      </c>
      <c r="AX10">
        <f t="shared" ca="1" si="45"/>
        <v>0</v>
      </c>
      <c r="AY10" t="str">
        <f t="shared" ca="1" si="46"/>
        <v/>
      </c>
      <c r="AZ10">
        <f t="shared" ca="1" si="47"/>
        <v>0</v>
      </c>
      <c r="BA10" t="str">
        <f t="shared" ca="1" si="48"/>
        <v/>
      </c>
      <c r="BB10">
        <f t="shared" ca="1" si="49"/>
        <v>0</v>
      </c>
      <c r="BC10" t="str">
        <f t="shared" ca="1" si="50"/>
        <v/>
      </c>
      <c r="BD10">
        <f t="shared" ca="1" si="51"/>
        <v>0</v>
      </c>
      <c r="BE10" t="str">
        <f t="shared" ca="1" si="52"/>
        <v/>
      </c>
      <c r="BF10">
        <f t="shared" ca="1" si="53"/>
        <v>0</v>
      </c>
      <c r="BG10" t="str">
        <f t="shared" ca="1" si="54"/>
        <v/>
      </c>
      <c r="BH10">
        <f t="shared" ca="1" si="55"/>
        <v>0</v>
      </c>
      <c r="BI10" t="str">
        <f t="shared" ca="1" si="56"/>
        <v/>
      </c>
      <c r="BJ10">
        <f t="shared" ca="1" si="57"/>
        <v>0</v>
      </c>
      <c r="BK10" t="str">
        <f t="shared" ca="1" si="58"/>
        <v/>
      </c>
      <c r="BL10">
        <f t="shared" ca="1" si="59"/>
        <v>0</v>
      </c>
      <c r="BM10" t="str">
        <f t="shared" ca="1" si="60"/>
        <v/>
      </c>
      <c r="BN10">
        <f t="shared" ca="1" si="61"/>
        <v>0</v>
      </c>
      <c r="BO10" t="str">
        <f t="shared" ca="1" si="62"/>
        <v/>
      </c>
      <c r="BP10">
        <f t="shared" ca="1" si="63"/>
        <v>0</v>
      </c>
      <c r="BQ10" t="str">
        <f t="shared" ca="1" si="64"/>
        <v/>
      </c>
      <c r="BR10">
        <f t="shared" ca="1" si="65"/>
        <v>0</v>
      </c>
      <c r="BS10" t="str">
        <f t="shared" ca="1" si="66"/>
        <v/>
      </c>
      <c r="BT10">
        <f t="shared" ca="1" si="67"/>
        <v>0</v>
      </c>
      <c r="BU10" t="str">
        <f t="shared" ca="1" si="68"/>
        <v/>
      </c>
      <c r="BV10">
        <f t="shared" ca="1" si="69"/>
        <v>0</v>
      </c>
      <c r="BW10" t="str">
        <f t="shared" ca="1" si="70"/>
        <v/>
      </c>
      <c r="BX10">
        <f t="shared" ca="1" si="71"/>
        <v>0</v>
      </c>
      <c r="BY10" t="str">
        <f t="shared" ca="1" si="72"/>
        <v/>
      </c>
      <c r="BZ10">
        <f t="shared" ca="1" si="73"/>
        <v>0</v>
      </c>
      <c r="CA10" t="str">
        <f t="shared" ca="1" si="74"/>
        <v/>
      </c>
      <c r="CB10">
        <f t="shared" ca="1" si="75"/>
        <v>0</v>
      </c>
      <c r="CC10" t="str">
        <f t="shared" ca="1" si="76"/>
        <v/>
      </c>
      <c r="CD10">
        <f t="shared" ca="1" si="77"/>
        <v>0</v>
      </c>
      <c r="CE10" t="str">
        <f t="shared" ca="1" si="78"/>
        <v/>
      </c>
      <c r="CF10">
        <f t="shared" ca="1" si="79"/>
        <v>2313.1</v>
      </c>
      <c r="CG10">
        <f t="shared" ca="1" si="80"/>
        <v>589840.5</v>
      </c>
      <c r="CH10">
        <f t="shared" ca="1" si="81"/>
        <v>0</v>
      </c>
      <c r="CI10">
        <f t="shared" ca="1" si="82"/>
        <v>0</v>
      </c>
      <c r="CJ10">
        <f t="shared" ca="1" si="83"/>
        <v>0</v>
      </c>
      <c r="CK10">
        <f t="shared" ca="1" si="84"/>
        <v>0</v>
      </c>
      <c r="CL10">
        <f t="shared" ca="1" si="85"/>
        <v>0</v>
      </c>
      <c r="CM10">
        <f t="shared" ca="1" si="86"/>
        <v>0</v>
      </c>
      <c r="CN10">
        <f t="shared" ca="1" si="87"/>
        <v>0</v>
      </c>
      <c r="CO10">
        <f t="shared" ca="1" si="88"/>
        <v>0</v>
      </c>
      <c r="CP10">
        <f t="shared" ca="1" si="89"/>
        <v>0</v>
      </c>
      <c r="CQ10">
        <f t="shared" ca="1" si="90"/>
        <v>0</v>
      </c>
      <c r="CR10">
        <f t="shared" ca="1" si="91"/>
        <v>0</v>
      </c>
      <c r="CS10">
        <f t="shared" ca="1" si="92"/>
        <v>0</v>
      </c>
      <c r="CT10">
        <f t="shared" ca="1" si="93"/>
        <v>0</v>
      </c>
      <c r="CU10">
        <f t="shared" ca="1" si="94"/>
        <v>0</v>
      </c>
      <c r="CV10">
        <f t="shared" ca="1" si="95"/>
        <v>0</v>
      </c>
      <c r="CW10">
        <f t="shared" ca="1" si="96"/>
        <v>0</v>
      </c>
      <c r="CX10">
        <f t="shared" ca="1" si="97"/>
        <v>0</v>
      </c>
      <c r="CY10">
        <f t="shared" ca="1" si="98"/>
        <v>0</v>
      </c>
      <c r="CZ10">
        <f t="shared" ca="1" si="99"/>
        <v>0</v>
      </c>
      <c r="DA10">
        <f t="shared" ca="1" si="100"/>
        <v>0</v>
      </c>
      <c r="DB10">
        <f t="shared" ca="1" si="101"/>
        <v>0</v>
      </c>
      <c r="DC10">
        <f t="shared" ca="1" si="102"/>
        <v>0</v>
      </c>
      <c r="DD10">
        <f t="shared" ca="1" si="103"/>
        <v>0</v>
      </c>
      <c r="DE10">
        <f t="shared" ca="1" si="104"/>
        <v>0</v>
      </c>
      <c r="DF10">
        <f t="shared" ca="1" si="105"/>
        <v>0</v>
      </c>
      <c r="DG10">
        <f t="shared" ca="1" si="106"/>
        <v>0</v>
      </c>
      <c r="DH10">
        <f t="shared" ca="1" si="107"/>
        <v>0</v>
      </c>
      <c r="DI10">
        <f t="shared" ca="1" si="108"/>
        <v>0</v>
      </c>
      <c r="DJ10">
        <f t="shared" ca="1" si="109"/>
        <v>0</v>
      </c>
      <c r="DK10">
        <f t="shared" ca="1" si="110"/>
        <v>0</v>
      </c>
      <c r="DL10" t="e">
        <f t="shared" ca="1" si="111"/>
        <v>#VALUE!</v>
      </c>
    </row>
    <row r="11" spans="1:116" x14ac:dyDescent="0.25">
      <c r="A11">
        <f>Verzamelblad!A11</f>
        <v>7</v>
      </c>
      <c r="B11" s="12" t="str">
        <f t="shared" ca="1" si="3"/>
        <v>Sporthal de Slenk</v>
      </c>
      <c r="C11" s="171" t="str">
        <f t="shared" ca="1" si="4"/>
        <v/>
      </c>
      <c r="D11" s="171" t="str">
        <f t="shared" ca="1" si="5"/>
        <v/>
      </c>
      <c r="E11" s="171" t="str">
        <f t="shared" ca="1" si="6"/>
        <v/>
      </c>
      <c r="F11" s="171" t="str">
        <f t="shared" ca="1" si="7"/>
        <v/>
      </c>
      <c r="G11" s="171" t="str">
        <f t="shared" ca="1" si="8"/>
        <v/>
      </c>
      <c r="H11" s="171" t="str">
        <f t="shared" ca="1" si="9"/>
        <v/>
      </c>
      <c r="I11" s="171" t="str">
        <f t="shared" ca="1" si="10"/>
        <v/>
      </c>
      <c r="J11" s="171" t="str">
        <f t="shared" ca="1" si="11"/>
        <v/>
      </c>
      <c r="K11" s="171" t="str">
        <f t="shared" ca="1" si="12"/>
        <v/>
      </c>
      <c r="L11" s="171" t="str">
        <f t="shared" ca="1" si="13"/>
        <v/>
      </c>
      <c r="M11" s="18" t="str">
        <f t="shared" ca="1" si="14"/>
        <v/>
      </c>
      <c r="N11" s="18" t="str">
        <f t="shared" ca="1" si="15"/>
        <v/>
      </c>
      <c r="O11" s="18" t="str">
        <f t="shared" ca="1" si="16"/>
        <v/>
      </c>
      <c r="P11" s="18" t="str">
        <f t="shared" ca="1" si="17"/>
        <v/>
      </c>
      <c r="Q11" s="171" t="str">
        <f t="shared" ca="1" si="18"/>
        <v/>
      </c>
      <c r="R11" s="129"/>
      <c r="T11" s="144" t="str">
        <f t="shared" ca="1" si="19"/>
        <v/>
      </c>
      <c r="U11" s="144" t="str">
        <f t="shared" ca="1" si="20"/>
        <v/>
      </c>
      <c r="V11" t="str">
        <f t="shared" si="0"/>
        <v/>
      </c>
      <c r="W11" t="str">
        <f t="shared" si="1"/>
        <v/>
      </c>
      <c r="X11" t="str">
        <f t="shared" si="2"/>
        <v/>
      </c>
      <c r="Y11" t="str">
        <f t="shared" ca="1" si="21"/>
        <v/>
      </c>
      <c r="Z11" t="str">
        <f t="shared" ca="1" si="112"/>
        <v/>
      </c>
      <c r="AA11" t="str">
        <f t="shared" ca="1" si="22"/>
        <v/>
      </c>
      <c r="AB11">
        <f t="shared" ca="1" si="23"/>
        <v>0</v>
      </c>
      <c r="AC11" t="str">
        <f t="shared" ca="1" si="24"/>
        <v/>
      </c>
      <c r="AD11">
        <f t="shared" ca="1" si="25"/>
        <v>0</v>
      </c>
      <c r="AE11" t="str">
        <f t="shared" ca="1" si="26"/>
        <v/>
      </c>
      <c r="AF11">
        <f t="shared" ca="1" si="27"/>
        <v>0</v>
      </c>
      <c r="AG11" t="str">
        <f t="shared" ca="1" si="28"/>
        <v/>
      </c>
      <c r="AH11">
        <f t="shared" ca="1" si="29"/>
        <v>0</v>
      </c>
      <c r="AI11" t="str">
        <f t="shared" ca="1" si="30"/>
        <v/>
      </c>
      <c r="AJ11">
        <f t="shared" ca="1" si="31"/>
        <v>0</v>
      </c>
      <c r="AK11" t="str">
        <f t="shared" ca="1" si="32"/>
        <v/>
      </c>
      <c r="AL11">
        <f t="shared" ca="1" si="33"/>
        <v>0</v>
      </c>
      <c r="AM11" t="str">
        <f t="shared" ca="1" si="34"/>
        <v/>
      </c>
      <c r="AN11">
        <f t="shared" ca="1" si="35"/>
        <v>0</v>
      </c>
      <c r="AO11" t="str">
        <f t="shared" ca="1" si="36"/>
        <v/>
      </c>
      <c r="AP11">
        <f t="shared" ca="1" si="37"/>
        <v>0</v>
      </c>
      <c r="AQ11" t="str">
        <f t="shared" ca="1" si="38"/>
        <v/>
      </c>
      <c r="AR11">
        <f t="shared" ca="1" si="39"/>
        <v>0</v>
      </c>
      <c r="AS11" t="str">
        <f t="shared" ca="1" si="40"/>
        <v/>
      </c>
      <c r="AT11">
        <f t="shared" ca="1" si="41"/>
        <v>0</v>
      </c>
      <c r="AU11" t="str">
        <f t="shared" ca="1" si="42"/>
        <v/>
      </c>
      <c r="AV11">
        <f t="shared" ca="1" si="43"/>
        <v>0</v>
      </c>
      <c r="AW11" t="str">
        <f t="shared" ca="1" si="44"/>
        <v/>
      </c>
      <c r="AX11">
        <f t="shared" ca="1" si="45"/>
        <v>0</v>
      </c>
      <c r="AY11" t="str">
        <f t="shared" ca="1" si="46"/>
        <v/>
      </c>
      <c r="AZ11">
        <f t="shared" ca="1" si="47"/>
        <v>0</v>
      </c>
      <c r="BA11" t="str">
        <f t="shared" ca="1" si="48"/>
        <v/>
      </c>
      <c r="BB11">
        <f t="shared" ca="1" si="49"/>
        <v>0</v>
      </c>
      <c r="BC11" t="str">
        <f t="shared" ca="1" si="50"/>
        <v/>
      </c>
      <c r="BD11">
        <f t="shared" ca="1" si="51"/>
        <v>0</v>
      </c>
      <c r="BE11" t="str">
        <f t="shared" ca="1" si="52"/>
        <v/>
      </c>
      <c r="BF11">
        <f t="shared" ca="1" si="53"/>
        <v>0</v>
      </c>
      <c r="BG11" t="str">
        <f t="shared" ca="1" si="54"/>
        <v/>
      </c>
      <c r="BH11">
        <f t="shared" ca="1" si="55"/>
        <v>0</v>
      </c>
      <c r="BI11" t="str">
        <f t="shared" ca="1" si="56"/>
        <v/>
      </c>
      <c r="BJ11">
        <f t="shared" ca="1" si="57"/>
        <v>0</v>
      </c>
      <c r="BK11" t="str">
        <f t="shared" ca="1" si="58"/>
        <v/>
      </c>
      <c r="BL11">
        <f t="shared" ca="1" si="59"/>
        <v>0</v>
      </c>
      <c r="BM11" t="str">
        <f t="shared" ca="1" si="60"/>
        <v/>
      </c>
      <c r="BN11">
        <f t="shared" ca="1" si="61"/>
        <v>0</v>
      </c>
      <c r="BO11" t="str">
        <f t="shared" ca="1" si="62"/>
        <v/>
      </c>
      <c r="BP11">
        <f t="shared" ca="1" si="63"/>
        <v>0</v>
      </c>
      <c r="BQ11" t="str">
        <f t="shared" ca="1" si="64"/>
        <v/>
      </c>
      <c r="BR11">
        <f t="shared" ca="1" si="65"/>
        <v>0</v>
      </c>
      <c r="BS11" t="str">
        <f t="shared" ca="1" si="66"/>
        <v/>
      </c>
      <c r="BT11">
        <f t="shared" ca="1" si="67"/>
        <v>0</v>
      </c>
      <c r="BU11" t="str">
        <f t="shared" ca="1" si="68"/>
        <v/>
      </c>
      <c r="BV11">
        <f t="shared" ca="1" si="69"/>
        <v>0</v>
      </c>
      <c r="BW11" t="str">
        <f t="shared" ca="1" si="70"/>
        <v/>
      </c>
      <c r="BX11">
        <f t="shared" ca="1" si="71"/>
        <v>0</v>
      </c>
      <c r="BY11" t="str">
        <f t="shared" ca="1" si="72"/>
        <v/>
      </c>
      <c r="BZ11">
        <f t="shared" ca="1" si="73"/>
        <v>0</v>
      </c>
      <c r="CA11" t="str">
        <f t="shared" ca="1" si="74"/>
        <v/>
      </c>
      <c r="CB11">
        <f t="shared" ca="1" si="75"/>
        <v>0</v>
      </c>
      <c r="CC11" t="str">
        <f t="shared" ca="1" si="76"/>
        <v/>
      </c>
      <c r="CD11">
        <f t="shared" ca="1" si="77"/>
        <v>0</v>
      </c>
      <c r="CE11" t="str">
        <f t="shared" ca="1" si="78"/>
        <v/>
      </c>
      <c r="CF11">
        <f t="shared" ca="1" si="79"/>
        <v>1912.58</v>
      </c>
      <c r="CG11">
        <f t="shared" ca="1" si="80"/>
        <v>382516</v>
      </c>
      <c r="CH11">
        <f t="shared" ca="1" si="81"/>
        <v>0</v>
      </c>
      <c r="CI11">
        <f t="shared" ca="1" si="82"/>
        <v>0</v>
      </c>
      <c r="CJ11">
        <f t="shared" ca="1" si="83"/>
        <v>0</v>
      </c>
      <c r="CK11">
        <f t="shared" ca="1" si="84"/>
        <v>0</v>
      </c>
      <c r="CL11">
        <f t="shared" ca="1" si="85"/>
        <v>0</v>
      </c>
      <c r="CM11">
        <f t="shared" ca="1" si="86"/>
        <v>0</v>
      </c>
      <c r="CN11">
        <f t="shared" ca="1" si="87"/>
        <v>0</v>
      </c>
      <c r="CO11">
        <f t="shared" ca="1" si="88"/>
        <v>0</v>
      </c>
      <c r="CP11">
        <f t="shared" ca="1" si="89"/>
        <v>0</v>
      </c>
      <c r="CQ11">
        <f t="shared" ca="1" si="90"/>
        <v>0</v>
      </c>
      <c r="CR11">
        <f t="shared" ca="1" si="91"/>
        <v>0</v>
      </c>
      <c r="CS11">
        <f t="shared" ca="1" si="92"/>
        <v>0</v>
      </c>
      <c r="CT11">
        <f t="shared" ca="1" si="93"/>
        <v>0</v>
      </c>
      <c r="CU11">
        <f t="shared" ca="1" si="94"/>
        <v>0</v>
      </c>
      <c r="CV11">
        <f t="shared" ca="1" si="95"/>
        <v>0</v>
      </c>
      <c r="CW11">
        <f t="shared" ca="1" si="96"/>
        <v>0</v>
      </c>
      <c r="CX11">
        <f t="shared" ca="1" si="97"/>
        <v>0</v>
      </c>
      <c r="CY11">
        <f t="shared" ca="1" si="98"/>
        <v>0</v>
      </c>
      <c r="CZ11">
        <f t="shared" ca="1" si="99"/>
        <v>0</v>
      </c>
      <c r="DA11">
        <f t="shared" ca="1" si="100"/>
        <v>0</v>
      </c>
      <c r="DB11">
        <f t="shared" ca="1" si="101"/>
        <v>0</v>
      </c>
      <c r="DC11">
        <f t="shared" ca="1" si="102"/>
        <v>0</v>
      </c>
      <c r="DD11">
        <f t="shared" ca="1" si="103"/>
        <v>0</v>
      </c>
      <c r="DE11">
        <f t="shared" ca="1" si="104"/>
        <v>0</v>
      </c>
      <c r="DF11">
        <f t="shared" ca="1" si="105"/>
        <v>0</v>
      </c>
      <c r="DG11">
        <f t="shared" ca="1" si="106"/>
        <v>0</v>
      </c>
      <c r="DH11">
        <f t="shared" ca="1" si="107"/>
        <v>0</v>
      </c>
      <c r="DI11">
        <f t="shared" ca="1" si="108"/>
        <v>0</v>
      </c>
      <c r="DJ11">
        <f t="shared" ca="1" si="109"/>
        <v>0</v>
      </c>
      <c r="DK11">
        <f t="shared" ca="1" si="110"/>
        <v>0</v>
      </c>
      <c r="DL11" t="e">
        <f t="shared" ca="1" si="111"/>
        <v>#VALUE!</v>
      </c>
    </row>
    <row r="12" spans="1:116" x14ac:dyDescent="0.25">
      <c r="A12">
        <f>Verzamelblad!A12</f>
        <v>8</v>
      </c>
      <c r="B12" s="12" t="str">
        <f t="shared" ca="1" si="3"/>
        <v>Bestuurskantoor SaZ</v>
      </c>
      <c r="C12" s="171" t="str">
        <f t="shared" ca="1" si="4"/>
        <v/>
      </c>
      <c r="D12" s="171" t="str">
        <f t="shared" ca="1" si="5"/>
        <v/>
      </c>
      <c r="E12" s="171" t="str">
        <f t="shared" ca="1" si="6"/>
        <v/>
      </c>
      <c r="F12" s="171" t="str">
        <f t="shared" ca="1" si="7"/>
        <v/>
      </c>
      <c r="G12" s="171" t="str">
        <f t="shared" ca="1" si="8"/>
        <v/>
      </c>
      <c r="H12" s="171" t="str">
        <f t="shared" ca="1" si="9"/>
        <v/>
      </c>
      <c r="I12" s="171" t="str">
        <f t="shared" ca="1" si="10"/>
        <v/>
      </c>
      <c r="J12" s="171" t="str">
        <f t="shared" ca="1" si="11"/>
        <v/>
      </c>
      <c r="K12" s="171" t="str">
        <f t="shared" ca="1" si="12"/>
        <v/>
      </c>
      <c r="L12" s="171" t="str">
        <f t="shared" ca="1" si="13"/>
        <v/>
      </c>
      <c r="M12" s="18" t="str">
        <f t="shared" ca="1" si="14"/>
        <v/>
      </c>
      <c r="N12" s="18" t="str">
        <f t="shared" ca="1" si="15"/>
        <v/>
      </c>
      <c r="O12" s="18" t="str">
        <f t="shared" ca="1" si="16"/>
        <v/>
      </c>
      <c r="P12" s="18" t="str">
        <f t="shared" ca="1" si="17"/>
        <v/>
      </c>
      <c r="Q12" s="171" t="str">
        <f t="shared" ca="1" si="18"/>
        <v/>
      </c>
      <c r="R12" s="129"/>
      <c r="T12" s="144" t="str">
        <f t="shared" ca="1" si="19"/>
        <v/>
      </c>
      <c r="U12" s="144" t="str">
        <f t="shared" ca="1" si="20"/>
        <v/>
      </c>
      <c r="V12" t="str">
        <f t="shared" si="0"/>
        <v/>
      </c>
      <c r="W12" t="str">
        <f t="shared" si="1"/>
        <v/>
      </c>
      <c r="X12" t="str">
        <f t="shared" si="2"/>
        <v/>
      </c>
      <c r="Y12" t="str">
        <f t="shared" ca="1" si="21"/>
        <v/>
      </c>
      <c r="Z12" t="str">
        <f t="shared" ca="1" si="112"/>
        <v/>
      </c>
      <c r="AA12" t="str">
        <f t="shared" ca="1" si="22"/>
        <v/>
      </c>
      <c r="AB12">
        <f t="shared" ca="1" si="23"/>
        <v>0</v>
      </c>
      <c r="AC12" t="str">
        <f t="shared" ca="1" si="24"/>
        <v/>
      </c>
      <c r="AD12">
        <f t="shared" ca="1" si="25"/>
        <v>0</v>
      </c>
      <c r="AE12" t="str">
        <f t="shared" ca="1" si="26"/>
        <v/>
      </c>
      <c r="AF12">
        <f t="shared" ca="1" si="27"/>
        <v>0</v>
      </c>
      <c r="AG12" t="str">
        <f t="shared" ca="1" si="28"/>
        <v/>
      </c>
      <c r="AH12">
        <f t="shared" ca="1" si="29"/>
        <v>0</v>
      </c>
      <c r="AI12" t="str">
        <f t="shared" ca="1" si="30"/>
        <v/>
      </c>
      <c r="AJ12">
        <f t="shared" ca="1" si="31"/>
        <v>0</v>
      </c>
      <c r="AK12" t="str">
        <f t="shared" ca="1" si="32"/>
        <v/>
      </c>
      <c r="AL12">
        <f t="shared" ca="1" si="33"/>
        <v>0</v>
      </c>
      <c r="AM12" t="str">
        <f t="shared" ca="1" si="34"/>
        <v/>
      </c>
      <c r="AN12">
        <f t="shared" ca="1" si="35"/>
        <v>0</v>
      </c>
      <c r="AO12" t="str">
        <f t="shared" ca="1" si="36"/>
        <v/>
      </c>
      <c r="AP12">
        <f t="shared" ca="1" si="37"/>
        <v>0</v>
      </c>
      <c r="AQ12" t="str">
        <f t="shared" ca="1" si="38"/>
        <v/>
      </c>
      <c r="AR12">
        <f t="shared" ca="1" si="39"/>
        <v>0</v>
      </c>
      <c r="AS12" t="str">
        <f t="shared" ca="1" si="40"/>
        <v/>
      </c>
      <c r="AT12">
        <f t="shared" ca="1" si="41"/>
        <v>0</v>
      </c>
      <c r="AU12" t="str">
        <f t="shared" ca="1" si="42"/>
        <v/>
      </c>
      <c r="AV12">
        <f t="shared" ca="1" si="43"/>
        <v>0</v>
      </c>
      <c r="AW12" t="str">
        <f t="shared" ca="1" si="44"/>
        <v/>
      </c>
      <c r="AX12">
        <f t="shared" ca="1" si="45"/>
        <v>0</v>
      </c>
      <c r="AY12" t="str">
        <f t="shared" ca="1" si="46"/>
        <v/>
      </c>
      <c r="AZ12">
        <f t="shared" ca="1" si="47"/>
        <v>0</v>
      </c>
      <c r="BA12" t="str">
        <f t="shared" ca="1" si="48"/>
        <v/>
      </c>
      <c r="BB12">
        <f t="shared" ca="1" si="49"/>
        <v>0</v>
      </c>
      <c r="BC12" t="str">
        <f t="shared" ca="1" si="50"/>
        <v/>
      </c>
      <c r="BD12">
        <f t="shared" ca="1" si="51"/>
        <v>0</v>
      </c>
      <c r="BE12" t="str">
        <f t="shared" ca="1" si="52"/>
        <v/>
      </c>
      <c r="BF12">
        <f t="shared" ca="1" si="53"/>
        <v>0</v>
      </c>
      <c r="BG12" t="str">
        <f t="shared" ca="1" si="54"/>
        <v/>
      </c>
      <c r="BH12">
        <f t="shared" ca="1" si="55"/>
        <v>0</v>
      </c>
      <c r="BI12" t="str">
        <f t="shared" ca="1" si="56"/>
        <v/>
      </c>
      <c r="BJ12">
        <f t="shared" ca="1" si="57"/>
        <v>0</v>
      </c>
      <c r="BK12" t="str">
        <f t="shared" ca="1" si="58"/>
        <v/>
      </c>
      <c r="BL12">
        <f t="shared" ca="1" si="59"/>
        <v>0</v>
      </c>
      <c r="BM12" t="str">
        <f t="shared" ca="1" si="60"/>
        <v/>
      </c>
      <c r="BN12">
        <f t="shared" ca="1" si="61"/>
        <v>0</v>
      </c>
      <c r="BO12" t="str">
        <f t="shared" ca="1" si="62"/>
        <v/>
      </c>
      <c r="BP12">
        <f t="shared" ca="1" si="63"/>
        <v>0</v>
      </c>
      <c r="BQ12" t="str">
        <f t="shared" ca="1" si="64"/>
        <v/>
      </c>
      <c r="BR12">
        <f t="shared" ca="1" si="65"/>
        <v>0</v>
      </c>
      <c r="BS12" t="str">
        <f t="shared" ca="1" si="66"/>
        <v/>
      </c>
      <c r="BT12">
        <f t="shared" ca="1" si="67"/>
        <v>0</v>
      </c>
      <c r="BU12" t="str">
        <f t="shared" ca="1" si="68"/>
        <v/>
      </c>
      <c r="BV12">
        <f t="shared" ca="1" si="69"/>
        <v>0</v>
      </c>
      <c r="BW12" t="str">
        <f t="shared" ca="1" si="70"/>
        <v/>
      </c>
      <c r="BX12">
        <f t="shared" ca="1" si="71"/>
        <v>0</v>
      </c>
      <c r="BY12" t="str">
        <f t="shared" ca="1" si="72"/>
        <v/>
      </c>
      <c r="BZ12">
        <f t="shared" ca="1" si="73"/>
        <v>0</v>
      </c>
      <c r="CA12" t="str">
        <f t="shared" ca="1" si="74"/>
        <v/>
      </c>
      <c r="CB12">
        <f t="shared" ca="1" si="75"/>
        <v>0</v>
      </c>
      <c r="CC12" t="str">
        <f t="shared" ca="1" si="76"/>
        <v/>
      </c>
      <c r="CD12">
        <f t="shared" ca="1" si="77"/>
        <v>0</v>
      </c>
      <c r="CE12" t="str">
        <f t="shared" ca="1" si="78"/>
        <v/>
      </c>
      <c r="CF12">
        <f t="shared" ca="1" si="79"/>
        <v>1344.8999999999996</v>
      </c>
      <c r="CG12">
        <f t="shared" ca="1" si="80"/>
        <v>282428.99999999994</v>
      </c>
      <c r="CH12">
        <f t="shared" ca="1" si="81"/>
        <v>0</v>
      </c>
      <c r="CI12">
        <f t="shared" ca="1" si="82"/>
        <v>0</v>
      </c>
      <c r="CJ12">
        <f t="shared" ca="1" si="83"/>
        <v>0</v>
      </c>
      <c r="CK12">
        <f t="shared" ca="1" si="84"/>
        <v>0</v>
      </c>
      <c r="CL12">
        <f t="shared" ca="1" si="85"/>
        <v>0</v>
      </c>
      <c r="CM12">
        <f t="shared" ca="1" si="86"/>
        <v>0</v>
      </c>
      <c r="CN12">
        <f t="shared" ca="1" si="87"/>
        <v>0</v>
      </c>
      <c r="CO12">
        <f t="shared" ca="1" si="88"/>
        <v>0</v>
      </c>
      <c r="CP12">
        <f t="shared" ca="1" si="89"/>
        <v>0</v>
      </c>
      <c r="CQ12">
        <f t="shared" ca="1" si="90"/>
        <v>0</v>
      </c>
      <c r="CR12">
        <f t="shared" ca="1" si="91"/>
        <v>0</v>
      </c>
      <c r="CS12">
        <f t="shared" ca="1" si="92"/>
        <v>0</v>
      </c>
      <c r="CT12">
        <f t="shared" ca="1" si="93"/>
        <v>0</v>
      </c>
      <c r="CU12">
        <f t="shared" ca="1" si="94"/>
        <v>0</v>
      </c>
      <c r="CV12">
        <f t="shared" ca="1" si="95"/>
        <v>0</v>
      </c>
      <c r="CW12">
        <f t="shared" ca="1" si="96"/>
        <v>0</v>
      </c>
      <c r="CX12">
        <f t="shared" ca="1" si="97"/>
        <v>0</v>
      </c>
      <c r="CY12">
        <f t="shared" ca="1" si="98"/>
        <v>0</v>
      </c>
      <c r="CZ12">
        <f t="shared" ca="1" si="99"/>
        <v>0</v>
      </c>
      <c r="DA12">
        <f t="shared" ca="1" si="100"/>
        <v>0</v>
      </c>
      <c r="DB12">
        <f t="shared" ca="1" si="101"/>
        <v>0</v>
      </c>
      <c r="DC12">
        <f t="shared" ca="1" si="102"/>
        <v>0</v>
      </c>
      <c r="DD12">
        <f t="shared" ca="1" si="103"/>
        <v>0</v>
      </c>
      <c r="DE12">
        <f t="shared" ca="1" si="104"/>
        <v>0</v>
      </c>
      <c r="DF12">
        <f t="shared" ca="1" si="105"/>
        <v>0</v>
      </c>
      <c r="DG12">
        <f t="shared" ca="1" si="106"/>
        <v>0</v>
      </c>
      <c r="DH12">
        <f t="shared" ca="1" si="107"/>
        <v>0</v>
      </c>
      <c r="DI12">
        <f t="shared" ca="1" si="108"/>
        <v>0</v>
      </c>
      <c r="DJ12">
        <f t="shared" ca="1" si="109"/>
        <v>0</v>
      </c>
      <c r="DK12">
        <f t="shared" ca="1" si="110"/>
        <v>0</v>
      </c>
      <c r="DL12" t="e">
        <f t="shared" ca="1" si="111"/>
        <v>#VALUE!</v>
      </c>
    </row>
    <row r="13" spans="1:116" x14ac:dyDescent="0.25">
      <c r="A13">
        <f>Verzamelblad!A13</f>
        <v>9</v>
      </c>
      <c r="B13" s="12" t="str">
        <f t="shared" ca="1" si="3"/>
        <v>(nieuw)</v>
      </c>
      <c r="C13" s="171" t="str">
        <f t="shared" ca="1" si="4"/>
        <v/>
      </c>
      <c r="D13" s="171" t="str">
        <f t="shared" ca="1" si="5"/>
        <v/>
      </c>
      <c r="E13" s="171" t="str">
        <f t="shared" ca="1" si="6"/>
        <v/>
      </c>
      <c r="F13" s="171" t="str">
        <f t="shared" ca="1" si="7"/>
        <v/>
      </c>
      <c r="G13" s="171" t="str">
        <f t="shared" ca="1" si="8"/>
        <v/>
      </c>
      <c r="H13" s="171" t="str">
        <f t="shared" ca="1" si="9"/>
        <v/>
      </c>
      <c r="I13" s="171" t="str">
        <f t="shared" ca="1" si="10"/>
        <v/>
      </c>
      <c r="J13" s="171" t="str">
        <f t="shared" ca="1" si="11"/>
        <v/>
      </c>
      <c r="K13" s="171" t="str">
        <f t="shared" ca="1" si="12"/>
        <v/>
      </c>
      <c r="L13" s="171" t="str">
        <f t="shared" ca="1" si="13"/>
        <v/>
      </c>
      <c r="M13" s="18" t="str">
        <f t="shared" ca="1" si="14"/>
        <v/>
      </c>
      <c r="N13" s="18" t="str">
        <f t="shared" ca="1" si="15"/>
        <v/>
      </c>
      <c r="O13" s="18" t="str">
        <f t="shared" ca="1" si="16"/>
        <v/>
      </c>
      <c r="P13" s="18" t="str">
        <f t="shared" ca="1" si="17"/>
        <v/>
      </c>
      <c r="Q13" s="171" t="str">
        <f t="shared" ca="1" si="18"/>
        <v/>
      </c>
      <c r="R13" s="129"/>
      <c r="T13" s="144" t="str">
        <f t="shared" ca="1" si="19"/>
        <v/>
      </c>
      <c r="U13" s="144" t="str">
        <f t="shared" ca="1" si="20"/>
        <v/>
      </c>
      <c r="V13" t="str">
        <f t="shared" si="0"/>
        <v/>
      </c>
      <c r="W13" t="str">
        <f t="shared" si="1"/>
        <v/>
      </c>
      <c r="X13" t="str">
        <f t="shared" si="2"/>
        <v/>
      </c>
      <c r="Y13" t="str">
        <f t="shared" ca="1" si="21"/>
        <v/>
      </c>
      <c r="Z13" t="str">
        <f t="shared" ca="1" si="112"/>
        <v/>
      </c>
      <c r="AA13" t="str">
        <f t="shared" ca="1" si="22"/>
        <v/>
      </c>
      <c r="AB13">
        <f t="shared" ca="1" si="23"/>
        <v>0</v>
      </c>
      <c r="AC13" t="str">
        <f t="shared" ca="1" si="24"/>
        <v/>
      </c>
      <c r="AD13">
        <f t="shared" ca="1" si="25"/>
        <v>0</v>
      </c>
      <c r="AE13" t="str">
        <f t="shared" ca="1" si="26"/>
        <v/>
      </c>
      <c r="AF13">
        <f t="shared" ca="1" si="27"/>
        <v>0</v>
      </c>
      <c r="AG13" t="str">
        <f t="shared" ca="1" si="28"/>
        <v/>
      </c>
      <c r="AH13">
        <f t="shared" ca="1" si="29"/>
        <v>0</v>
      </c>
      <c r="AI13" t="str">
        <f t="shared" ca="1" si="30"/>
        <v/>
      </c>
      <c r="AJ13">
        <f t="shared" ca="1" si="31"/>
        <v>0</v>
      </c>
      <c r="AK13" t="str">
        <f t="shared" ca="1" si="32"/>
        <v/>
      </c>
      <c r="AL13">
        <f t="shared" ca="1" si="33"/>
        <v>0</v>
      </c>
      <c r="AM13" t="str">
        <f t="shared" ca="1" si="34"/>
        <v/>
      </c>
      <c r="AN13">
        <f t="shared" ca="1" si="35"/>
        <v>0</v>
      </c>
      <c r="AO13" t="str">
        <f t="shared" ca="1" si="36"/>
        <v/>
      </c>
      <c r="AP13">
        <f t="shared" ca="1" si="37"/>
        <v>0</v>
      </c>
      <c r="AQ13" t="str">
        <f t="shared" ca="1" si="38"/>
        <v/>
      </c>
      <c r="AR13">
        <f t="shared" ca="1" si="39"/>
        <v>0</v>
      </c>
      <c r="AS13" t="str">
        <f t="shared" ca="1" si="40"/>
        <v/>
      </c>
      <c r="AT13">
        <f t="shared" ca="1" si="41"/>
        <v>0</v>
      </c>
      <c r="AU13" t="str">
        <f t="shared" ca="1" si="42"/>
        <v/>
      </c>
      <c r="AV13">
        <f t="shared" ca="1" si="43"/>
        <v>0</v>
      </c>
      <c r="AW13" t="str">
        <f t="shared" ca="1" si="44"/>
        <v/>
      </c>
      <c r="AX13">
        <f t="shared" ca="1" si="45"/>
        <v>0</v>
      </c>
      <c r="AY13" t="str">
        <f t="shared" ca="1" si="46"/>
        <v/>
      </c>
      <c r="AZ13">
        <f t="shared" ca="1" si="47"/>
        <v>0</v>
      </c>
      <c r="BA13" t="str">
        <f t="shared" ca="1" si="48"/>
        <v/>
      </c>
      <c r="BB13">
        <f t="shared" ca="1" si="49"/>
        <v>0</v>
      </c>
      <c r="BC13" t="str">
        <f t="shared" ca="1" si="50"/>
        <v/>
      </c>
      <c r="BD13">
        <f t="shared" ca="1" si="51"/>
        <v>0</v>
      </c>
      <c r="BE13" t="str">
        <f t="shared" ca="1" si="52"/>
        <v/>
      </c>
      <c r="BF13">
        <f t="shared" ca="1" si="53"/>
        <v>0</v>
      </c>
      <c r="BG13" t="str">
        <f t="shared" ca="1" si="54"/>
        <v/>
      </c>
      <c r="BH13">
        <f t="shared" ca="1" si="55"/>
        <v>0</v>
      </c>
      <c r="BI13" t="str">
        <f t="shared" ca="1" si="56"/>
        <v/>
      </c>
      <c r="BJ13">
        <f t="shared" ca="1" si="57"/>
        <v>0</v>
      </c>
      <c r="BK13" t="str">
        <f t="shared" ca="1" si="58"/>
        <v/>
      </c>
      <c r="BL13">
        <f t="shared" ca="1" si="59"/>
        <v>0</v>
      </c>
      <c r="BM13" t="str">
        <f t="shared" ca="1" si="60"/>
        <v/>
      </c>
      <c r="BN13">
        <f t="shared" ca="1" si="61"/>
        <v>0</v>
      </c>
      <c r="BO13" t="str">
        <f t="shared" ca="1" si="62"/>
        <v/>
      </c>
      <c r="BP13">
        <f t="shared" ca="1" si="63"/>
        <v>0</v>
      </c>
      <c r="BQ13" t="str">
        <f t="shared" ca="1" si="64"/>
        <v/>
      </c>
      <c r="BR13">
        <f t="shared" ca="1" si="65"/>
        <v>0</v>
      </c>
      <c r="BS13" t="str">
        <f t="shared" ca="1" si="66"/>
        <v/>
      </c>
      <c r="BT13">
        <f t="shared" ca="1" si="67"/>
        <v>0</v>
      </c>
      <c r="BU13" t="str">
        <f t="shared" ca="1" si="68"/>
        <v/>
      </c>
      <c r="BV13">
        <f t="shared" ca="1" si="69"/>
        <v>0</v>
      </c>
      <c r="BW13" t="str">
        <f t="shared" ca="1" si="70"/>
        <v/>
      </c>
      <c r="BX13">
        <f t="shared" ca="1" si="71"/>
        <v>0</v>
      </c>
      <c r="BY13" t="str">
        <f t="shared" ca="1" si="72"/>
        <v/>
      </c>
      <c r="BZ13">
        <f t="shared" ca="1" si="73"/>
        <v>0</v>
      </c>
      <c r="CA13" t="str">
        <f t="shared" ca="1" si="74"/>
        <v/>
      </c>
      <c r="CB13">
        <f t="shared" ca="1" si="75"/>
        <v>0</v>
      </c>
      <c r="CC13" t="str">
        <f t="shared" ca="1" si="76"/>
        <v/>
      </c>
      <c r="CD13">
        <f t="shared" ca="1" si="77"/>
        <v>0</v>
      </c>
      <c r="CE13" t="str">
        <f t="shared" ca="1" si="78"/>
        <v/>
      </c>
      <c r="CF13" t="str">
        <f t="shared" ca="1" si="79"/>
        <v/>
      </c>
      <c r="CG13">
        <f t="shared" ca="1" si="80"/>
        <v>0</v>
      </c>
      <c r="CH13">
        <f t="shared" ca="1" si="81"/>
        <v>0</v>
      </c>
      <c r="CI13">
        <f t="shared" ca="1" si="82"/>
        <v>0</v>
      </c>
      <c r="CJ13">
        <f t="shared" ca="1" si="83"/>
        <v>0</v>
      </c>
      <c r="CK13">
        <f t="shared" ca="1" si="84"/>
        <v>0</v>
      </c>
      <c r="CL13">
        <f t="shared" ca="1" si="85"/>
        <v>0</v>
      </c>
      <c r="CM13">
        <f t="shared" ca="1" si="86"/>
        <v>0</v>
      </c>
      <c r="CN13">
        <f t="shared" ca="1" si="87"/>
        <v>0</v>
      </c>
      <c r="CO13">
        <f t="shared" ca="1" si="88"/>
        <v>0</v>
      </c>
      <c r="CP13">
        <f t="shared" ca="1" si="89"/>
        <v>0</v>
      </c>
      <c r="CQ13">
        <f t="shared" ca="1" si="90"/>
        <v>0</v>
      </c>
      <c r="CR13">
        <f t="shared" ca="1" si="91"/>
        <v>0</v>
      </c>
      <c r="CS13">
        <f t="shared" ca="1" si="92"/>
        <v>0</v>
      </c>
      <c r="CT13">
        <f t="shared" ca="1" si="93"/>
        <v>0</v>
      </c>
      <c r="CU13">
        <f t="shared" ca="1" si="94"/>
        <v>0</v>
      </c>
      <c r="CV13">
        <f t="shared" ca="1" si="95"/>
        <v>0</v>
      </c>
      <c r="CW13">
        <f t="shared" ca="1" si="96"/>
        <v>0</v>
      </c>
      <c r="CX13">
        <f t="shared" ca="1" si="97"/>
        <v>0</v>
      </c>
      <c r="CY13">
        <f t="shared" ca="1" si="98"/>
        <v>0</v>
      </c>
      <c r="CZ13">
        <f t="shared" ca="1" si="99"/>
        <v>0</v>
      </c>
      <c r="DA13">
        <f t="shared" ca="1" si="100"/>
        <v>0</v>
      </c>
      <c r="DB13">
        <f t="shared" ca="1" si="101"/>
        <v>0</v>
      </c>
      <c r="DC13">
        <f t="shared" ca="1" si="102"/>
        <v>0</v>
      </c>
      <c r="DD13">
        <f t="shared" ca="1" si="103"/>
        <v>0</v>
      </c>
      <c r="DE13">
        <f t="shared" ca="1" si="104"/>
        <v>0</v>
      </c>
      <c r="DF13">
        <f t="shared" ca="1" si="105"/>
        <v>0</v>
      </c>
      <c r="DG13">
        <f t="shared" ca="1" si="106"/>
        <v>0</v>
      </c>
      <c r="DH13">
        <f t="shared" ca="1" si="107"/>
        <v>0</v>
      </c>
      <c r="DI13">
        <f t="shared" ca="1" si="108"/>
        <v>0</v>
      </c>
      <c r="DJ13">
        <f t="shared" ca="1" si="109"/>
        <v>0</v>
      </c>
      <c r="DK13">
        <f t="shared" ca="1" si="110"/>
        <v>0</v>
      </c>
      <c r="DL13" t="e">
        <f t="shared" ca="1" si="111"/>
        <v>#VALUE!</v>
      </c>
    </row>
    <row r="14" spans="1:116" x14ac:dyDescent="0.25">
      <c r="A14">
        <f>Verzamelblad!A14</f>
        <v>10</v>
      </c>
      <c r="B14" s="12" t="str">
        <f t="shared" ca="1" si="3"/>
        <v>(nieuw)</v>
      </c>
      <c r="C14" s="171" t="str">
        <f t="shared" ca="1" si="4"/>
        <v/>
      </c>
      <c r="D14" s="171" t="str">
        <f t="shared" ca="1" si="5"/>
        <v/>
      </c>
      <c r="E14" s="171" t="str">
        <f t="shared" ca="1" si="6"/>
        <v/>
      </c>
      <c r="F14" s="171" t="str">
        <f t="shared" ca="1" si="7"/>
        <v/>
      </c>
      <c r="G14" s="171" t="str">
        <f t="shared" ca="1" si="8"/>
        <v/>
      </c>
      <c r="H14" s="171" t="str">
        <f t="shared" ca="1" si="9"/>
        <v/>
      </c>
      <c r="I14" s="171" t="str">
        <f t="shared" ca="1" si="10"/>
        <v/>
      </c>
      <c r="J14" s="171" t="str">
        <f t="shared" ca="1" si="11"/>
        <v/>
      </c>
      <c r="K14" s="171" t="str">
        <f t="shared" ca="1" si="12"/>
        <v/>
      </c>
      <c r="L14" s="171" t="str">
        <f t="shared" ca="1" si="13"/>
        <v/>
      </c>
      <c r="M14" s="18" t="str">
        <f t="shared" ca="1" si="14"/>
        <v/>
      </c>
      <c r="N14" s="18" t="str">
        <f t="shared" ca="1" si="15"/>
        <v/>
      </c>
      <c r="O14" s="18" t="str">
        <f t="shared" ca="1" si="16"/>
        <v/>
      </c>
      <c r="P14" s="18" t="str">
        <f t="shared" ca="1" si="17"/>
        <v/>
      </c>
      <c r="Q14" s="171" t="str">
        <f t="shared" ca="1" si="18"/>
        <v/>
      </c>
      <c r="R14" s="129"/>
      <c r="T14" s="144" t="str">
        <f t="shared" ca="1" si="19"/>
        <v/>
      </c>
      <c r="U14" s="144" t="str">
        <f t="shared" ca="1" si="20"/>
        <v/>
      </c>
      <c r="V14" t="str">
        <f t="shared" si="0"/>
        <v/>
      </c>
      <c r="W14" t="str">
        <f t="shared" si="1"/>
        <v/>
      </c>
      <c r="X14" t="str">
        <f t="shared" si="2"/>
        <v/>
      </c>
      <c r="Y14" t="str">
        <f t="shared" ca="1" si="21"/>
        <v/>
      </c>
      <c r="Z14" t="str">
        <f t="shared" ca="1" si="112"/>
        <v/>
      </c>
      <c r="AA14" t="str">
        <f t="shared" ca="1" si="22"/>
        <v/>
      </c>
      <c r="AB14">
        <f t="shared" ca="1" si="23"/>
        <v>0</v>
      </c>
      <c r="AC14" t="str">
        <f t="shared" ca="1" si="24"/>
        <v/>
      </c>
      <c r="AD14">
        <f t="shared" ca="1" si="25"/>
        <v>0</v>
      </c>
      <c r="AE14" t="str">
        <f t="shared" ca="1" si="26"/>
        <v/>
      </c>
      <c r="AF14">
        <f t="shared" ca="1" si="27"/>
        <v>0</v>
      </c>
      <c r="AG14" t="str">
        <f t="shared" ca="1" si="28"/>
        <v/>
      </c>
      <c r="AH14">
        <f t="shared" ca="1" si="29"/>
        <v>0</v>
      </c>
      <c r="AI14" t="str">
        <f t="shared" ca="1" si="30"/>
        <v/>
      </c>
      <c r="AJ14">
        <f t="shared" ca="1" si="31"/>
        <v>0</v>
      </c>
      <c r="AK14" t="str">
        <f t="shared" ca="1" si="32"/>
        <v/>
      </c>
      <c r="AL14">
        <f t="shared" ca="1" si="33"/>
        <v>0</v>
      </c>
      <c r="AM14" t="str">
        <f t="shared" ca="1" si="34"/>
        <v/>
      </c>
      <c r="AN14">
        <f t="shared" ca="1" si="35"/>
        <v>0</v>
      </c>
      <c r="AO14" t="str">
        <f t="shared" ca="1" si="36"/>
        <v/>
      </c>
      <c r="AP14">
        <f t="shared" ca="1" si="37"/>
        <v>0</v>
      </c>
      <c r="AQ14" t="str">
        <f t="shared" ca="1" si="38"/>
        <v/>
      </c>
      <c r="AR14">
        <f t="shared" ca="1" si="39"/>
        <v>0</v>
      </c>
      <c r="AS14" t="str">
        <f t="shared" ca="1" si="40"/>
        <v/>
      </c>
      <c r="AT14">
        <f t="shared" ca="1" si="41"/>
        <v>0</v>
      </c>
      <c r="AU14" t="str">
        <f t="shared" ca="1" si="42"/>
        <v/>
      </c>
      <c r="AV14">
        <f t="shared" ca="1" si="43"/>
        <v>0</v>
      </c>
      <c r="AW14" t="str">
        <f t="shared" ca="1" si="44"/>
        <v/>
      </c>
      <c r="AX14">
        <f t="shared" ca="1" si="45"/>
        <v>0</v>
      </c>
      <c r="AY14" t="str">
        <f t="shared" ca="1" si="46"/>
        <v/>
      </c>
      <c r="AZ14">
        <f t="shared" ca="1" si="47"/>
        <v>0</v>
      </c>
      <c r="BA14" t="str">
        <f t="shared" ca="1" si="48"/>
        <v/>
      </c>
      <c r="BB14">
        <f t="shared" ca="1" si="49"/>
        <v>0</v>
      </c>
      <c r="BC14" t="str">
        <f t="shared" ca="1" si="50"/>
        <v/>
      </c>
      <c r="BD14">
        <f t="shared" ca="1" si="51"/>
        <v>0</v>
      </c>
      <c r="BE14" t="str">
        <f t="shared" ca="1" si="52"/>
        <v/>
      </c>
      <c r="BF14">
        <f t="shared" ca="1" si="53"/>
        <v>0</v>
      </c>
      <c r="BG14" t="str">
        <f t="shared" ca="1" si="54"/>
        <v/>
      </c>
      <c r="BH14">
        <f t="shared" ca="1" si="55"/>
        <v>0</v>
      </c>
      <c r="BI14" t="str">
        <f t="shared" ca="1" si="56"/>
        <v/>
      </c>
      <c r="BJ14">
        <f t="shared" ca="1" si="57"/>
        <v>0</v>
      </c>
      <c r="BK14" t="str">
        <f t="shared" ca="1" si="58"/>
        <v/>
      </c>
      <c r="BL14">
        <f t="shared" ca="1" si="59"/>
        <v>0</v>
      </c>
      <c r="BM14" t="str">
        <f t="shared" ca="1" si="60"/>
        <v/>
      </c>
      <c r="BN14">
        <f t="shared" ca="1" si="61"/>
        <v>0</v>
      </c>
      <c r="BO14" t="str">
        <f t="shared" ca="1" si="62"/>
        <v/>
      </c>
      <c r="BP14">
        <f t="shared" ca="1" si="63"/>
        <v>0</v>
      </c>
      <c r="BQ14" t="str">
        <f t="shared" ca="1" si="64"/>
        <v/>
      </c>
      <c r="BR14">
        <f t="shared" ca="1" si="65"/>
        <v>0</v>
      </c>
      <c r="BS14" t="str">
        <f t="shared" ca="1" si="66"/>
        <v/>
      </c>
      <c r="BT14">
        <f t="shared" ca="1" si="67"/>
        <v>0</v>
      </c>
      <c r="BU14" t="str">
        <f t="shared" ca="1" si="68"/>
        <v/>
      </c>
      <c r="BV14">
        <f t="shared" ca="1" si="69"/>
        <v>0</v>
      </c>
      <c r="BW14" t="str">
        <f t="shared" ca="1" si="70"/>
        <v/>
      </c>
      <c r="BX14">
        <f t="shared" ca="1" si="71"/>
        <v>0</v>
      </c>
      <c r="BY14" t="str">
        <f t="shared" ca="1" si="72"/>
        <v/>
      </c>
      <c r="BZ14">
        <f t="shared" ca="1" si="73"/>
        <v>0</v>
      </c>
      <c r="CA14" t="str">
        <f t="shared" ca="1" si="74"/>
        <v/>
      </c>
      <c r="CB14">
        <f t="shared" ca="1" si="75"/>
        <v>0</v>
      </c>
      <c r="CC14" t="str">
        <f t="shared" ca="1" si="76"/>
        <v/>
      </c>
      <c r="CD14">
        <f t="shared" ca="1" si="77"/>
        <v>0</v>
      </c>
      <c r="CE14" t="str">
        <f t="shared" ca="1" si="78"/>
        <v/>
      </c>
      <c r="CF14" t="str">
        <f t="shared" ca="1" si="79"/>
        <v/>
      </c>
      <c r="CG14">
        <f t="shared" ca="1" si="80"/>
        <v>0</v>
      </c>
      <c r="CH14">
        <f t="shared" ca="1" si="81"/>
        <v>0</v>
      </c>
      <c r="CI14">
        <f t="shared" ca="1" si="82"/>
        <v>0</v>
      </c>
      <c r="CJ14">
        <f t="shared" ca="1" si="83"/>
        <v>0</v>
      </c>
      <c r="CK14">
        <f t="shared" ca="1" si="84"/>
        <v>0</v>
      </c>
      <c r="CL14">
        <f t="shared" ca="1" si="85"/>
        <v>0</v>
      </c>
      <c r="CM14">
        <f t="shared" ca="1" si="86"/>
        <v>0</v>
      </c>
      <c r="CN14">
        <f t="shared" ca="1" si="87"/>
        <v>0</v>
      </c>
      <c r="CO14">
        <f t="shared" ca="1" si="88"/>
        <v>0</v>
      </c>
      <c r="CP14">
        <f t="shared" ca="1" si="89"/>
        <v>0</v>
      </c>
      <c r="CQ14">
        <f t="shared" ca="1" si="90"/>
        <v>0</v>
      </c>
      <c r="CR14">
        <f t="shared" ca="1" si="91"/>
        <v>0</v>
      </c>
      <c r="CS14">
        <f t="shared" ca="1" si="92"/>
        <v>0</v>
      </c>
      <c r="CT14">
        <f t="shared" ca="1" si="93"/>
        <v>0</v>
      </c>
      <c r="CU14">
        <f t="shared" ca="1" si="94"/>
        <v>0</v>
      </c>
      <c r="CV14">
        <f t="shared" ca="1" si="95"/>
        <v>0</v>
      </c>
      <c r="CW14">
        <f t="shared" ca="1" si="96"/>
        <v>0</v>
      </c>
      <c r="CX14">
        <f t="shared" ca="1" si="97"/>
        <v>0</v>
      </c>
      <c r="CY14">
        <f t="shared" ca="1" si="98"/>
        <v>0</v>
      </c>
      <c r="CZ14">
        <f t="shared" ca="1" si="99"/>
        <v>0</v>
      </c>
      <c r="DA14">
        <f t="shared" ca="1" si="100"/>
        <v>0</v>
      </c>
      <c r="DB14">
        <f t="shared" ca="1" si="101"/>
        <v>0</v>
      </c>
      <c r="DC14">
        <f t="shared" ca="1" si="102"/>
        <v>0</v>
      </c>
      <c r="DD14">
        <f t="shared" ca="1" si="103"/>
        <v>0</v>
      </c>
      <c r="DE14">
        <f t="shared" ca="1" si="104"/>
        <v>0</v>
      </c>
      <c r="DF14">
        <f t="shared" ca="1" si="105"/>
        <v>0</v>
      </c>
      <c r="DG14">
        <f t="shared" ca="1" si="106"/>
        <v>0</v>
      </c>
      <c r="DH14">
        <f t="shared" ca="1" si="107"/>
        <v>0</v>
      </c>
      <c r="DI14">
        <f t="shared" ca="1" si="108"/>
        <v>0</v>
      </c>
      <c r="DJ14">
        <f t="shared" ca="1" si="109"/>
        <v>0</v>
      </c>
      <c r="DK14">
        <f t="shared" ca="1" si="110"/>
        <v>0</v>
      </c>
      <c r="DL14" t="e">
        <f t="shared" ca="1" si="111"/>
        <v>#VALUE!</v>
      </c>
    </row>
    <row r="15" spans="1:116" hidden="1" x14ac:dyDescent="0.25">
      <c r="A15">
        <f>Verzamelblad!A15</f>
        <v>11</v>
      </c>
      <c r="B15" s="12">
        <f t="shared" ca="1" si="3"/>
        <v>0</v>
      </c>
      <c r="C15" s="171" t="str">
        <f t="shared" ca="1" si="4"/>
        <v/>
      </c>
      <c r="D15" s="171" t="str">
        <f t="shared" ca="1" si="5"/>
        <v/>
      </c>
      <c r="E15" s="171" t="str">
        <f t="shared" ca="1" si="6"/>
        <v/>
      </c>
      <c r="F15" s="171" t="str">
        <f t="shared" ca="1" si="7"/>
        <v/>
      </c>
      <c r="G15" s="171" t="str">
        <f t="shared" ca="1" si="8"/>
        <v/>
      </c>
      <c r="H15" s="171" t="str">
        <f t="shared" ca="1" si="9"/>
        <v/>
      </c>
      <c r="I15" s="171" t="str">
        <f t="shared" ca="1" si="10"/>
        <v/>
      </c>
      <c r="J15" s="171" t="str">
        <f t="shared" ca="1" si="11"/>
        <v/>
      </c>
      <c r="K15" s="171" t="str">
        <f t="shared" ca="1" si="12"/>
        <v/>
      </c>
      <c r="L15" s="171" t="str">
        <f t="shared" ca="1" si="13"/>
        <v/>
      </c>
      <c r="M15" s="18" t="str">
        <f t="shared" ca="1" si="14"/>
        <v/>
      </c>
      <c r="N15" s="18" t="str">
        <f t="shared" ca="1" si="15"/>
        <v/>
      </c>
      <c r="O15" s="18" t="str">
        <f t="shared" ca="1" si="16"/>
        <v/>
      </c>
      <c r="P15" s="18" t="str">
        <f t="shared" ca="1" si="17"/>
        <v/>
      </c>
      <c r="Q15" s="171" t="str">
        <f t="shared" ca="1" si="18"/>
        <v/>
      </c>
      <c r="R15" s="129"/>
      <c r="T15" s="144" t="str">
        <f t="shared" ca="1" si="19"/>
        <v/>
      </c>
      <c r="U15" s="144" t="str">
        <f t="shared" ca="1" si="20"/>
        <v/>
      </c>
      <c r="V15" t="str">
        <f t="shared" si="0"/>
        <v/>
      </c>
      <c r="W15" t="str">
        <f t="shared" si="1"/>
        <v/>
      </c>
      <c r="X15" t="str">
        <f t="shared" si="2"/>
        <v/>
      </c>
      <c r="Y15" t="str">
        <f t="shared" ca="1" si="21"/>
        <v/>
      </c>
      <c r="Z15" t="str">
        <f t="shared" ca="1" si="112"/>
        <v/>
      </c>
      <c r="AA15" t="str">
        <f t="shared" ca="1" si="22"/>
        <v/>
      </c>
      <c r="AB15">
        <f t="shared" ca="1" si="23"/>
        <v>0</v>
      </c>
      <c r="AC15" t="str">
        <f t="shared" ca="1" si="24"/>
        <v/>
      </c>
      <c r="AD15">
        <f t="shared" ca="1" si="25"/>
        <v>0</v>
      </c>
      <c r="AE15" t="str">
        <f t="shared" ca="1" si="26"/>
        <v/>
      </c>
      <c r="AF15">
        <f t="shared" ca="1" si="27"/>
        <v>0</v>
      </c>
      <c r="AG15" t="str">
        <f t="shared" ca="1" si="28"/>
        <v/>
      </c>
      <c r="AH15">
        <f t="shared" ca="1" si="29"/>
        <v>0</v>
      </c>
      <c r="AI15" t="str">
        <f t="shared" ca="1" si="30"/>
        <v/>
      </c>
      <c r="AJ15">
        <f t="shared" ca="1" si="31"/>
        <v>0</v>
      </c>
      <c r="AK15" t="str">
        <f t="shared" ca="1" si="32"/>
        <v/>
      </c>
      <c r="AL15">
        <f t="shared" ca="1" si="33"/>
        <v>0</v>
      </c>
      <c r="AM15" t="str">
        <f t="shared" ca="1" si="34"/>
        <v/>
      </c>
      <c r="AN15">
        <f t="shared" ca="1" si="35"/>
        <v>0</v>
      </c>
      <c r="AO15" t="str">
        <f t="shared" ca="1" si="36"/>
        <v/>
      </c>
      <c r="AP15">
        <f t="shared" ca="1" si="37"/>
        <v>0</v>
      </c>
      <c r="AQ15" t="str">
        <f t="shared" ca="1" si="38"/>
        <v/>
      </c>
      <c r="AR15">
        <f t="shared" ca="1" si="39"/>
        <v>0</v>
      </c>
      <c r="AS15" t="str">
        <f t="shared" ca="1" si="40"/>
        <v/>
      </c>
      <c r="AT15">
        <f t="shared" ca="1" si="41"/>
        <v>0</v>
      </c>
      <c r="AU15" t="str">
        <f t="shared" ca="1" si="42"/>
        <v/>
      </c>
      <c r="AV15">
        <f t="shared" ca="1" si="43"/>
        <v>0</v>
      </c>
      <c r="AW15" t="str">
        <f t="shared" ca="1" si="44"/>
        <v/>
      </c>
      <c r="AX15">
        <f t="shared" ca="1" si="45"/>
        <v>0</v>
      </c>
      <c r="AY15" t="str">
        <f t="shared" ca="1" si="46"/>
        <v/>
      </c>
      <c r="AZ15">
        <f t="shared" ca="1" si="47"/>
        <v>0</v>
      </c>
      <c r="BA15" t="str">
        <f t="shared" ca="1" si="48"/>
        <v/>
      </c>
      <c r="BB15">
        <f t="shared" ca="1" si="49"/>
        <v>0</v>
      </c>
      <c r="BC15" t="str">
        <f t="shared" ca="1" si="50"/>
        <v/>
      </c>
      <c r="BD15">
        <f t="shared" ca="1" si="51"/>
        <v>0</v>
      </c>
      <c r="BE15" t="str">
        <f t="shared" ca="1" si="52"/>
        <v/>
      </c>
      <c r="BF15">
        <f t="shared" ca="1" si="53"/>
        <v>0</v>
      </c>
      <c r="BG15" t="str">
        <f t="shared" ca="1" si="54"/>
        <v/>
      </c>
      <c r="BH15">
        <f t="shared" ca="1" si="55"/>
        <v>0</v>
      </c>
      <c r="BI15" t="str">
        <f t="shared" ca="1" si="56"/>
        <v/>
      </c>
      <c r="BJ15">
        <f t="shared" ca="1" si="57"/>
        <v>0</v>
      </c>
      <c r="BK15" t="str">
        <f t="shared" ca="1" si="58"/>
        <v/>
      </c>
      <c r="BL15">
        <f t="shared" ca="1" si="59"/>
        <v>0</v>
      </c>
      <c r="BM15" t="str">
        <f t="shared" ca="1" si="60"/>
        <v/>
      </c>
      <c r="BN15">
        <f t="shared" ca="1" si="61"/>
        <v>0</v>
      </c>
      <c r="BO15" t="str">
        <f t="shared" ca="1" si="62"/>
        <v/>
      </c>
      <c r="BP15">
        <f t="shared" ca="1" si="63"/>
        <v>0</v>
      </c>
      <c r="BQ15" t="str">
        <f t="shared" ca="1" si="64"/>
        <v/>
      </c>
      <c r="BR15">
        <f t="shared" ca="1" si="65"/>
        <v>0</v>
      </c>
      <c r="BS15" t="str">
        <f t="shared" ca="1" si="66"/>
        <v/>
      </c>
      <c r="BT15">
        <f t="shared" ca="1" si="67"/>
        <v>0</v>
      </c>
      <c r="BU15" t="str">
        <f t="shared" ca="1" si="68"/>
        <v/>
      </c>
      <c r="BV15">
        <f t="shared" ca="1" si="69"/>
        <v>0</v>
      </c>
      <c r="BW15" t="str">
        <f t="shared" ca="1" si="70"/>
        <v/>
      </c>
      <c r="BX15">
        <f t="shared" ca="1" si="71"/>
        <v>0</v>
      </c>
      <c r="BY15" t="str">
        <f t="shared" ca="1" si="72"/>
        <v/>
      </c>
      <c r="BZ15">
        <f t="shared" ca="1" si="73"/>
        <v>0</v>
      </c>
      <c r="CA15" t="str">
        <f t="shared" ca="1" si="74"/>
        <v/>
      </c>
      <c r="CB15">
        <f t="shared" ca="1" si="75"/>
        <v>0</v>
      </c>
      <c r="CC15" t="str">
        <f t="shared" ca="1" si="76"/>
        <v/>
      </c>
      <c r="CD15">
        <f t="shared" ca="1" si="77"/>
        <v>0</v>
      </c>
      <c r="CE15" t="str">
        <f t="shared" ca="1" si="78"/>
        <v/>
      </c>
      <c r="CF15" t="str">
        <f t="shared" ca="1" si="79"/>
        <v/>
      </c>
      <c r="CG15">
        <f t="shared" ca="1" si="80"/>
        <v>0</v>
      </c>
      <c r="CH15">
        <f t="shared" ca="1" si="81"/>
        <v>0</v>
      </c>
      <c r="CI15">
        <f t="shared" ca="1" si="82"/>
        <v>0</v>
      </c>
      <c r="CJ15">
        <f t="shared" ca="1" si="83"/>
        <v>0</v>
      </c>
      <c r="CK15">
        <f t="shared" ca="1" si="84"/>
        <v>0</v>
      </c>
      <c r="CL15">
        <f t="shared" ca="1" si="85"/>
        <v>0</v>
      </c>
      <c r="CM15">
        <f t="shared" ca="1" si="86"/>
        <v>0</v>
      </c>
      <c r="CN15">
        <f t="shared" ca="1" si="87"/>
        <v>0</v>
      </c>
      <c r="CO15">
        <f t="shared" ca="1" si="88"/>
        <v>0</v>
      </c>
      <c r="CP15">
        <f t="shared" ca="1" si="89"/>
        <v>0</v>
      </c>
      <c r="CQ15">
        <f t="shared" ca="1" si="90"/>
        <v>0</v>
      </c>
      <c r="CR15">
        <f t="shared" ca="1" si="91"/>
        <v>0</v>
      </c>
      <c r="CS15">
        <f t="shared" ca="1" si="92"/>
        <v>0</v>
      </c>
      <c r="CT15">
        <f t="shared" ca="1" si="93"/>
        <v>0</v>
      </c>
      <c r="CU15">
        <f t="shared" ca="1" si="94"/>
        <v>0</v>
      </c>
      <c r="CV15">
        <f t="shared" ca="1" si="95"/>
        <v>0</v>
      </c>
      <c r="CW15">
        <f t="shared" ca="1" si="96"/>
        <v>0</v>
      </c>
      <c r="CX15">
        <f t="shared" ca="1" si="97"/>
        <v>0</v>
      </c>
      <c r="CY15">
        <f t="shared" ca="1" si="98"/>
        <v>0</v>
      </c>
      <c r="CZ15">
        <f t="shared" ca="1" si="99"/>
        <v>0</v>
      </c>
      <c r="DA15">
        <f t="shared" ca="1" si="100"/>
        <v>0</v>
      </c>
      <c r="DB15">
        <f t="shared" ca="1" si="101"/>
        <v>0</v>
      </c>
      <c r="DC15">
        <f t="shared" ca="1" si="102"/>
        <v>0</v>
      </c>
      <c r="DD15">
        <f t="shared" ca="1" si="103"/>
        <v>0</v>
      </c>
      <c r="DE15">
        <f t="shared" ca="1" si="104"/>
        <v>0</v>
      </c>
      <c r="DF15">
        <f t="shared" ca="1" si="105"/>
        <v>0</v>
      </c>
      <c r="DG15">
        <f t="shared" ca="1" si="106"/>
        <v>0</v>
      </c>
      <c r="DH15">
        <f t="shared" ca="1" si="107"/>
        <v>0</v>
      </c>
      <c r="DI15">
        <f t="shared" ca="1" si="108"/>
        <v>0</v>
      </c>
      <c r="DJ15">
        <f t="shared" ca="1" si="109"/>
        <v>0</v>
      </c>
      <c r="DK15">
        <f t="shared" ca="1" si="110"/>
        <v>0</v>
      </c>
      <c r="DL15" t="e">
        <f t="shared" ca="1" si="111"/>
        <v>#VALUE!</v>
      </c>
    </row>
    <row r="16" spans="1:116" hidden="1" x14ac:dyDescent="0.25">
      <c r="A16">
        <f>Verzamelblad!A16</f>
        <v>12</v>
      </c>
      <c r="B16" s="12">
        <f t="shared" ca="1" si="3"/>
        <v>0</v>
      </c>
      <c r="C16" s="171" t="str">
        <f t="shared" ca="1" si="4"/>
        <v/>
      </c>
      <c r="D16" s="171" t="str">
        <f t="shared" ca="1" si="5"/>
        <v/>
      </c>
      <c r="E16" s="171" t="str">
        <f t="shared" ca="1" si="6"/>
        <v/>
      </c>
      <c r="F16" s="171" t="str">
        <f t="shared" ca="1" si="7"/>
        <v/>
      </c>
      <c r="G16" s="171" t="str">
        <f t="shared" ca="1" si="8"/>
        <v/>
      </c>
      <c r="H16" s="171" t="str">
        <f t="shared" ca="1" si="9"/>
        <v/>
      </c>
      <c r="I16" s="171" t="str">
        <f t="shared" ca="1" si="10"/>
        <v/>
      </c>
      <c r="J16" s="171" t="str">
        <f t="shared" ca="1" si="11"/>
        <v/>
      </c>
      <c r="K16" s="171" t="str">
        <f t="shared" ca="1" si="12"/>
        <v/>
      </c>
      <c r="L16" s="171" t="str">
        <f t="shared" ca="1" si="13"/>
        <v/>
      </c>
      <c r="M16" s="18" t="str">
        <f t="shared" ca="1" si="14"/>
        <v/>
      </c>
      <c r="N16" s="18" t="str">
        <f t="shared" ca="1" si="15"/>
        <v/>
      </c>
      <c r="O16" s="18" t="str">
        <f t="shared" ca="1" si="16"/>
        <v/>
      </c>
      <c r="P16" s="18" t="str">
        <f t="shared" ca="1" si="17"/>
        <v/>
      </c>
      <c r="Q16" s="171" t="str">
        <f t="shared" ca="1" si="18"/>
        <v/>
      </c>
      <c r="R16" s="129"/>
      <c r="T16" s="144" t="str">
        <f t="shared" ca="1" si="19"/>
        <v/>
      </c>
      <c r="U16" s="144" t="str">
        <f t="shared" ca="1" si="20"/>
        <v/>
      </c>
      <c r="V16" t="str">
        <f t="shared" si="0"/>
        <v/>
      </c>
      <c r="W16" t="str">
        <f t="shared" si="1"/>
        <v/>
      </c>
      <c r="X16" t="str">
        <f t="shared" si="2"/>
        <v/>
      </c>
      <c r="Y16" t="str">
        <f t="shared" ca="1" si="21"/>
        <v/>
      </c>
      <c r="Z16" t="str">
        <f t="shared" ca="1" si="112"/>
        <v/>
      </c>
      <c r="AA16" t="str">
        <f t="shared" ca="1" si="22"/>
        <v/>
      </c>
      <c r="AB16">
        <f t="shared" ca="1" si="23"/>
        <v>0</v>
      </c>
      <c r="AC16" t="str">
        <f t="shared" ca="1" si="24"/>
        <v/>
      </c>
      <c r="AD16">
        <f t="shared" ca="1" si="25"/>
        <v>0</v>
      </c>
      <c r="AE16" t="str">
        <f t="shared" ca="1" si="26"/>
        <v/>
      </c>
      <c r="AF16">
        <f t="shared" ca="1" si="27"/>
        <v>0</v>
      </c>
      <c r="AG16" t="str">
        <f t="shared" ca="1" si="28"/>
        <v/>
      </c>
      <c r="AH16">
        <f t="shared" ca="1" si="29"/>
        <v>0</v>
      </c>
      <c r="AI16" t="str">
        <f t="shared" ca="1" si="30"/>
        <v/>
      </c>
      <c r="AJ16">
        <f t="shared" ca="1" si="31"/>
        <v>0</v>
      </c>
      <c r="AK16" t="str">
        <f t="shared" ca="1" si="32"/>
        <v/>
      </c>
      <c r="AL16">
        <f t="shared" ca="1" si="33"/>
        <v>0</v>
      </c>
      <c r="AM16" t="str">
        <f t="shared" ca="1" si="34"/>
        <v/>
      </c>
      <c r="AN16">
        <f t="shared" ca="1" si="35"/>
        <v>0</v>
      </c>
      <c r="AO16" t="str">
        <f t="shared" ca="1" si="36"/>
        <v/>
      </c>
      <c r="AP16">
        <f t="shared" ca="1" si="37"/>
        <v>0</v>
      </c>
      <c r="AQ16" t="str">
        <f t="shared" ca="1" si="38"/>
        <v/>
      </c>
      <c r="AR16">
        <f t="shared" ca="1" si="39"/>
        <v>0</v>
      </c>
      <c r="AS16" t="str">
        <f t="shared" ca="1" si="40"/>
        <v/>
      </c>
      <c r="AT16">
        <f t="shared" ca="1" si="41"/>
        <v>0</v>
      </c>
      <c r="AU16" t="str">
        <f t="shared" ca="1" si="42"/>
        <v/>
      </c>
      <c r="AV16">
        <f t="shared" ca="1" si="43"/>
        <v>0</v>
      </c>
      <c r="AW16" t="str">
        <f t="shared" ca="1" si="44"/>
        <v/>
      </c>
      <c r="AX16">
        <f t="shared" ca="1" si="45"/>
        <v>0</v>
      </c>
      <c r="AY16" t="str">
        <f t="shared" ca="1" si="46"/>
        <v/>
      </c>
      <c r="AZ16">
        <f t="shared" ca="1" si="47"/>
        <v>0</v>
      </c>
      <c r="BA16" t="str">
        <f t="shared" ca="1" si="48"/>
        <v/>
      </c>
      <c r="BB16">
        <f t="shared" ca="1" si="49"/>
        <v>0</v>
      </c>
      <c r="BC16" t="str">
        <f t="shared" ca="1" si="50"/>
        <v/>
      </c>
      <c r="BD16">
        <f t="shared" ca="1" si="51"/>
        <v>0</v>
      </c>
      <c r="BE16" t="str">
        <f t="shared" ca="1" si="52"/>
        <v/>
      </c>
      <c r="BF16">
        <f t="shared" ca="1" si="53"/>
        <v>0</v>
      </c>
      <c r="BG16" t="str">
        <f t="shared" ca="1" si="54"/>
        <v/>
      </c>
      <c r="BH16">
        <f t="shared" ca="1" si="55"/>
        <v>0</v>
      </c>
      <c r="BI16" t="str">
        <f t="shared" ca="1" si="56"/>
        <v/>
      </c>
      <c r="BJ16">
        <f t="shared" ca="1" si="57"/>
        <v>0</v>
      </c>
      <c r="BK16" t="str">
        <f t="shared" ca="1" si="58"/>
        <v/>
      </c>
      <c r="BL16">
        <f t="shared" ca="1" si="59"/>
        <v>0</v>
      </c>
      <c r="BM16" t="str">
        <f t="shared" ca="1" si="60"/>
        <v/>
      </c>
      <c r="BN16">
        <f t="shared" ca="1" si="61"/>
        <v>0</v>
      </c>
      <c r="BO16" t="str">
        <f t="shared" ca="1" si="62"/>
        <v/>
      </c>
      <c r="BP16">
        <f t="shared" ca="1" si="63"/>
        <v>0</v>
      </c>
      <c r="BQ16" t="str">
        <f t="shared" ca="1" si="64"/>
        <v/>
      </c>
      <c r="BR16">
        <f t="shared" ca="1" si="65"/>
        <v>0</v>
      </c>
      <c r="BS16" t="str">
        <f t="shared" ca="1" si="66"/>
        <v/>
      </c>
      <c r="BT16">
        <f t="shared" ca="1" si="67"/>
        <v>0</v>
      </c>
      <c r="BU16" t="str">
        <f t="shared" ca="1" si="68"/>
        <v/>
      </c>
      <c r="BV16">
        <f t="shared" ca="1" si="69"/>
        <v>0</v>
      </c>
      <c r="BW16" t="str">
        <f t="shared" ca="1" si="70"/>
        <v/>
      </c>
      <c r="BX16">
        <f t="shared" ca="1" si="71"/>
        <v>0</v>
      </c>
      <c r="BY16" t="str">
        <f t="shared" ca="1" si="72"/>
        <v/>
      </c>
      <c r="BZ16">
        <f t="shared" ca="1" si="73"/>
        <v>0</v>
      </c>
      <c r="CA16" t="str">
        <f t="shared" ca="1" si="74"/>
        <v/>
      </c>
      <c r="CB16">
        <f t="shared" ca="1" si="75"/>
        <v>0</v>
      </c>
      <c r="CC16" t="str">
        <f t="shared" ca="1" si="76"/>
        <v/>
      </c>
      <c r="CD16">
        <f t="shared" ca="1" si="77"/>
        <v>0</v>
      </c>
      <c r="CE16" t="str">
        <f t="shared" ca="1" si="78"/>
        <v/>
      </c>
      <c r="CF16" t="str">
        <f t="shared" ca="1" si="79"/>
        <v/>
      </c>
      <c r="CG16">
        <f t="shared" ca="1" si="80"/>
        <v>0</v>
      </c>
      <c r="CH16">
        <f t="shared" ca="1" si="81"/>
        <v>0</v>
      </c>
      <c r="CI16">
        <f t="shared" ca="1" si="82"/>
        <v>0</v>
      </c>
      <c r="CJ16">
        <f t="shared" ca="1" si="83"/>
        <v>0</v>
      </c>
      <c r="CK16">
        <f t="shared" ca="1" si="84"/>
        <v>0</v>
      </c>
      <c r="CL16">
        <f t="shared" ca="1" si="85"/>
        <v>0</v>
      </c>
      <c r="CM16">
        <f t="shared" ca="1" si="86"/>
        <v>0</v>
      </c>
      <c r="CN16">
        <f t="shared" ca="1" si="87"/>
        <v>0</v>
      </c>
      <c r="CO16">
        <f t="shared" ca="1" si="88"/>
        <v>0</v>
      </c>
      <c r="CP16">
        <f t="shared" ca="1" si="89"/>
        <v>0</v>
      </c>
      <c r="CQ16">
        <f t="shared" ca="1" si="90"/>
        <v>0</v>
      </c>
      <c r="CR16">
        <f t="shared" ca="1" si="91"/>
        <v>0</v>
      </c>
      <c r="CS16">
        <f t="shared" ca="1" si="92"/>
        <v>0</v>
      </c>
      <c r="CT16">
        <f t="shared" ca="1" si="93"/>
        <v>0</v>
      </c>
      <c r="CU16">
        <f t="shared" ca="1" si="94"/>
        <v>0</v>
      </c>
      <c r="CV16">
        <f t="shared" ca="1" si="95"/>
        <v>0</v>
      </c>
      <c r="CW16">
        <f t="shared" ca="1" si="96"/>
        <v>0</v>
      </c>
      <c r="CX16">
        <f t="shared" ca="1" si="97"/>
        <v>0</v>
      </c>
      <c r="CY16">
        <f t="shared" ca="1" si="98"/>
        <v>0</v>
      </c>
      <c r="CZ16">
        <f t="shared" ca="1" si="99"/>
        <v>0</v>
      </c>
      <c r="DA16">
        <f t="shared" ca="1" si="100"/>
        <v>0</v>
      </c>
      <c r="DB16">
        <f t="shared" ca="1" si="101"/>
        <v>0</v>
      </c>
      <c r="DC16">
        <f t="shared" ca="1" si="102"/>
        <v>0</v>
      </c>
      <c r="DD16">
        <f t="shared" ca="1" si="103"/>
        <v>0</v>
      </c>
      <c r="DE16">
        <f t="shared" ca="1" si="104"/>
        <v>0</v>
      </c>
      <c r="DF16">
        <f t="shared" ca="1" si="105"/>
        <v>0</v>
      </c>
      <c r="DG16">
        <f t="shared" ca="1" si="106"/>
        <v>0</v>
      </c>
      <c r="DH16">
        <f t="shared" ca="1" si="107"/>
        <v>0</v>
      </c>
      <c r="DI16">
        <f t="shared" ca="1" si="108"/>
        <v>0</v>
      </c>
      <c r="DJ16">
        <f t="shared" ca="1" si="109"/>
        <v>0</v>
      </c>
      <c r="DK16">
        <f t="shared" ca="1" si="110"/>
        <v>0</v>
      </c>
      <c r="DL16" t="e">
        <f t="shared" ca="1" si="111"/>
        <v>#VALUE!</v>
      </c>
    </row>
    <row r="17" spans="1:116" hidden="1" x14ac:dyDescent="0.25">
      <c r="A17">
        <f>Verzamelblad!A17</f>
        <v>13</v>
      </c>
      <c r="B17" s="12">
        <f t="shared" ca="1" si="3"/>
        <v>0</v>
      </c>
      <c r="C17" s="171" t="str">
        <f t="shared" ca="1" si="4"/>
        <v/>
      </c>
      <c r="D17" s="171" t="str">
        <f t="shared" ca="1" si="5"/>
        <v/>
      </c>
      <c r="E17" s="171" t="str">
        <f t="shared" ca="1" si="6"/>
        <v/>
      </c>
      <c r="F17" s="171" t="str">
        <f t="shared" ca="1" si="7"/>
        <v/>
      </c>
      <c r="G17" s="171" t="str">
        <f t="shared" ca="1" si="8"/>
        <v/>
      </c>
      <c r="H17" s="171" t="str">
        <f t="shared" ca="1" si="9"/>
        <v/>
      </c>
      <c r="I17" s="171" t="str">
        <f t="shared" ca="1" si="10"/>
        <v/>
      </c>
      <c r="J17" s="171" t="str">
        <f t="shared" ca="1" si="11"/>
        <v/>
      </c>
      <c r="K17" s="171" t="str">
        <f t="shared" ca="1" si="12"/>
        <v/>
      </c>
      <c r="L17" s="171" t="str">
        <f t="shared" ca="1" si="13"/>
        <v/>
      </c>
      <c r="M17" s="18" t="str">
        <f t="shared" ca="1" si="14"/>
        <v/>
      </c>
      <c r="N17" s="18" t="str">
        <f t="shared" ca="1" si="15"/>
        <v/>
      </c>
      <c r="O17" s="18" t="str">
        <f t="shared" ca="1" si="16"/>
        <v/>
      </c>
      <c r="P17" s="18" t="str">
        <f t="shared" ca="1" si="17"/>
        <v/>
      </c>
      <c r="Q17" s="171" t="str">
        <f t="shared" ca="1" si="18"/>
        <v/>
      </c>
      <c r="R17" s="129"/>
      <c r="T17" s="144" t="str">
        <f t="shared" ca="1" si="19"/>
        <v/>
      </c>
      <c r="U17" s="144" t="str">
        <f t="shared" ca="1" si="20"/>
        <v/>
      </c>
      <c r="V17" t="str">
        <f t="shared" si="0"/>
        <v/>
      </c>
      <c r="W17" t="str">
        <f t="shared" si="1"/>
        <v/>
      </c>
      <c r="X17" t="str">
        <f t="shared" si="2"/>
        <v/>
      </c>
      <c r="Y17" t="str">
        <f t="shared" ca="1" si="21"/>
        <v/>
      </c>
      <c r="Z17" t="str">
        <f t="shared" ca="1" si="112"/>
        <v/>
      </c>
      <c r="AA17" t="str">
        <f t="shared" ca="1" si="22"/>
        <v/>
      </c>
      <c r="AB17">
        <f t="shared" ca="1" si="23"/>
        <v>0</v>
      </c>
      <c r="AC17" t="str">
        <f t="shared" ca="1" si="24"/>
        <v/>
      </c>
      <c r="AD17">
        <f t="shared" ca="1" si="25"/>
        <v>0</v>
      </c>
      <c r="AE17" t="str">
        <f t="shared" ca="1" si="26"/>
        <v/>
      </c>
      <c r="AF17">
        <f t="shared" ca="1" si="27"/>
        <v>0</v>
      </c>
      <c r="AG17" t="str">
        <f t="shared" ca="1" si="28"/>
        <v/>
      </c>
      <c r="AH17">
        <f t="shared" ca="1" si="29"/>
        <v>0</v>
      </c>
      <c r="AI17" t="str">
        <f t="shared" ca="1" si="30"/>
        <v/>
      </c>
      <c r="AJ17">
        <f t="shared" ca="1" si="31"/>
        <v>0</v>
      </c>
      <c r="AK17" t="str">
        <f t="shared" ca="1" si="32"/>
        <v/>
      </c>
      <c r="AL17">
        <f t="shared" ca="1" si="33"/>
        <v>0</v>
      </c>
      <c r="AM17" t="str">
        <f t="shared" ca="1" si="34"/>
        <v/>
      </c>
      <c r="AN17">
        <f t="shared" ca="1" si="35"/>
        <v>0</v>
      </c>
      <c r="AO17" t="str">
        <f t="shared" ca="1" si="36"/>
        <v/>
      </c>
      <c r="AP17">
        <f t="shared" ca="1" si="37"/>
        <v>0</v>
      </c>
      <c r="AQ17" t="str">
        <f t="shared" ca="1" si="38"/>
        <v/>
      </c>
      <c r="AR17">
        <f t="shared" ca="1" si="39"/>
        <v>0</v>
      </c>
      <c r="AS17" t="str">
        <f t="shared" ca="1" si="40"/>
        <v/>
      </c>
      <c r="AT17">
        <f t="shared" ca="1" si="41"/>
        <v>0</v>
      </c>
      <c r="AU17" t="str">
        <f t="shared" ca="1" si="42"/>
        <v/>
      </c>
      <c r="AV17">
        <f t="shared" ca="1" si="43"/>
        <v>0</v>
      </c>
      <c r="AW17" t="str">
        <f t="shared" ca="1" si="44"/>
        <v/>
      </c>
      <c r="AX17">
        <f t="shared" ca="1" si="45"/>
        <v>0</v>
      </c>
      <c r="AY17" t="str">
        <f t="shared" ca="1" si="46"/>
        <v/>
      </c>
      <c r="AZ17">
        <f t="shared" ca="1" si="47"/>
        <v>0</v>
      </c>
      <c r="BA17" t="str">
        <f t="shared" ca="1" si="48"/>
        <v/>
      </c>
      <c r="BB17">
        <f t="shared" ca="1" si="49"/>
        <v>0</v>
      </c>
      <c r="BC17" t="str">
        <f t="shared" ca="1" si="50"/>
        <v/>
      </c>
      <c r="BD17">
        <f t="shared" ca="1" si="51"/>
        <v>0</v>
      </c>
      <c r="BE17" t="str">
        <f t="shared" ca="1" si="52"/>
        <v/>
      </c>
      <c r="BF17">
        <f t="shared" ca="1" si="53"/>
        <v>0</v>
      </c>
      <c r="BG17" t="str">
        <f t="shared" ca="1" si="54"/>
        <v/>
      </c>
      <c r="BH17">
        <f t="shared" ca="1" si="55"/>
        <v>0</v>
      </c>
      <c r="BI17" t="str">
        <f t="shared" ca="1" si="56"/>
        <v/>
      </c>
      <c r="BJ17">
        <f t="shared" ca="1" si="57"/>
        <v>0</v>
      </c>
      <c r="BK17" t="str">
        <f t="shared" ca="1" si="58"/>
        <v/>
      </c>
      <c r="BL17">
        <f t="shared" ca="1" si="59"/>
        <v>0</v>
      </c>
      <c r="BM17" t="str">
        <f t="shared" ca="1" si="60"/>
        <v/>
      </c>
      <c r="BN17">
        <f t="shared" ca="1" si="61"/>
        <v>0</v>
      </c>
      <c r="BO17" t="str">
        <f t="shared" ca="1" si="62"/>
        <v/>
      </c>
      <c r="BP17">
        <f t="shared" ca="1" si="63"/>
        <v>0</v>
      </c>
      <c r="BQ17" t="str">
        <f t="shared" ca="1" si="64"/>
        <v/>
      </c>
      <c r="BR17">
        <f t="shared" ca="1" si="65"/>
        <v>0</v>
      </c>
      <c r="BS17" t="str">
        <f t="shared" ca="1" si="66"/>
        <v/>
      </c>
      <c r="BT17">
        <f t="shared" ca="1" si="67"/>
        <v>0</v>
      </c>
      <c r="BU17" t="str">
        <f t="shared" ca="1" si="68"/>
        <v/>
      </c>
      <c r="BV17">
        <f t="shared" ca="1" si="69"/>
        <v>0</v>
      </c>
      <c r="BW17" t="str">
        <f t="shared" ca="1" si="70"/>
        <v/>
      </c>
      <c r="BX17">
        <f t="shared" ca="1" si="71"/>
        <v>0</v>
      </c>
      <c r="BY17" t="str">
        <f t="shared" ca="1" si="72"/>
        <v/>
      </c>
      <c r="BZ17">
        <f t="shared" ca="1" si="73"/>
        <v>0</v>
      </c>
      <c r="CA17" t="str">
        <f t="shared" ca="1" si="74"/>
        <v/>
      </c>
      <c r="CB17">
        <f t="shared" ca="1" si="75"/>
        <v>0</v>
      </c>
      <c r="CC17" t="str">
        <f t="shared" ca="1" si="76"/>
        <v/>
      </c>
      <c r="CD17">
        <f t="shared" ca="1" si="77"/>
        <v>0</v>
      </c>
      <c r="CE17" t="str">
        <f t="shared" ca="1" si="78"/>
        <v/>
      </c>
      <c r="CF17" t="str">
        <f t="shared" ca="1" si="79"/>
        <v/>
      </c>
      <c r="CG17">
        <f t="shared" ca="1" si="80"/>
        <v>0</v>
      </c>
      <c r="CH17">
        <f t="shared" ca="1" si="81"/>
        <v>0</v>
      </c>
      <c r="CI17">
        <f t="shared" ca="1" si="82"/>
        <v>0</v>
      </c>
      <c r="CJ17">
        <f t="shared" ca="1" si="83"/>
        <v>0</v>
      </c>
      <c r="CK17">
        <f t="shared" ca="1" si="84"/>
        <v>0</v>
      </c>
      <c r="CL17">
        <f t="shared" ca="1" si="85"/>
        <v>0</v>
      </c>
      <c r="CM17">
        <f t="shared" ca="1" si="86"/>
        <v>0</v>
      </c>
      <c r="CN17">
        <f t="shared" ca="1" si="87"/>
        <v>0</v>
      </c>
      <c r="CO17">
        <f t="shared" ca="1" si="88"/>
        <v>0</v>
      </c>
      <c r="CP17">
        <f t="shared" ca="1" si="89"/>
        <v>0</v>
      </c>
      <c r="CQ17">
        <f t="shared" ca="1" si="90"/>
        <v>0</v>
      </c>
      <c r="CR17">
        <f t="shared" ca="1" si="91"/>
        <v>0</v>
      </c>
      <c r="CS17">
        <f t="shared" ca="1" si="92"/>
        <v>0</v>
      </c>
      <c r="CT17">
        <f t="shared" ca="1" si="93"/>
        <v>0</v>
      </c>
      <c r="CU17">
        <f t="shared" ca="1" si="94"/>
        <v>0</v>
      </c>
      <c r="CV17">
        <f t="shared" ca="1" si="95"/>
        <v>0</v>
      </c>
      <c r="CW17">
        <f t="shared" ca="1" si="96"/>
        <v>0</v>
      </c>
      <c r="CX17">
        <f t="shared" ca="1" si="97"/>
        <v>0</v>
      </c>
      <c r="CY17">
        <f t="shared" ca="1" si="98"/>
        <v>0</v>
      </c>
      <c r="CZ17">
        <f t="shared" ca="1" si="99"/>
        <v>0</v>
      </c>
      <c r="DA17">
        <f t="shared" ca="1" si="100"/>
        <v>0</v>
      </c>
      <c r="DB17">
        <f t="shared" ca="1" si="101"/>
        <v>0</v>
      </c>
      <c r="DC17">
        <f t="shared" ca="1" si="102"/>
        <v>0</v>
      </c>
      <c r="DD17">
        <f t="shared" ca="1" si="103"/>
        <v>0</v>
      </c>
      <c r="DE17">
        <f t="shared" ca="1" si="104"/>
        <v>0</v>
      </c>
      <c r="DF17">
        <f t="shared" ca="1" si="105"/>
        <v>0</v>
      </c>
      <c r="DG17">
        <f t="shared" ca="1" si="106"/>
        <v>0</v>
      </c>
      <c r="DH17">
        <f t="shared" ca="1" si="107"/>
        <v>0</v>
      </c>
      <c r="DI17">
        <f t="shared" ca="1" si="108"/>
        <v>0</v>
      </c>
      <c r="DJ17">
        <f t="shared" ca="1" si="109"/>
        <v>0</v>
      </c>
      <c r="DK17">
        <f t="shared" ca="1" si="110"/>
        <v>0</v>
      </c>
      <c r="DL17" t="e">
        <f t="shared" ca="1" si="111"/>
        <v>#VALUE!</v>
      </c>
    </row>
    <row r="18" spans="1:116" hidden="1" x14ac:dyDescent="0.25">
      <c r="A18">
        <f>Verzamelblad!A18</f>
        <v>14</v>
      </c>
      <c r="B18" s="12">
        <f t="shared" ca="1" si="3"/>
        <v>0</v>
      </c>
      <c r="C18" s="171" t="str">
        <f t="shared" ca="1" si="4"/>
        <v/>
      </c>
      <c r="D18" s="171" t="str">
        <f t="shared" ca="1" si="5"/>
        <v/>
      </c>
      <c r="E18" s="171" t="str">
        <f t="shared" ca="1" si="6"/>
        <v/>
      </c>
      <c r="F18" s="171" t="str">
        <f t="shared" ca="1" si="7"/>
        <v/>
      </c>
      <c r="G18" s="171" t="str">
        <f t="shared" ca="1" si="8"/>
        <v/>
      </c>
      <c r="H18" s="171" t="str">
        <f t="shared" ca="1" si="9"/>
        <v/>
      </c>
      <c r="I18" s="171" t="str">
        <f t="shared" ca="1" si="10"/>
        <v/>
      </c>
      <c r="J18" s="171" t="str">
        <f t="shared" ca="1" si="11"/>
        <v/>
      </c>
      <c r="K18" s="171" t="str">
        <f t="shared" ca="1" si="12"/>
        <v/>
      </c>
      <c r="L18" s="171" t="str">
        <f t="shared" ca="1" si="13"/>
        <v/>
      </c>
      <c r="M18" s="18" t="str">
        <f t="shared" ca="1" si="14"/>
        <v/>
      </c>
      <c r="N18" s="18" t="str">
        <f t="shared" ca="1" si="15"/>
        <v/>
      </c>
      <c r="O18" s="18" t="str">
        <f t="shared" ca="1" si="16"/>
        <v/>
      </c>
      <c r="P18" s="18" t="str">
        <f t="shared" ca="1" si="17"/>
        <v/>
      </c>
      <c r="Q18" s="171" t="str">
        <f t="shared" ca="1" si="18"/>
        <v/>
      </c>
      <c r="R18" s="129"/>
      <c r="T18" s="144" t="str">
        <f t="shared" ca="1" si="19"/>
        <v/>
      </c>
      <c r="U18" s="144" t="str">
        <f t="shared" ca="1" si="20"/>
        <v/>
      </c>
      <c r="V18" t="str">
        <f t="shared" si="0"/>
        <v/>
      </c>
      <c r="W18" t="str">
        <f t="shared" si="1"/>
        <v/>
      </c>
      <c r="X18" t="str">
        <f t="shared" si="2"/>
        <v/>
      </c>
      <c r="Y18" t="str">
        <f t="shared" ca="1" si="21"/>
        <v/>
      </c>
      <c r="Z18" t="str">
        <f t="shared" ca="1" si="112"/>
        <v/>
      </c>
      <c r="AA18" t="str">
        <f t="shared" ca="1" si="22"/>
        <v/>
      </c>
      <c r="AB18">
        <f t="shared" ca="1" si="23"/>
        <v>0</v>
      </c>
      <c r="AC18" t="str">
        <f t="shared" ca="1" si="24"/>
        <v/>
      </c>
      <c r="AD18">
        <f t="shared" ca="1" si="25"/>
        <v>0</v>
      </c>
      <c r="AE18" t="str">
        <f t="shared" ca="1" si="26"/>
        <v/>
      </c>
      <c r="AF18">
        <f t="shared" ca="1" si="27"/>
        <v>0</v>
      </c>
      <c r="AG18" t="str">
        <f t="shared" ca="1" si="28"/>
        <v/>
      </c>
      <c r="AH18">
        <f t="shared" ca="1" si="29"/>
        <v>0</v>
      </c>
      <c r="AI18" t="str">
        <f t="shared" ca="1" si="30"/>
        <v/>
      </c>
      <c r="AJ18">
        <f t="shared" ca="1" si="31"/>
        <v>0</v>
      </c>
      <c r="AK18" t="str">
        <f t="shared" ca="1" si="32"/>
        <v/>
      </c>
      <c r="AL18">
        <f t="shared" ca="1" si="33"/>
        <v>0</v>
      </c>
      <c r="AM18" t="str">
        <f t="shared" ca="1" si="34"/>
        <v/>
      </c>
      <c r="AN18">
        <f t="shared" ca="1" si="35"/>
        <v>0</v>
      </c>
      <c r="AO18" t="str">
        <f t="shared" ca="1" si="36"/>
        <v/>
      </c>
      <c r="AP18">
        <f t="shared" ca="1" si="37"/>
        <v>0</v>
      </c>
      <c r="AQ18" t="str">
        <f t="shared" ca="1" si="38"/>
        <v/>
      </c>
      <c r="AR18">
        <f t="shared" ca="1" si="39"/>
        <v>0</v>
      </c>
      <c r="AS18" t="str">
        <f t="shared" ca="1" si="40"/>
        <v/>
      </c>
      <c r="AT18">
        <f t="shared" ca="1" si="41"/>
        <v>0</v>
      </c>
      <c r="AU18" t="str">
        <f t="shared" ca="1" si="42"/>
        <v/>
      </c>
      <c r="AV18">
        <f t="shared" ca="1" si="43"/>
        <v>0</v>
      </c>
      <c r="AW18" t="str">
        <f t="shared" ca="1" si="44"/>
        <v/>
      </c>
      <c r="AX18">
        <f t="shared" ca="1" si="45"/>
        <v>0</v>
      </c>
      <c r="AY18" t="str">
        <f t="shared" ca="1" si="46"/>
        <v/>
      </c>
      <c r="AZ18">
        <f t="shared" ca="1" si="47"/>
        <v>0</v>
      </c>
      <c r="BA18" t="str">
        <f t="shared" ca="1" si="48"/>
        <v/>
      </c>
      <c r="BB18">
        <f t="shared" ca="1" si="49"/>
        <v>0</v>
      </c>
      <c r="BC18" t="str">
        <f t="shared" ca="1" si="50"/>
        <v/>
      </c>
      <c r="BD18">
        <f t="shared" ca="1" si="51"/>
        <v>0</v>
      </c>
      <c r="BE18" t="str">
        <f t="shared" ca="1" si="52"/>
        <v/>
      </c>
      <c r="BF18">
        <f t="shared" ca="1" si="53"/>
        <v>0</v>
      </c>
      <c r="BG18" t="str">
        <f t="shared" ca="1" si="54"/>
        <v/>
      </c>
      <c r="BH18">
        <f t="shared" ca="1" si="55"/>
        <v>0</v>
      </c>
      <c r="BI18" t="str">
        <f t="shared" ca="1" si="56"/>
        <v/>
      </c>
      <c r="BJ18">
        <f t="shared" ca="1" si="57"/>
        <v>0</v>
      </c>
      <c r="BK18" t="str">
        <f t="shared" ca="1" si="58"/>
        <v/>
      </c>
      <c r="BL18">
        <f t="shared" ca="1" si="59"/>
        <v>0</v>
      </c>
      <c r="BM18" t="str">
        <f t="shared" ca="1" si="60"/>
        <v/>
      </c>
      <c r="BN18">
        <f t="shared" ca="1" si="61"/>
        <v>0</v>
      </c>
      <c r="BO18" t="str">
        <f t="shared" ca="1" si="62"/>
        <v/>
      </c>
      <c r="BP18">
        <f t="shared" ca="1" si="63"/>
        <v>0</v>
      </c>
      <c r="BQ18" t="str">
        <f t="shared" ca="1" si="64"/>
        <v/>
      </c>
      <c r="BR18">
        <f t="shared" ca="1" si="65"/>
        <v>0</v>
      </c>
      <c r="BS18" t="str">
        <f t="shared" ca="1" si="66"/>
        <v/>
      </c>
      <c r="BT18">
        <f t="shared" ca="1" si="67"/>
        <v>0</v>
      </c>
      <c r="BU18" t="str">
        <f t="shared" ca="1" si="68"/>
        <v/>
      </c>
      <c r="BV18">
        <f t="shared" ca="1" si="69"/>
        <v>0</v>
      </c>
      <c r="BW18" t="str">
        <f t="shared" ca="1" si="70"/>
        <v/>
      </c>
      <c r="BX18">
        <f t="shared" ca="1" si="71"/>
        <v>0</v>
      </c>
      <c r="BY18" t="str">
        <f t="shared" ca="1" si="72"/>
        <v/>
      </c>
      <c r="BZ18">
        <f t="shared" ca="1" si="73"/>
        <v>0</v>
      </c>
      <c r="CA18" t="str">
        <f t="shared" ca="1" si="74"/>
        <v/>
      </c>
      <c r="CB18">
        <f t="shared" ca="1" si="75"/>
        <v>0</v>
      </c>
      <c r="CC18" t="str">
        <f t="shared" ca="1" si="76"/>
        <v/>
      </c>
      <c r="CD18">
        <f t="shared" ca="1" si="77"/>
        <v>0</v>
      </c>
      <c r="CE18" t="str">
        <f t="shared" ca="1" si="78"/>
        <v/>
      </c>
      <c r="CF18" t="str">
        <f t="shared" ca="1" si="79"/>
        <v/>
      </c>
      <c r="CG18">
        <f t="shared" ca="1" si="80"/>
        <v>0</v>
      </c>
      <c r="CH18">
        <f t="shared" ca="1" si="81"/>
        <v>0</v>
      </c>
      <c r="CI18">
        <f t="shared" ca="1" si="82"/>
        <v>0</v>
      </c>
      <c r="CJ18">
        <f t="shared" ca="1" si="83"/>
        <v>0</v>
      </c>
      <c r="CK18">
        <f t="shared" ca="1" si="84"/>
        <v>0</v>
      </c>
      <c r="CL18">
        <f t="shared" ca="1" si="85"/>
        <v>0</v>
      </c>
      <c r="CM18">
        <f t="shared" ca="1" si="86"/>
        <v>0</v>
      </c>
      <c r="CN18">
        <f t="shared" ca="1" si="87"/>
        <v>0</v>
      </c>
      <c r="CO18">
        <f t="shared" ca="1" si="88"/>
        <v>0</v>
      </c>
      <c r="CP18">
        <f t="shared" ca="1" si="89"/>
        <v>0</v>
      </c>
      <c r="CQ18">
        <f t="shared" ca="1" si="90"/>
        <v>0</v>
      </c>
      <c r="CR18">
        <f t="shared" ca="1" si="91"/>
        <v>0</v>
      </c>
      <c r="CS18">
        <f t="shared" ca="1" si="92"/>
        <v>0</v>
      </c>
      <c r="CT18">
        <f t="shared" ca="1" si="93"/>
        <v>0</v>
      </c>
      <c r="CU18">
        <f t="shared" ca="1" si="94"/>
        <v>0</v>
      </c>
      <c r="CV18">
        <f t="shared" ca="1" si="95"/>
        <v>0</v>
      </c>
      <c r="CW18">
        <f t="shared" ca="1" si="96"/>
        <v>0</v>
      </c>
      <c r="CX18">
        <f t="shared" ca="1" si="97"/>
        <v>0</v>
      </c>
      <c r="CY18">
        <f t="shared" ca="1" si="98"/>
        <v>0</v>
      </c>
      <c r="CZ18">
        <f t="shared" ca="1" si="99"/>
        <v>0</v>
      </c>
      <c r="DA18">
        <f t="shared" ca="1" si="100"/>
        <v>0</v>
      </c>
      <c r="DB18">
        <f t="shared" ca="1" si="101"/>
        <v>0</v>
      </c>
      <c r="DC18">
        <f t="shared" ca="1" si="102"/>
        <v>0</v>
      </c>
      <c r="DD18">
        <f t="shared" ca="1" si="103"/>
        <v>0</v>
      </c>
      <c r="DE18">
        <f t="shared" ca="1" si="104"/>
        <v>0</v>
      </c>
      <c r="DF18">
        <f t="shared" ca="1" si="105"/>
        <v>0</v>
      </c>
      <c r="DG18">
        <f t="shared" ca="1" si="106"/>
        <v>0</v>
      </c>
      <c r="DH18">
        <f t="shared" ca="1" si="107"/>
        <v>0</v>
      </c>
      <c r="DI18">
        <f t="shared" ca="1" si="108"/>
        <v>0</v>
      </c>
      <c r="DJ18">
        <f t="shared" ca="1" si="109"/>
        <v>0</v>
      </c>
      <c r="DK18">
        <f t="shared" ca="1" si="110"/>
        <v>0</v>
      </c>
      <c r="DL18" t="e">
        <f t="shared" ca="1" si="111"/>
        <v>#VALUE!</v>
      </c>
    </row>
    <row r="19" spans="1:116" hidden="1" x14ac:dyDescent="0.25">
      <c r="A19">
        <f>Verzamelblad!A19</f>
        <v>15</v>
      </c>
      <c r="B19" s="12">
        <f t="shared" ca="1" si="3"/>
        <v>0</v>
      </c>
      <c r="C19" s="171" t="str">
        <f t="shared" ca="1" si="4"/>
        <v/>
      </c>
      <c r="D19" s="171" t="str">
        <f t="shared" ca="1" si="5"/>
        <v/>
      </c>
      <c r="E19" s="171" t="str">
        <f t="shared" ca="1" si="6"/>
        <v/>
      </c>
      <c r="F19" s="171" t="str">
        <f t="shared" ca="1" si="7"/>
        <v/>
      </c>
      <c r="G19" s="171" t="str">
        <f t="shared" ca="1" si="8"/>
        <v/>
      </c>
      <c r="H19" s="171" t="str">
        <f t="shared" ca="1" si="9"/>
        <v/>
      </c>
      <c r="I19" s="171" t="str">
        <f t="shared" ca="1" si="10"/>
        <v/>
      </c>
      <c r="J19" s="171" t="str">
        <f t="shared" ca="1" si="11"/>
        <v/>
      </c>
      <c r="K19" s="171" t="str">
        <f t="shared" ca="1" si="12"/>
        <v/>
      </c>
      <c r="L19" s="171" t="str">
        <f t="shared" ca="1" si="13"/>
        <v/>
      </c>
      <c r="M19" s="18" t="str">
        <f t="shared" ca="1" si="14"/>
        <v/>
      </c>
      <c r="N19" s="18" t="str">
        <f t="shared" ca="1" si="15"/>
        <v/>
      </c>
      <c r="O19" s="18" t="str">
        <f t="shared" ca="1" si="16"/>
        <v/>
      </c>
      <c r="P19" s="18" t="str">
        <f t="shared" ca="1" si="17"/>
        <v/>
      </c>
      <c r="Q19" s="171" t="str">
        <f t="shared" ca="1" si="18"/>
        <v/>
      </c>
      <c r="R19" s="129"/>
      <c r="T19" s="144" t="str">
        <f t="shared" ca="1" si="19"/>
        <v/>
      </c>
      <c r="U19" s="144" t="str">
        <f t="shared" ca="1" si="20"/>
        <v/>
      </c>
      <c r="V19" t="str">
        <f t="shared" si="0"/>
        <v/>
      </c>
      <c r="W19" t="str">
        <f t="shared" si="1"/>
        <v/>
      </c>
      <c r="X19" t="str">
        <f t="shared" si="2"/>
        <v/>
      </c>
      <c r="Y19" t="str">
        <f t="shared" ca="1" si="21"/>
        <v/>
      </c>
      <c r="Z19" t="str">
        <f t="shared" ca="1" si="112"/>
        <v/>
      </c>
      <c r="AA19" t="str">
        <f t="shared" ca="1" si="22"/>
        <v/>
      </c>
      <c r="AB19">
        <f t="shared" ca="1" si="23"/>
        <v>0</v>
      </c>
      <c r="AC19" t="str">
        <f t="shared" ca="1" si="24"/>
        <v/>
      </c>
      <c r="AD19">
        <f t="shared" ca="1" si="25"/>
        <v>0</v>
      </c>
      <c r="AE19" t="str">
        <f t="shared" ca="1" si="26"/>
        <v/>
      </c>
      <c r="AF19">
        <f t="shared" ca="1" si="27"/>
        <v>0</v>
      </c>
      <c r="AG19" t="str">
        <f t="shared" ca="1" si="28"/>
        <v/>
      </c>
      <c r="AH19">
        <f t="shared" ca="1" si="29"/>
        <v>0</v>
      </c>
      <c r="AI19" t="str">
        <f t="shared" ca="1" si="30"/>
        <v/>
      </c>
      <c r="AJ19">
        <f t="shared" ca="1" si="31"/>
        <v>0</v>
      </c>
      <c r="AK19" t="str">
        <f t="shared" ca="1" si="32"/>
        <v/>
      </c>
      <c r="AL19">
        <f t="shared" ca="1" si="33"/>
        <v>0</v>
      </c>
      <c r="AM19" t="str">
        <f t="shared" ca="1" si="34"/>
        <v/>
      </c>
      <c r="AN19">
        <f t="shared" ca="1" si="35"/>
        <v>0</v>
      </c>
      <c r="AO19" t="str">
        <f t="shared" ca="1" si="36"/>
        <v/>
      </c>
      <c r="AP19">
        <f t="shared" ca="1" si="37"/>
        <v>0</v>
      </c>
      <c r="AQ19" t="str">
        <f t="shared" ca="1" si="38"/>
        <v/>
      </c>
      <c r="AR19">
        <f t="shared" ca="1" si="39"/>
        <v>0</v>
      </c>
      <c r="AS19" t="str">
        <f t="shared" ca="1" si="40"/>
        <v/>
      </c>
      <c r="AT19">
        <f t="shared" ca="1" si="41"/>
        <v>0</v>
      </c>
      <c r="AU19" t="str">
        <f t="shared" ca="1" si="42"/>
        <v/>
      </c>
      <c r="AV19">
        <f t="shared" ca="1" si="43"/>
        <v>0</v>
      </c>
      <c r="AW19" t="str">
        <f t="shared" ca="1" si="44"/>
        <v/>
      </c>
      <c r="AX19">
        <f t="shared" ca="1" si="45"/>
        <v>0</v>
      </c>
      <c r="AY19" t="str">
        <f t="shared" ca="1" si="46"/>
        <v/>
      </c>
      <c r="AZ19">
        <f t="shared" ca="1" si="47"/>
        <v>0</v>
      </c>
      <c r="BA19" t="str">
        <f t="shared" ca="1" si="48"/>
        <v/>
      </c>
      <c r="BB19">
        <f t="shared" ca="1" si="49"/>
        <v>0</v>
      </c>
      <c r="BC19" t="str">
        <f t="shared" ca="1" si="50"/>
        <v/>
      </c>
      <c r="BD19">
        <f t="shared" ca="1" si="51"/>
        <v>0</v>
      </c>
      <c r="BE19" t="str">
        <f t="shared" ca="1" si="52"/>
        <v/>
      </c>
      <c r="BF19">
        <f t="shared" ca="1" si="53"/>
        <v>0</v>
      </c>
      <c r="BG19" t="str">
        <f t="shared" ca="1" si="54"/>
        <v/>
      </c>
      <c r="BH19">
        <f t="shared" ca="1" si="55"/>
        <v>0</v>
      </c>
      <c r="BI19" t="str">
        <f t="shared" ca="1" si="56"/>
        <v/>
      </c>
      <c r="BJ19">
        <f t="shared" ca="1" si="57"/>
        <v>0</v>
      </c>
      <c r="BK19" t="str">
        <f t="shared" ca="1" si="58"/>
        <v/>
      </c>
      <c r="BL19">
        <f t="shared" ca="1" si="59"/>
        <v>0</v>
      </c>
      <c r="BM19" t="str">
        <f t="shared" ca="1" si="60"/>
        <v/>
      </c>
      <c r="BN19">
        <f t="shared" ca="1" si="61"/>
        <v>0</v>
      </c>
      <c r="BO19" t="str">
        <f t="shared" ca="1" si="62"/>
        <v/>
      </c>
      <c r="BP19">
        <f t="shared" ca="1" si="63"/>
        <v>0</v>
      </c>
      <c r="BQ19" t="str">
        <f t="shared" ca="1" si="64"/>
        <v/>
      </c>
      <c r="BR19">
        <f t="shared" ca="1" si="65"/>
        <v>0</v>
      </c>
      <c r="BS19" t="str">
        <f t="shared" ca="1" si="66"/>
        <v/>
      </c>
      <c r="BT19">
        <f t="shared" ca="1" si="67"/>
        <v>0</v>
      </c>
      <c r="BU19" t="str">
        <f t="shared" ca="1" si="68"/>
        <v/>
      </c>
      <c r="BV19">
        <f t="shared" ca="1" si="69"/>
        <v>0</v>
      </c>
      <c r="BW19" t="str">
        <f t="shared" ca="1" si="70"/>
        <v/>
      </c>
      <c r="BX19">
        <f t="shared" ca="1" si="71"/>
        <v>0</v>
      </c>
      <c r="BY19" t="str">
        <f t="shared" ca="1" si="72"/>
        <v/>
      </c>
      <c r="BZ19">
        <f t="shared" ca="1" si="73"/>
        <v>0</v>
      </c>
      <c r="CA19" t="str">
        <f t="shared" ca="1" si="74"/>
        <v/>
      </c>
      <c r="CB19">
        <f t="shared" ca="1" si="75"/>
        <v>0</v>
      </c>
      <c r="CC19" t="str">
        <f t="shared" ca="1" si="76"/>
        <v/>
      </c>
      <c r="CD19">
        <f t="shared" ca="1" si="77"/>
        <v>0</v>
      </c>
      <c r="CE19" t="str">
        <f t="shared" ca="1" si="78"/>
        <v/>
      </c>
      <c r="CF19" t="str">
        <f t="shared" ca="1" si="79"/>
        <v/>
      </c>
      <c r="CG19">
        <f t="shared" ca="1" si="80"/>
        <v>0</v>
      </c>
      <c r="CH19">
        <f t="shared" ca="1" si="81"/>
        <v>0</v>
      </c>
      <c r="CI19">
        <f t="shared" ca="1" si="82"/>
        <v>0</v>
      </c>
      <c r="CJ19">
        <f t="shared" ca="1" si="83"/>
        <v>0</v>
      </c>
      <c r="CK19">
        <f t="shared" ca="1" si="84"/>
        <v>0</v>
      </c>
      <c r="CL19">
        <f t="shared" ca="1" si="85"/>
        <v>0</v>
      </c>
      <c r="CM19">
        <f t="shared" ca="1" si="86"/>
        <v>0</v>
      </c>
      <c r="CN19">
        <f t="shared" ca="1" si="87"/>
        <v>0</v>
      </c>
      <c r="CO19">
        <f t="shared" ca="1" si="88"/>
        <v>0</v>
      </c>
      <c r="CP19">
        <f t="shared" ca="1" si="89"/>
        <v>0</v>
      </c>
      <c r="CQ19">
        <f t="shared" ca="1" si="90"/>
        <v>0</v>
      </c>
      <c r="CR19">
        <f t="shared" ca="1" si="91"/>
        <v>0</v>
      </c>
      <c r="CS19">
        <f t="shared" ca="1" si="92"/>
        <v>0</v>
      </c>
      <c r="CT19">
        <f t="shared" ca="1" si="93"/>
        <v>0</v>
      </c>
      <c r="CU19">
        <f t="shared" ca="1" si="94"/>
        <v>0</v>
      </c>
      <c r="CV19">
        <f t="shared" ca="1" si="95"/>
        <v>0</v>
      </c>
      <c r="CW19">
        <f t="shared" ca="1" si="96"/>
        <v>0</v>
      </c>
      <c r="CX19">
        <f t="shared" ca="1" si="97"/>
        <v>0</v>
      </c>
      <c r="CY19">
        <f t="shared" ca="1" si="98"/>
        <v>0</v>
      </c>
      <c r="CZ19">
        <f t="shared" ca="1" si="99"/>
        <v>0</v>
      </c>
      <c r="DA19">
        <f t="shared" ca="1" si="100"/>
        <v>0</v>
      </c>
      <c r="DB19">
        <f t="shared" ca="1" si="101"/>
        <v>0</v>
      </c>
      <c r="DC19">
        <f t="shared" ca="1" si="102"/>
        <v>0</v>
      </c>
      <c r="DD19">
        <f t="shared" ca="1" si="103"/>
        <v>0</v>
      </c>
      <c r="DE19">
        <f t="shared" ca="1" si="104"/>
        <v>0</v>
      </c>
      <c r="DF19">
        <f t="shared" ca="1" si="105"/>
        <v>0</v>
      </c>
      <c r="DG19">
        <f t="shared" ca="1" si="106"/>
        <v>0</v>
      </c>
      <c r="DH19">
        <f t="shared" ca="1" si="107"/>
        <v>0</v>
      </c>
      <c r="DI19">
        <f t="shared" ca="1" si="108"/>
        <v>0</v>
      </c>
      <c r="DJ19">
        <f t="shared" ca="1" si="109"/>
        <v>0</v>
      </c>
      <c r="DK19">
        <f t="shared" ca="1" si="110"/>
        <v>0</v>
      </c>
      <c r="DL19" t="e">
        <f t="shared" ca="1" si="111"/>
        <v>#VALUE!</v>
      </c>
    </row>
    <row r="20" spans="1:116" hidden="1" x14ac:dyDescent="0.25">
      <c r="A20">
        <f>Verzamelblad!A20</f>
        <v>16</v>
      </c>
      <c r="B20" s="12">
        <f t="shared" ca="1" si="3"/>
        <v>0</v>
      </c>
      <c r="C20" s="171" t="str">
        <f t="shared" ca="1" si="4"/>
        <v/>
      </c>
      <c r="D20" s="171" t="str">
        <f t="shared" ca="1" si="5"/>
        <v/>
      </c>
      <c r="E20" s="171" t="str">
        <f t="shared" ca="1" si="6"/>
        <v/>
      </c>
      <c r="F20" s="171" t="str">
        <f t="shared" ca="1" si="7"/>
        <v/>
      </c>
      <c r="G20" s="171" t="str">
        <f t="shared" ca="1" si="8"/>
        <v/>
      </c>
      <c r="H20" s="171" t="str">
        <f t="shared" ca="1" si="9"/>
        <v/>
      </c>
      <c r="I20" s="171" t="str">
        <f t="shared" ca="1" si="10"/>
        <v/>
      </c>
      <c r="J20" s="171" t="str">
        <f t="shared" ca="1" si="11"/>
        <v/>
      </c>
      <c r="K20" s="171" t="str">
        <f t="shared" ca="1" si="12"/>
        <v/>
      </c>
      <c r="L20" s="171" t="str">
        <f t="shared" ca="1" si="13"/>
        <v/>
      </c>
      <c r="M20" s="18" t="str">
        <f t="shared" ca="1" si="14"/>
        <v/>
      </c>
      <c r="N20" s="18" t="str">
        <f t="shared" ca="1" si="15"/>
        <v/>
      </c>
      <c r="O20" s="18" t="str">
        <f t="shared" ca="1" si="16"/>
        <v/>
      </c>
      <c r="P20" s="18" t="str">
        <f t="shared" ca="1" si="17"/>
        <v/>
      </c>
      <c r="Q20" s="171" t="str">
        <f t="shared" ca="1" si="18"/>
        <v/>
      </c>
      <c r="R20" s="129"/>
      <c r="T20" s="144" t="str">
        <f t="shared" ca="1" si="19"/>
        <v/>
      </c>
      <c r="U20" s="144" t="str">
        <f t="shared" ca="1" si="20"/>
        <v/>
      </c>
      <c r="V20" t="str">
        <f t="shared" si="0"/>
        <v/>
      </c>
      <c r="W20" t="str">
        <f t="shared" si="1"/>
        <v/>
      </c>
      <c r="X20" t="str">
        <f t="shared" si="2"/>
        <v/>
      </c>
      <c r="Y20" t="str">
        <f t="shared" ca="1" si="21"/>
        <v/>
      </c>
      <c r="Z20" t="str">
        <f t="shared" ca="1" si="112"/>
        <v/>
      </c>
      <c r="AA20" t="str">
        <f t="shared" ca="1" si="22"/>
        <v/>
      </c>
      <c r="AB20">
        <f t="shared" ca="1" si="23"/>
        <v>0</v>
      </c>
      <c r="AC20" t="str">
        <f t="shared" ca="1" si="24"/>
        <v/>
      </c>
      <c r="AD20">
        <f t="shared" ca="1" si="25"/>
        <v>0</v>
      </c>
      <c r="AE20" t="str">
        <f t="shared" ca="1" si="26"/>
        <v/>
      </c>
      <c r="AF20">
        <f t="shared" ca="1" si="27"/>
        <v>0</v>
      </c>
      <c r="AG20" t="str">
        <f t="shared" ca="1" si="28"/>
        <v/>
      </c>
      <c r="AH20">
        <f t="shared" ca="1" si="29"/>
        <v>0</v>
      </c>
      <c r="AI20" t="str">
        <f t="shared" ca="1" si="30"/>
        <v/>
      </c>
      <c r="AJ20">
        <f t="shared" ca="1" si="31"/>
        <v>0</v>
      </c>
      <c r="AK20" t="str">
        <f t="shared" ca="1" si="32"/>
        <v/>
      </c>
      <c r="AL20">
        <f t="shared" ca="1" si="33"/>
        <v>0</v>
      </c>
      <c r="AM20" t="str">
        <f t="shared" ca="1" si="34"/>
        <v/>
      </c>
      <c r="AN20">
        <f t="shared" ca="1" si="35"/>
        <v>0</v>
      </c>
      <c r="AO20" t="str">
        <f t="shared" ca="1" si="36"/>
        <v/>
      </c>
      <c r="AP20">
        <f t="shared" ca="1" si="37"/>
        <v>0</v>
      </c>
      <c r="AQ20" t="str">
        <f t="shared" ca="1" si="38"/>
        <v/>
      </c>
      <c r="AR20">
        <f t="shared" ca="1" si="39"/>
        <v>0</v>
      </c>
      <c r="AS20" t="str">
        <f t="shared" ca="1" si="40"/>
        <v/>
      </c>
      <c r="AT20">
        <f t="shared" ca="1" si="41"/>
        <v>0</v>
      </c>
      <c r="AU20" t="str">
        <f t="shared" ca="1" si="42"/>
        <v/>
      </c>
      <c r="AV20">
        <f t="shared" ca="1" si="43"/>
        <v>0</v>
      </c>
      <c r="AW20" t="str">
        <f t="shared" ca="1" si="44"/>
        <v/>
      </c>
      <c r="AX20">
        <f t="shared" ca="1" si="45"/>
        <v>0</v>
      </c>
      <c r="AY20" t="str">
        <f t="shared" ca="1" si="46"/>
        <v/>
      </c>
      <c r="AZ20">
        <f t="shared" ca="1" si="47"/>
        <v>0</v>
      </c>
      <c r="BA20" t="str">
        <f t="shared" ca="1" si="48"/>
        <v/>
      </c>
      <c r="BB20">
        <f t="shared" ca="1" si="49"/>
        <v>0</v>
      </c>
      <c r="BC20" t="str">
        <f t="shared" ca="1" si="50"/>
        <v/>
      </c>
      <c r="BD20">
        <f t="shared" ca="1" si="51"/>
        <v>0</v>
      </c>
      <c r="BE20" t="str">
        <f t="shared" ca="1" si="52"/>
        <v/>
      </c>
      <c r="BF20">
        <f t="shared" ca="1" si="53"/>
        <v>0</v>
      </c>
      <c r="BG20" t="str">
        <f t="shared" ca="1" si="54"/>
        <v/>
      </c>
      <c r="BH20">
        <f t="shared" ca="1" si="55"/>
        <v>0</v>
      </c>
      <c r="BI20" t="str">
        <f t="shared" ca="1" si="56"/>
        <v/>
      </c>
      <c r="BJ20">
        <f t="shared" ca="1" si="57"/>
        <v>0</v>
      </c>
      <c r="BK20" t="str">
        <f t="shared" ca="1" si="58"/>
        <v/>
      </c>
      <c r="BL20">
        <f t="shared" ca="1" si="59"/>
        <v>0</v>
      </c>
      <c r="BM20" t="str">
        <f t="shared" ca="1" si="60"/>
        <v/>
      </c>
      <c r="BN20">
        <f t="shared" ca="1" si="61"/>
        <v>0</v>
      </c>
      <c r="BO20" t="str">
        <f t="shared" ca="1" si="62"/>
        <v/>
      </c>
      <c r="BP20">
        <f t="shared" ca="1" si="63"/>
        <v>0</v>
      </c>
      <c r="BQ20" t="str">
        <f t="shared" ca="1" si="64"/>
        <v/>
      </c>
      <c r="BR20">
        <f t="shared" ca="1" si="65"/>
        <v>0</v>
      </c>
      <c r="BS20" t="str">
        <f t="shared" ca="1" si="66"/>
        <v/>
      </c>
      <c r="BT20">
        <f t="shared" ca="1" si="67"/>
        <v>0</v>
      </c>
      <c r="BU20" t="str">
        <f t="shared" ca="1" si="68"/>
        <v/>
      </c>
      <c r="BV20">
        <f t="shared" ca="1" si="69"/>
        <v>0</v>
      </c>
      <c r="BW20" t="str">
        <f t="shared" ca="1" si="70"/>
        <v/>
      </c>
      <c r="BX20">
        <f t="shared" ca="1" si="71"/>
        <v>0</v>
      </c>
      <c r="BY20" t="str">
        <f t="shared" ca="1" si="72"/>
        <v/>
      </c>
      <c r="BZ20">
        <f t="shared" ca="1" si="73"/>
        <v>0</v>
      </c>
      <c r="CA20" t="str">
        <f t="shared" ca="1" si="74"/>
        <v/>
      </c>
      <c r="CB20">
        <f t="shared" ca="1" si="75"/>
        <v>0</v>
      </c>
      <c r="CC20" t="str">
        <f t="shared" ca="1" si="76"/>
        <v/>
      </c>
      <c r="CD20">
        <f t="shared" ca="1" si="77"/>
        <v>0</v>
      </c>
      <c r="CE20" t="str">
        <f t="shared" ca="1" si="78"/>
        <v/>
      </c>
      <c r="CF20" t="str">
        <f t="shared" ca="1" si="79"/>
        <v/>
      </c>
      <c r="CG20">
        <f t="shared" ca="1" si="80"/>
        <v>0</v>
      </c>
      <c r="CH20">
        <f t="shared" ca="1" si="81"/>
        <v>0</v>
      </c>
      <c r="CI20">
        <f t="shared" ca="1" si="82"/>
        <v>0</v>
      </c>
      <c r="CJ20">
        <f t="shared" ca="1" si="83"/>
        <v>0</v>
      </c>
      <c r="CK20">
        <f t="shared" ca="1" si="84"/>
        <v>0</v>
      </c>
      <c r="CL20">
        <f t="shared" ca="1" si="85"/>
        <v>0</v>
      </c>
      <c r="CM20">
        <f t="shared" ca="1" si="86"/>
        <v>0</v>
      </c>
      <c r="CN20">
        <f t="shared" ca="1" si="87"/>
        <v>0</v>
      </c>
      <c r="CO20">
        <f t="shared" ca="1" si="88"/>
        <v>0</v>
      </c>
      <c r="CP20">
        <f t="shared" ca="1" si="89"/>
        <v>0</v>
      </c>
      <c r="CQ20">
        <f t="shared" ca="1" si="90"/>
        <v>0</v>
      </c>
      <c r="CR20">
        <f t="shared" ca="1" si="91"/>
        <v>0</v>
      </c>
      <c r="CS20">
        <f t="shared" ca="1" si="92"/>
        <v>0</v>
      </c>
      <c r="CT20">
        <f t="shared" ca="1" si="93"/>
        <v>0</v>
      </c>
      <c r="CU20">
        <f t="shared" ca="1" si="94"/>
        <v>0</v>
      </c>
      <c r="CV20">
        <f t="shared" ca="1" si="95"/>
        <v>0</v>
      </c>
      <c r="CW20">
        <f t="shared" ca="1" si="96"/>
        <v>0</v>
      </c>
      <c r="CX20">
        <f t="shared" ca="1" si="97"/>
        <v>0</v>
      </c>
      <c r="CY20">
        <f t="shared" ca="1" si="98"/>
        <v>0</v>
      </c>
      <c r="CZ20">
        <f t="shared" ca="1" si="99"/>
        <v>0</v>
      </c>
      <c r="DA20">
        <f t="shared" ca="1" si="100"/>
        <v>0</v>
      </c>
      <c r="DB20">
        <f t="shared" ca="1" si="101"/>
        <v>0</v>
      </c>
      <c r="DC20">
        <f t="shared" ca="1" si="102"/>
        <v>0</v>
      </c>
      <c r="DD20">
        <f t="shared" ca="1" si="103"/>
        <v>0</v>
      </c>
      <c r="DE20">
        <f t="shared" ca="1" si="104"/>
        <v>0</v>
      </c>
      <c r="DF20">
        <f t="shared" ca="1" si="105"/>
        <v>0</v>
      </c>
      <c r="DG20">
        <f t="shared" ca="1" si="106"/>
        <v>0</v>
      </c>
      <c r="DH20">
        <f t="shared" ca="1" si="107"/>
        <v>0</v>
      </c>
      <c r="DI20">
        <f t="shared" ca="1" si="108"/>
        <v>0</v>
      </c>
      <c r="DJ20">
        <f t="shared" ca="1" si="109"/>
        <v>0</v>
      </c>
      <c r="DK20">
        <f t="shared" ca="1" si="110"/>
        <v>0</v>
      </c>
      <c r="DL20" t="e">
        <f t="shared" ca="1" si="111"/>
        <v>#VALUE!</v>
      </c>
    </row>
    <row r="21" spans="1:116" hidden="1" x14ac:dyDescent="0.25">
      <c r="A21">
        <f>Verzamelblad!A21</f>
        <v>17</v>
      </c>
      <c r="B21" s="12">
        <f t="shared" ca="1" si="3"/>
        <v>0</v>
      </c>
      <c r="C21" s="171" t="str">
        <f t="shared" ca="1" si="4"/>
        <v/>
      </c>
      <c r="D21" s="171" t="str">
        <f t="shared" ca="1" si="5"/>
        <v/>
      </c>
      <c r="E21" s="171" t="str">
        <f t="shared" ca="1" si="6"/>
        <v/>
      </c>
      <c r="F21" s="171" t="str">
        <f t="shared" ca="1" si="7"/>
        <v/>
      </c>
      <c r="G21" s="171" t="str">
        <f t="shared" ca="1" si="8"/>
        <v/>
      </c>
      <c r="H21" s="171" t="str">
        <f t="shared" ca="1" si="9"/>
        <v/>
      </c>
      <c r="I21" s="171" t="str">
        <f t="shared" ca="1" si="10"/>
        <v/>
      </c>
      <c r="J21" s="171" t="str">
        <f t="shared" ca="1" si="11"/>
        <v/>
      </c>
      <c r="K21" s="171" t="str">
        <f t="shared" ca="1" si="12"/>
        <v/>
      </c>
      <c r="L21" s="171" t="str">
        <f t="shared" ca="1" si="13"/>
        <v/>
      </c>
      <c r="M21" s="18" t="str">
        <f t="shared" ca="1" si="14"/>
        <v/>
      </c>
      <c r="N21" s="18" t="str">
        <f t="shared" ca="1" si="15"/>
        <v/>
      </c>
      <c r="O21" s="18" t="str">
        <f t="shared" ca="1" si="16"/>
        <v/>
      </c>
      <c r="P21" s="18" t="str">
        <f t="shared" ca="1" si="17"/>
        <v/>
      </c>
      <c r="Q21" s="171" t="str">
        <f t="shared" ca="1" si="18"/>
        <v/>
      </c>
      <c r="R21" s="129"/>
      <c r="T21" s="144" t="str">
        <f t="shared" ca="1" si="19"/>
        <v/>
      </c>
      <c r="U21" s="144" t="str">
        <f t="shared" ca="1" si="20"/>
        <v/>
      </c>
      <c r="V21" t="str">
        <f t="shared" si="0"/>
        <v/>
      </c>
      <c r="W21" t="str">
        <f t="shared" si="1"/>
        <v/>
      </c>
      <c r="X21" t="str">
        <f t="shared" si="2"/>
        <v/>
      </c>
      <c r="Y21" t="str">
        <f t="shared" ca="1" si="21"/>
        <v/>
      </c>
      <c r="Z21" t="str">
        <f t="shared" ca="1" si="112"/>
        <v/>
      </c>
      <c r="AA21" t="str">
        <f t="shared" ca="1" si="22"/>
        <v/>
      </c>
      <c r="AB21">
        <f t="shared" ca="1" si="23"/>
        <v>0</v>
      </c>
      <c r="AC21" t="str">
        <f t="shared" ca="1" si="24"/>
        <v/>
      </c>
      <c r="AD21">
        <f t="shared" ca="1" si="25"/>
        <v>0</v>
      </c>
      <c r="AE21" t="str">
        <f t="shared" ca="1" si="26"/>
        <v/>
      </c>
      <c r="AF21">
        <f t="shared" ca="1" si="27"/>
        <v>0</v>
      </c>
      <c r="AG21" t="str">
        <f t="shared" ca="1" si="28"/>
        <v/>
      </c>
      <c r="AH21">
        <f t="shared" ca="1" si="29"/>
        <v>0</v>
      </c>
      <c r="AI21" t="str">
        <f t="shared" ca="1" si="30"/>
        <v/>
      </c>
      <c r="AJ21">
        <f t="shared" ca="1" si="31"/>
        <v>0</v>
      </c>
      <c r="AK21" t="str">
        <f t="shared" ca="1" si="32"/>
        <v/>
      </c>
      <c r="AL21">
        <f t="shared" ca="1" si="33"/>
        <v>0</v>
      </c>
      <c r="AM21" t="str">
        <f t="shared" ca="1" si="34"/>
        <v/>
      </c>
      <c r="AN21">
        <f t="shared" ca="1" si="35"/>
        <v>0</v>
      </c>
      <c r="AO21" t="str">
        <f t="shared" ca="1" si="36"/>
        <v/>
      </c>
      <c r="AP21">
        <f t="shared" ca="1" si="37"/>
        <v>0</v>
      </c>
      <c r="AQ21" t="str">
        <f t="shared" ca="1" si="38"/>
        <v/>
      </c>
      <c r="AR21">
        <f t="shared" ca="1" si="39"/>
        <v>0</v>
      </c>
      <c r="AS21" t="str">
        <f t="shared" ca="1" si="40"/>
        <v/>
      </c>
      <c r="AT21">
        <f t="shared" ca="1" si="41"/>
        <v>0</v>
      </c>
      <c r="AU21" t="str">
        <f t="shared" ca="1" si="42"/>
        <v/>
      </c>
      <c r="AV21">
        <f t="shared" ca="1" si="43"/>
        <v>0</v>
      </c>
      <c r="AW21" t="str">
        <f t="shared" ca="1" si="44"/>
        <v/>
      </c>
      <c r="AX21">
        <f t="shared" ca="1" si="45"/>
        <v>0</v>
      </c>
      <c r="AY21" t="str">
        <f t="shared" ca="1" si="46"/>
        <v/>
      </c>
      <c r="AZ21">
        <f t="shared" ca="1" si="47"/>
        <v>0</v>
      </c>
      <c r="BA21" t="str">
        <f t="shared" ca="1" si="48"/>
        <v/>
      </c>
      <c r="BB21">
        <f t="shared" ca="1" si="49"/>
        <v>0</v>
      </c>
      <c r="BC21" t="str">
        <f t="shared" ca="1" si="50"/>
        <v/>
      </c>
      <c r="BD21">
        <f t="shared" ca="1" si="51"/>
        <v>0</v>
      </c>
      <c r="BE21" t="str">
        <f t="shared" ca="1" si="52"/>
        <v/>
      </c>
      <c r="BF21">
        <f t="shared" ca="1" si="53"/>
        <v>0</v>
      </c>
      <c r="BG21" t="str">
        <f t="shared" ca="1" si="54"/>
        <v/>
      </c>
      <c r="BH21">
        <f t="shared" ca="1" si="55"/>
        <v>0</v>
      </c>
      <c r="BI21" t="str">
        <f t="shared" ca="1" si="56"/>
        <v/>
      </c>
      <c r="BJ21">
        <f t="shared" ca="1" si="57"/>
        <v>0</v>
      </c>
      <c r="BK21" t="str">
        <f t="shared" ca="1" si="58"/>
        <v/>
      </c>
      <c r="BL21">
        <f t="shared" ca="1" si="59"/>
        <v>0</v>
      </c>
      <c r="BM21" t="str">
        <f t="shared" ca="1" si="60"/>
        <v/>
      </c>
      <c r="BN21">
        <f t="shared" ca="1" si="61"/>
        <v>0</v>
      </c>
      <c r="BO21" t="str">
        <f t="shared" ca="1" si="62"/>
        <v/>
      </c>
      <c r="BP21">
        <f t="shared" ca="1" si="63"/>
        <v>0</v>
      </c>
      <c r="BQ21" t="str">
        <f t="shared" ca="1" si="64"/>
        <v/>
      </c>
      <c r="BR21">
        <f t="shared" ca="1" si="65"/>
        <v>0</v>
      </c>
      <c r="BS21" t="str">
        <f t="shared" ca="1" si="66"/>
        <v/>
      </c>
      <c r="BT21">
        <f t="shared" ca="1" si="67"/>
        <v>0</v>
      </c>
      <c r="BU21" t="str">
        <f t="shared" ca="1" si="68"/>
        <v/>
      </c>
      <c r="BV21">
        <f t="shared" ca="1" si="69"/>
        <v>0</v>
      </c>
      <c r="BW21" t="str">
        <f t="shared" ca="1" si="70"/>
        <v/>
      </c>
      <c r="BX21">
        <f t="shared" ca="1" si="71"/>
        <v>0</v>
      </c>
      <c r="BY21" t="str">
        <f t="shared" ca="1" si="72"/>
        <v/>
      </c>
      <c r="BZ21">
        <f t="shared" ca="1" si="73"/>
        <v>0</v>
      </c>
      <c r="CA21" t="str">
        <f t="shared" ca="1" si="74"/>
        <v/>
      </c>
      <c r="CB21">
        <f t="shared" ca="1" si="75"/>
        <v>0</v>
      </c>
      <c r="CC21" t="str">
        <f t="shared" ca="1" si="76"/>
        <v/>
      </c>
      <c r="CD21">
        <f t="shared" ca="1" si="77"/>
        <v>0</v>
      </c>
      <c r="CE21" t="str">
        <f t="shared" ca="1" si="78"/>
        <v/>
      </c>
      <c r="CF21" t="str">
        <f t="shared" ca="1" si="79"/>
        <v/>
      </c>
      <c r="CG21">
        <f t="shared" ca="1" si="80"/>
        <v>0</v>
      </c>
      <c r="CH21">
        <f t="shared" ca="1" si="81"/>
        <v>0</v>
      </c>
      <c r="CI21">
        <f t="shared" ca="1" si="82"/>
        <v>0</v>
      </c>
      <c r="CJ21">
        <f t="shared" ca="1" si="83"/>
        <v>0</v>
      </c>
      <c r="CK21">
        <f t="shared" ca="1" si="84"/>
        <v>0</v>
      </c>
      <c r="CL21">
        <f t="shared" ca="1" si="85"/>
        <v>0</v>
      </c>
      <c r="CM21">
        <f t="shared" ca="1" si="86"/>
        <v>0</v>
      </c>
      <c r="CN21">
        <f t="shared" ca="1" si="87"/>
        <v>0</v>
      </c>
      <c r="CO21">
        <f t="shared" ca="1" si="88"/>
        <v>0</v>
      </c>
      <c r="CP21">
        <f t="shared" ca="1" si="89"/>
        <v>0</v>
      </c>
      <c r="CQ21">
        <f t="shared" ca="1" si="90"/>
        <v>0</v>
      </c>
      <c r="CR21">
        <f t="shared" ca="1" si="91"/>
        <v>0</v>
      </c>
      <c r="CS21">
        <f t="shared" ca="1" si="92"/>
        <v>0</v>
      </c>
      <c r="CT21">
        <f t="shared" ca="1" si="93"/>
        <v>0</v>
      </c>
      <c r="CU21">
        <f t="shared" ca="1" si="94"/>
        <v>0</v>
      </c>
      <c r="CV21">
        <f t="shared" ca="1" si="95"/>
        <v>0</v>
      </c>
      <c r="CW21">
        <f t="shared" ca="1" si="96"/>
        <v>0</v>
      </c>
      <c r="CX21">
        <f t="shared" ca="1" si="97"/>
        <v>0</v>
      </c>
      <c r="CY21">
        <f t="shared" ca="1" si="98"/>
        <v>0</v>
      </c>
      <c r="CZ21">
        <f t="shared" ca="1" si="99"/>
        <v>0</v>
      </c>
      <c r="DA21">
        <f t="shared" ca="1" si="100"/>
        <v>0</v>
      </c>
      <c r="DB21">
        <f t="shared" ca="1" si="101"/>
        <v>0</v>
      </c>
      <c r="DC21">
        <f t="shared" ca="1" si="102"/>
        <v>0</v>
      </c>
      <c r="DD21">
        <f t="shared" ca="1" si="103"/>
        <v>0</v>
      </c>
      <c r="DE21">
        <f t="shared" ca="1" si="104"/>
        <v>0</v>
      </c>
      <c r="DF21">
        <f t="shared" ca="1" si="105"/>
        <v>0</v>
      </c>
      <c r="DG21">
        <f t="shared" ca="1" si="106"/>
        <v>0</v>
      </c>
      <c r="DH21">
        <f t="shared" ca="1" si="107"/>
        <v>0</v>
      </c>
      <c r="DI21">
        <f t="shared" ca="1" si="108"/>
        <v>0</v>
      </c>
      <c r="DJ21">
        <f t="shared" ca="1" si="109"/>
        <v>0</v>
      </c>
      <c r="DK21">
        <f t="shared" ca="1" si="110"/>
        <v>0</v>
      </c>
      <c r="DL21" t="e">
        <f t="shared" ca="1" si="111"/>
        <v>#VALUE!</v>
      </c>
    </row>
    <row r="22" spans="1:116" hidden="1" x14ac:dyDescent="0.25">
      <c r="A22">
        <f>Verzamelblad!A22</f>
        <v>18</v>
      </c>
      <c r="B22" s="12">
        <f t="shared" ca="1" si="3"/>
        <v>0</v>
      </c>
      <c r="C22" s="171" t="str">
        <f t="shared" ca="1" si="4"/>
        <v/>
      </c>
      <c r="D22" s="171" t="str">
        <f t="shared" ca="1" si="5"/>
        <v/>
      </c>
      <c r="E22" s="171" t="str">
        <f t="shared" ca="1" si="6"/>
        <v/>
      </c>
      <c r="F22" s="171" t="str">
        <f t="shared" ca="1" si="7"/>
        <v/>
      </c>
      <c r="G22" s="171" t="str">
        <f t="shared" ca="1" si="8"/>
        <v/>
      </c>
      <c r="H22" s="171" t="str">
        <f t="shared" ca="1" si="9"/>
        <v/>
      </c>
      <c r="I22" s="171" t="str">
        <f t="shared" ca="1" si="10"/>
        <v/>
      </c>
      <c r="J22" s="171" t="str">
        <f t="shared" ca="1" si="11"/>
        <v/>
      </c>
      <c r="K22" s="171" t="str">
        <f t="shared" ca="1" si="12"/>
        <v/>
      </c>
      <c r="L22" s="171" t="str">
        <f t="shared" ca="1" si="13"/>
        <v/>
      </c>
      <c r="M22" s="18" t="str">
        <f t="shared" ca="1" si="14"/>
        <v/>
      </c>
      <c r="N22" s="18" t="str">
        <f t="shared" ca="1" si="15"/>
        <v/>
      </c>
      <c r="O22" s="18" t="str">
        <f t="shared" ca="1" si="16"/>
        <v/>
      </c>
      <c r="P22" s="18" t="str">
        <f t="shared" ca="1" si="17"/>
        <v/>
      </c>
      <c r="Q22" s="171" t="str">
        <f t="shared" ca="1" si="18"/>
        <v/>
      </c>
      <c r="R22" s="129"/>
      <c r="T22" s="144" t="str">
        <f t="shared" ca="1" si="19"/>
        <v/>
      </c>
      <c r="U22" s="144" t="str">
        <f t="shared" ca="1" si="20"/>
        <v/>
      </c>
      <c r="V22" t="str">
        <f t="shared" si="0"/>
        <v/>
      </c>
      <c r="W22" t="str">
        <f t="shared" si="1"/>
        <v/>
      </c>
      <c r="X22" t="str">
        <f t="shared" si="2"/>
        <v/>
      </c>
      <c r="Y22" t="str">
        <f t="shared" ca="1" si="21"/>
        <v/>
      </c>
      <c r="Z22" t="str">
        <f t="shared" ca="1" si="112"/>
        <v/>
      </c>
      <c r="AA22" t="str">
        <f t="shared" ca="1" si="22"/>
        <v/>
      </c>
      <c r="AB22">
        <f t="shared" ca="1" si="23"/>
        <v>0</v>
      </c>
      <c r="AC22" t="str">
        <f t="shared" ca="1" si="24"/>
        <v/>
      </c>
      <c r="AD22">
        <f t="shared" ca="1" si="25"/>
        <v>0</v>
      </c>
      <c r="AE22" t="str">
        <f t="shared" ca="1" si="26"/>
        <v/>
      </c>
      <c r="AF22">
        <f t="shared" ca="1" si="27"/>
        <v>0</v>
      </c>
      <c r="AG22" t="str">
        <f t="shared" ca="1" si="28"/>
        <v/>
      </c>
      <c r="AH22">
        <f t="shared" ca="1" si="29"/>
        <v>0</v>
      </c>
      <c r="AI22" t="str">
        <f t="shared" ca="1" si="30"/>
        <v/>
      </c>
      <c r="AJ22">
        <f t="shared" ca="1" si="31"/>
        <v>0</v>
      </c>
      <c r="AK22" t="str">
        <f t="shared" ca="1" si="32"/>
        <v/>
      </c>
      <c r="AL22">
        <f t="shared" ca="1" si="33"/>
        <v>0</v>
      </c>
      <c r="AM22" t="str">
        <f t="shared" ca="1" si="34"/>
        <v/>
      </c>
      <c r="AN22">
        <f t="shared" ca="1" si="35"/>
        <v>0</v>
      </c>
      <c r="AO22" t="str">
        <f t="shared" ca="1" si="36"/>
        <v/>
      </c>
      <c r="AP22">
        <f t="shared" ca="1" si="37"/>
        <v>0</v>
      </c>
      <c r="AQ22" t="str">
        <f t="shared" ca="1" si="38"/>
        <v/>
      </c>
      <c r="AR22">
        <f t="shared" ca="1" si="39"/>
        <v>0</v>
      </c>
      <c r="AS22" t="str">
        <f t="shared" ca="1" si="40"/>
        <v/>
      </c>
      <c r="AT22">
        <f t="shared" ca="1" si="41"/>
        <v>0</v>
      </c>
      <c r="AU22" t="str">
        <f t="shared" ca="1" si="42"/>
        <v/>
      </c>
      <c r="AV22">
        <f t="shared" ca="1" si="43"/>
        <v>0</v>
      </c>
      <c r="AW22" t="str">
        <f t="shared" ca="1" si="44"/>
        <v/>
      </c>
      <c r="AX22">
        <f t="shared" ca="1" si="45"/>
        <v>0</v>
      </c>
      <c r="AY22" t="str">
        <f t="shared" ca="1" si="46"/>
        <v/>
      </c>
      <c r="AZ22">
        <f t="shared" ca="1" si="47"/>
        <v>0</v>
      </c>
      <c r="BA22" t="str">
        <f t="shared" ca="1" si="48"/>
        <v/>
      </c>
      <c r="BB22">
        <f t="shared" ca="1" si="49"/>
        <v>0</v>
      </c>
      <c r="BC22" t="str">
        <f t="shared" ca="1" si="50"/>
        <v/>
      </c>
      <c r="BD22">
        <f t="shared" ca="1" si="51"/>
        <v>0</v>
      </c>
      <c r="BE22" t="str">
        <f t="shared" ca="1" si="52"/>
        <v/>
      </c>
      <c r="BF22">
        <f t="shared" ca="1" si="53"/>
        <v>0</v>
      </c>
      <c r="BG22" t="str">
        <f t="shared" ca="1" si="54"/>
        <v/>
      </c>
      <c r="BH22">
        <f t="shared" ca="1" si="55"/>
        <v>0</v>
      </c>
      <c r="BI22" t="str">
        <f t="shared" ca="1" si="56"/>
        <v/>
      </c>
      <c r="BJ22">
        <f t="shared" ca="1" si="57"/>
        <v>0</v>
      </c>
      <c r="BK22" t="str">
        <f t="shared" ca="1" si="58"/>
        <v/>
      </c>
      <c r="BL22">
        <f t="shared" ca="1" si="59"/>
        <v>0</v>
      </c>
      <c r="BM22" t="str">
        <f t="shared" ca="1" si="60"/>
        <v/>
      </c>
      <c r="BN22">
        <f t="shared" ca="1" si="61"/>
        <v>0</v>
      </c>
      <c r="BO22" t="str">
        <f t="shared" ca="1" si="62"/>
        <v/>
      </c>
      <c r="BP22">
        <f t="shared" ca="1" si="63"/>
        <v>0</v>
      </c>
      <c r="BQ22" t="str">
        <f t="shared" ca="1" si="64"/>
        <v/>
      </c>
      <c r="BR22">
        <f t="shared" ca="1" si="65"/>
        <v>0</v>
      </c>
      <c r="BS22" t="str">
        <f t="shared" ca="1" si="66"/>
        <v/>
      </c>
      <c r="BT22">
        <f t="shared" ca="1" si="67"/>
        <v>0</v>
      </c>
      <c r="BU22" t="str">
        <f t="shared" ca="1" si="68"/>
        <v/>
      </c>
      <c r="BV22">
        <f t="shared" ca="1" si="69"/>
        <v>0</v>
      </c>
      <c r="BW22" t="str">
        <f t="shared" ca="1" si="70"/>
        <v/>
      </c>
      <c r="BX22">
        <f t="shared" ca="1" si="71"/>
        <v>0</v>
      </c>
      <c r="BY22" t="str">
        <f t="shared" ca="1" si="72"/>
        <v/>
      </c>
      <c r="BZ22">
        <f t="shared" ca="1" si="73"/>
        <v>0</v>
      </c>
      <c r="CA22" t="str">
        <f t="shared" ca="1" si="74"/>
        <v/>
      </c>
      <c r="CB22">
        <f t="shared" ca="1" si="75"/>
        <v>0</v>
      </c>
      <c r="CC22" t="str">
        <f t="shared" ca="1" si="76"/>
        <v/>
      </c>
      <c r="CD22">
        <f t="shared" ca="1" si="77"/>
        <v>0</v>
      </c>
      <c r="CE22" t="str">
        <f t="shared" ca="1" si="78"/>
        <v/>
      </c>
      <c r="CF22" t="str">
        <f t="shared" ca="1" si="79"/>
        <v/>
      </c>
      <c r="CG22">
        <f t="shared" ca="1" si="80"/>
        <v>0</v>
      </c>
      <c r="CH22">
        <f t="shared" ca="1" si="81"/>
        <v>0</v>
      </c>
      <c r="CI22">
        <f t="shared" ca="1" si="82"/>
        <v>0</v>
      </c>
      <c r="CJ22">
        <f t="shared" ca="1" si="83"/>
        <v>0</v>
      </c>
      <c r="CK22">
        <f t="shared" ca="1" si="84"/>
        <v>0</v>
      </c>
      <c r="CL22">
        <f t="shared" ca="1" si="85"/>
        <v>0</v>
      </c>
      <c r="CM22">
        <f t="shared" ca="1" si="86"/>
        <v>0</v>
      </c>
      <c r="CN22">
        <f t="shared" ca="1" si="87"/>
        <v>0</v>
      </c>
      <c r="CO22">
        <f t="shared" ca="1" si="88"/>
        <v>0</v>
      </c>
      <c r="CP22">
        <f t="shared" ca="1" si="89"/>
        <v>0</v>
      </c>
      <c r="CQ22">
        <f t="shared" ca="1" si="90"/>
        <v>0</v>
      </c>
      <c r="CR22">
        <f t="shared" ca="1" si="91"/>
        <v>0</v>
      </c>
      <c r="CS22">
        <f t="shared" ca="1" si="92"/>
        <v>0</v>
      </c>
      <c r="CT22">
        <f t="shared" ca="1" si="93"/>
        <v>0</v>
      </c>
      <c r="CU22">
        <f t="shared" ca="1" si="94"/>
        <v>0</v>
      </c>
      <c r="CV22">
        <f t="shared" ca="1" si="95"/>
        <v>0</v>
      </c>
      <c r="CW22">
        <f t="shared" ca="1" si="96"/>
        <v>0</v>
      </c>
      <c r="CX22">
        <f t="shared" ca="1" si="97"/>
        <v>0</v>
      </c>
      <c r="CY22">
        <f t="shared" ca="1" si="98"/>
        <v>0</v>
      </c>
      <c r="CZ22">
        <f t="shared" ca="1" si="99"/>
        <v>0</v>
      </c>
      <c r="DA22">
        <f t="shared" ca="1" si="100"/>
        <v>0</v>
      </c>
      <c r="DB22">
        <f t="shared" ca="1" si="101"/>
        <v>0</v>
      </c>
      <c r="DC22">
        <f t="shared" ca="1" si="102"/>
        <v>0</v>
      </c>
      <c r="DD22">
        <f t="shared" ca="1" si="103"/>
        <v>0</v>
      </c>
      <c r="DE22">
        <f t="shared" ca="1" si="104"/>
        <v>0</v>
      </c>
      <c r="DF22">
        <f t="shared" ca="1" si="105"/>
        <v>0</v>
      </c>
      <c r="DG22">
        <f t="shared" ca="1" si="106"/>
        <v>0</v>
      </c>
      <c r="DH22">
        <f t="shared" ca="1" si="107"/>
        <v>0</v>
      </c>
      <c r="DI22">
        <f t="shared" ca="1" si="108"/>
        <v>0</v>
      </c>
      <c r="DJ22">
        <f t="shared" ca="1" si="109"/>
        <v>0</v>
      </c>
      <c r="DK22">
        <f t="shared" ca="1" si="110"/>
        <v>0</v>
      </c>
      <c r="DL22" t="e">
        <f t="shared" ca="1" si="111"/>
        <v>#VALUE!</v>
      </c>
    </row>
    <row r="23" spans="1:116" hidden="1" x14ac:dyDescent="0.25">
      <c r="A23">
        <f>Verzamelblad!A23</f>
        <v>19</v>
      </c>
      <c r="B23" s="12">
        <f t="shared" ca="1" si="3"/>
        <v>0</v>
      </c>
      <c r="C23" s="171" t="str">
        <f t="shared" ca="1" si="4"/>
        <v/>
      </c>
      <c r="D23" s="171" t="str">
        <f t="shared" ca="1" si="5"/>
        <v/>
      </c>
      <c r="E23" s="171" t="str">
        <f t="shared" ca="1" si="6"/>
        <v/>
      </c>
      <c r="F23" s="171" t="str">
        <f t="shared" ca="1" si="7"/>
        <v/>
      </c>
      <c r="G23" s="171" t="str">
        <f t="shared" ca="1" si="8"/>
        <v/>
      </c>
      <c r="H23" s="171" t="str">
        <f t="shared" ca="1" si="9"/>
        <v/>
      </c>
      <c r="I23" s="171" t="str">
        <f t="shared" ca="1" si="10"/>
        <v/>
      </c>
      <c r="J23" s="171" t="str">
        <f t="shared" ca="1" si="11"/>
        <v/>
      </c>
      <c r="K23" s="171" t="str">
        <f t="shared" ca="1" si="12"/>
        <v/>
      </c>
      <c r="L23" s="171" t="str">
        <f t="shared" ca="1" si="13"/>
        <v/>
      </c>
      <c r="M23" s="18" t="str">
        <f t="shared" ca="1" si="14"/>
        <v/>
      </c>
      <c r="N23" s="18" t="str">
        <f t="shared" ca="1" si="15"/>
        <v/>
      </c>
      <c r="O23" s="18" t="str">
        <f t="shared" ca="1" si="16"/>
        <v/>
      </c>
      <c r="P23" s="18" t="str">
        <f t="shared" ca="1" si="17"/>
        <v/>
      </c>
      <c r="Q23" s="171" t="str">
        <f t="shared" ca="1" si="18"/>
        <v/>
      </c>
      <c r="R23" s="129"/>
      <c r="T23" s="144" t="str">
        <f t="shared" ca="1" si="19"/>
        <v/>
      </c>
      <c r="U23" s="144" t="str">
        <f t="shared" ca="1" si="20"/>
        <v/>
      </c>
      <c r="V23" t="str">
        <f t="shared" si="0"/>
        <v/>
      </c>
      <c r="W23" t="str">
        <f t="shared" si="1"/>
        <v/>
      </c>
      <c r="X23" t="str">
        <f t="shared" si="2"/>
        <v/>
      </c>
      <c r="Y23" t="str">
        <f t="shared" ca="1" si="21"/>
        <v/>
      </c>
      <c r="Z23" t="str">
        <f t="shared" ca="1" si="112"/>
        <v/>
      </c>
      <c r="AA23" t="str">
        <f t="shared" ca="1" si="22"/>
        <v/>
      </c>
      <c r="AB23">
        <f t="shared" ca="1" si="23"/>
        <v>0</v>
      </c>
      <c r="AC23" t="str">
        <f t="shared" ca="1" si="24"/>
        <v/>
      </c>
      <c r="AD23">
        <f t="shared" ca="1" si="25"/>
        <v>0</v>
      </c>
      <c r="AE23" t="str">
        <f t="shared" ca="1" si="26"/>
        <v/>
      </c>
      <c r="AF23">
        <f t="shared" ca="1" si="27"/>
        <v>0</v>
      </c>
      <c r="AG23" t="str">
        <f t="shared" ca="1" si="28"/>
        <v/>
      </c>
      <c r="AH23">
        <f t="shared" ca="1" si="29"/>
        <v>0</v>
      </c>
      <c r="AI23" t="str">
        <f t="shared" ca="1" si="30"/>
        <v/>
      </c>
      <c r="AJ23">
        <f t="shared" ca="1" si="31"/>
        <v>0</v>
      </c>
      <c r="AK23" t="str">
        <f t="shared" ca="1" si="32"/>
        <v/>
      </c>
      <c r="AL23">
        <f t="shared" ca="1" si="33"/>
        <v>0</v>
      </c>
      <c r="AM23" t="str">
        <f t="shared" ca="1" si="34"/>
        <v/>
      </c>
      <c r="AN23">
        <f t="shared" ca="1" si="35"/>
        <v>0</v>
      </c>
      <c r="AO23" t="str">
        <f t="shared" ca="1" si="36"/>
        <v/>
      </c>
      <c r="AP23">
        <f t="shared" ca="1" si="37"/>
        <v>0</v>
      </c>
      <c r="AQ23" t="str">
        <f t="shared" ca="1" si="38"/>
        <v/>
      </c>
      <c r="AR23">
        <f t="shared" ca="1" si="39"/>
        <v>0</v>
      </c>
      <c r="AS23" t="str">
        <f t="shared" ca="1" si="40"/>
        <v/>
      </c>
      <c r="AT23">
        <f t="shared" ca="1" si="41"/>
        <v>0</v>
      </c>
      <c r="AU23" t="str">
        <f t="shared" ca="1" si="42"/>
        <v/>
      </c>
      <c r="AV23">
        <f t="shared" ca="1" si="43"/>
        <v>0</v>
      </c>
      <c r="AW23" t="str">
        <f t="shared" ca="1" si="44"/>
        <v/>
      </c>
      <c r="AX23">
        <f t="shared" ca="1" si="45"/>
        <v>0</v>
      </c>
      <c r="AY23" t="str">
        <f t="shared" ca="1" si="46"/>
        <v/>
      </c>
      <c r="AZ23">
        <f t="shared" ca="1" si="47"/>
        <v>0</v>
      </c>
      <c r="BA23" t="str">
        <f t="shared" ca="1" si="48"/>
        <v/>
      </c>
      <c r="BB23">
        <f t="shared" ca="1" si="49"/>
        <v>0</v>
      </c>
      <c r="BC23" t="str">
        <f t="shared" ca="1" si="50"/>
        <v/>
      </c>
      <c r="BD23">
        <f t="shared" ca="1" si="51"/>
        <v>0</v>
      </c>
      <c r="BE23" t="str">
        <f t="shared" ca="1" si="52"/>
        <v/>
      </c>
      <c r="BF23">
        <f t="shared" ca="1" si="53"/>
        <v>0</v>
      </c>
      <c r="BG23" t="str">
        <f t="shared" ca="1" si="54"/>
        <v/>
      </c>
      <c r="BH23">
        <f t="shared" ca="1" si="55"/>
        <v>0</v>
      </c>
      <c r="BI23" t="str">
        <f t="shared" ca="1" si="56"/>
        <v/>
      </c>
      <c r="BJ23">
        <f t="shared" ca="1" si="57"/>
        <v>0</v>
      </c>
      <c r="BK23" t="str">
        <f t="shared" ca="1" si="58"/>
        <v/>
      </c>
      <c r="BL23">
        <f t="shared" ca="1" si="59"/>
        <v>0</v>
      </c>
      <c r="BM23" t="str">
        <f t="shared" ca="1" si="60"/>
        <v/>
      </c>
      <c r="BN23">
        <f t="shared" ca="1" si="61"/>
        <v>0</v>
      </c>
      <c r="BO23" t="str">
        <f t="shared" ca="1" si="62"/>
        <v/>
      </c>
      <c r="BP23">
        <f t="shared" ca="1" si="63"/>
        <v>0</v>
      </c>
      <c r="BQ23" t="str">
        <f t="shared" ca="1" si="64"/>
        <v/>
      </c>
      <c r="BR23">
        <f t="shared" ca="1" si="65"/>
        <v>0</v>
      </c>
      <c r="BS23" t="str">
        <f t="shared" ca="1" si="66"/>
        <v/>
      </c>
      <c r="BT23">
        <f t="shared" ca="1" si="67"/>
        <v>0</v>
      </c>
      <c r="BU23" t="str">
        <f t="shared" ca="1" si="68"/>
        <v/>
      </c>
      <c r="BV23">
        <f t="shared" ca="1" si="69"/>
        <v>0</v>
      </c>
      <c r="BW23" t="str">
        <f t="shared" ca="1" si="70"/>
        <v/>
      </c>
      <c r="BX23">
        <f t="shared" ca="1" si="71"/>
        <v>0</v>
      </c>
      <c r="BY23" t="str">
        <f t="shared" ca="1" si="72"/>
        <v/>
      </c>
      <c r="BZ23">
        <f t="shared" ca="1" si="73"/>
        <v>0</v>
      </c>
      <c r="CA23" t="str">
        <f t="shared" ca="1" si="74"/>
        <v/>
      </c>
      <c r="CB23">
        <f t="shared" ca="1" si="75"/>
        <v>0</v>
      </c>
      <c r="CC23" t="str">
        <f t="shared" ca="1" si="76"/>
        <v/>
      </c>
      <c r="CD23">
        <f t="shared" ca="1" si="77"/>
        <v>0</v>
      </c>
      <c r="CE23" t="str">
        <f t="shared" ca="1" si="78"/>
        <v/>
      </c>
      <c r="CF23" t="str">
        <f t="shared" ca="1" si="79"/>
        <v/>
      </c>
      <c r="CG23">
        <f t="shared" ca="1" si="80"/>
        <v>0</v>
      </c>
      <c r="CH23">
        <f t="shared" ca="1" si="81"/>
        <v>0</v>
      </c>
      <c r="CI23">
        <f t="shared" ca="1" si="82"/>
        <v>0</v>
      </c>
      <c r="CJ23">
        <f t="shared" ca="1" si="83"/>
        <v>0</v>
      </c>
      <c r="CK23">
        <f t="shared" ca="1" si="84"/>
        <v>0</v>
      </c>
      <c r="CL23">
        <f t="shared" ca="1" si="85"/>
        <v>0</v>
      </c>
      <c r="CM23">
        <f t="shared" ca="1" si="86"/>
        <v>0</v>
      </c>
      <c r="CN23">
        <f t="shared" ca="1" si="87"/>
        <v>0</v>
      </c>
      <c r="CO23">
        <f t="shared" ca="1" si="88"/>
        <v>0</v>
      </c>
      <c r="CP23">
        <f t="shared" ca="1" si="89"/>
        <v>0</v>
      </c>
      <c r="CQ23">
        <f t="shared" ca="1" si="90"/>
        <v>0</v>
      </c>
      <c r="CR23">
        <f t="shared" ca="1" si="91"/>
        <v>0</v>
      </c>
      <c r="CS23">
        <f t="shared" ca="1" si="92"/>
        <v>0</v>
      </c>
      <c r="CT23">
        <f t="shared" ca="1" si="93"/>
        <v>0</v>
      </c>
      <c r="CU23">
        <f t="shared" ca="1" si="94"/>
        <v>0</v>
      </c>
      <c r="CV23">
        <f t="shared" ca="1" si="95"/>
        <v>0</v>
      </c>
      <c r="CW23">
        <f t="shared" ca="1" si="96"/>
        <v>0</v>
      </c>
      <c r="CX23">
        <f t="shared" ca="1" si="97"/>
        <v>0</v>
      </c>
      <c r="CY23">
        <f t="shared" ca="1" si="98"/>
        <v>0</v>
      </c>
      <c r="CZ23">
        <f t="shared" ca="1" si="99"/>
        <v>0</v>
      </c>
      <c r="DA23">
        <f t="shared" ca="1" si="100"/>
        <v>0</v>
      </c>
      <c r="DB23">
        <f t="shared" ca="1" si="101"/>
        <v>0</v>
      </c>
      <c r="DC23">
        <f t="shared" ca="1" si="102"/>
        <v>0</v>
      </c>
      <c r="DD23">
        <f t="shared" ca="1" si="103"/>
        <v>0</v>
      </c>
      <c r="DE23">
        <f t="shared" ca="1" si="104"/>
        <v>0</v>
      </c>
      <c r="DF23">
        <f t="shared" ca="1" si="105"/>
        <v>0</v>
      </c>
      <c r="DG23">
        <f t="shared" ca="1" si="106"/>
        <v>0</v>
      </c>
      <c r="DH23">
        <f t="shared" ca="1" si="107"/>
        <v>0</v>
      </c>
      <c r="DI23">
        <f t="shared" ca="1" si="108"/>
        <v>0</v>
      </c>
      <c r="DJ23">
        <f t="shared" ca="1" si="109"/>
        <v>0</v>
      </c>
      <c r="DK23">
        <f t="shared" ca="1" si="110"/>
        <v>0</v>
      </c>
      <c r="DL23" t="e">
        <f t="shared" ca="1" si="111"/>
        <v>#VALUE!</v>
      </c>
    </row>
    <row r="24" spans="1:116" hidden="1" x14ac:dyDescent="0.25">
      <c r="A24">
        <f>Verzamelblad!A24</f>
        <v>20</v>
      </c>
      <c r="B24" s="12">
        <f t="shared" ca="1" si="3"/>
        <v>0</v>
      </c>
      <c r="C24" s="171" t="str">
        <f t="shared" ca="1" si="4"/>
        <v/>
      </c>
      <c r="D24" s="171" t="str">
        <f t="shared" ca="1" si="5"/>
        <v/>
      </c>
      <c r="E24" s="171" t="str">
        <f t="shared" ca="1" si="6"/>
        <v/>
      </c>
      <c r="F24" s="171" t="str">
        <f t="shared" ca="1" si="7"/>
        <v/>
      </c>
      <c r="G24" s="171" t="str">
        <f t="shared" ca="1" si="8"/>
        <v/>
      </c>
      <c r="H24" s="171" t="str">
        <f t="shared" ca="1" si="9"/>
        <v/>
      </c>
      <c r="I24" s="171" t="str">
        <f t="shared" ca="1" si="10"/>
        <v/>
      </c>
      <c r="J24" s="171" t="str">
        <f t="shared" ca="1" si="11"/>
        <v/>
      </c>
      <c r="K24" s="171" t="str">
        <f t="shared" ca="1" si="12"/>
        <v/>
      </c>
      <c r="L24" s="171" t="str">
        <f t="shared" ca="1" si="13"/>
        <v/>
      </c>
      <c r="M24" s="18" t="str">
        <f t="shared" ca="1" si="14"/>
        <v/>
      </c>
      <c r="N24" s="18" t="str">
        <f t="shared" ca="1" si="15"/>
        <v/>
      </c>
      <c r="O24" s="18" t="str">
        <f t="shared" ca="1" si="16"/>
        <v/>
      </c>
      <c r="P24" s="18" t="str">
        <f t="shared" ca="1" si="17"/>
        <v/>
      </c>
      <c r="Q24" s="171" t="str">
        <f t="shared" ca="1" si="18"/>
        <v/>
      </c>
      <c r="R24" s="129"/>
      <c r="T24" s="144" t="str">
        <f t="shared" ca="1" si="19"/>
        <v/>
      </c>
      <c r="U24" s="144" t="str">
        <f t="shared" ca="1" si="20"/>
        <v/>
      </c>
      <c r="V24" t="str">
        <f t="shared" si="0"/>
        <v/>
      </c>
      <c r="W24" t="str">
        <f t="shared" si="1"/>
        <v/>
      </c>
      <c r="X24" t="str">
        <f t="shared" si="2"/>
        <v/>
      </c>
      <c r="Y24" t="str">
        <f t="shared" ca="1" si="21"/>
        <v/>
      </c>
      <c r="Z24" t="str">
        <f t="shared" ca="1" si="112"/>
        <v/>
      </c>
      <c r="AA24" t="str">
        <f t="shared" ca="1" si="22"/>
        <v/>
      </c>
      <c r="AB24">
        <f t="shared" ca="1" si="23"/>
        <v>0</v>
      </c>
      <c r="AC24" t="str">
        <f t="shared" ca="1" si="24"/>
        <v/>
      </c>
      <c r="AD24">
        <f t="shared" ca="1" si="25"/>
        <v>0</v>
      </c>
      <c r="AE24" t="str">
        <f t="shared" ca="1" si="26"/>
        <v/>
      </c>
      <c r="AF24">
        <f t="shared" ca="1" si="27"/>
        <v>0</v>
      </c>
      <c r="AG24" t="str">
        <f t="shared" ca="1" si="28"/>
        <v/>
      </c>
      <c r="AH24">
        <f t="shared" ca="1" si="29"/>
        <v>0</v>
      </c>
      <c r="AI24" t="str">
        <f t="shared" ca="1" si="30"/>
        <v/>
      </c>
      <c r="AJ24">
        <f t="shared" ca="1" si="31"/>
        <v>0</v>
      </c>
      <c r="AK24" t="str">
        <f t="shared" ca="1" si="32"/>
        <v/>
      </c>
      <c r="AL24">
        <f t="shared" ca="1" si="33"/>
        <v>0</v>
      </c>
      <c r="AM24" t="str">
        <f t="shared" ca="1" si="34"/>
        <v/>
      </c>
      <c r="AN24">
        <f t="shared" ca="1" si="35"/>
        <v>0</v>
      </c>
      <c r="AO24" t="str">
        <f t="shared" ca="1" si="36"/>
        <v/>
      </c>
      <c r="AP24">
        <f t="shared" ca="1" si="37"/>
        <v>0</v>
      </c>
      <c r="AQ24" t="str">
        <f t="shared" ca="1" si="38"/>
        <v/>
      </c>
      <c r="AR24">
        <f t="shared" ca="1" si="39"/>
        <v>0</v>
      </c>
      <c r="AS24" t="str">
        <f t="shared" ca="1" si="40"/>
        <v/>
      </c>
      <c r="AT24">
        <f t="shared" ca="1" si="41"/>
        <v>0</v>
      </c>
      <c r="AU24" t="str">
        <f t="shared" ca="1" si="42"/>
        <v/>
      </c>
      <c r="AV24">
        <f t="shared" ca="1" si="43"/>
        <v>0</v>
      </c>
      <c r="AW24" t="str">
        <f t="shared" ca="1" si="44"/>
        <v/>
      </c>
      <c r="AX24">
        <f t="shared" ca="1" si="45"/>
        <v>0</v>
      </c>
      <c r="AY24" t="str">
        <f t="shared" ca="1" si="46"/>
        <v/>
      </c>
      <c r="AZ24">
        <f t="shared" ca="1" si="47"/>
        <v>0</v>
      </c>
      <c r="BA24" t="str">
        <f t="shared" ca="1" si="48"/>
        <v/>
      </c>
      <c r="BB24">
        <f t="shared" ca="1" si="49"/>
        <v>0</v>
      </c>
      <c r="BC24" t="str">
        <f t="shared" ca="1" si="50"/>
        <v/>
      </c>
      <c r="BD24">
        <f t="shared" ca="1" si="51"/>
        <v>0</v>
      </c>
      <c r="BE24" t="str">
        <f t="shared" ca="1" si="52"/>
        <v/>
      </c>
      <c r="BF24">
        <f t="shared" ca="1" si="53"/>
        <v>0</v>
      </c>
      <c r="BG24" t="str">
        <f t="shared" ca="1" si="54"/>
        <v/>
      </c>
      <c r="BH24">
        <f t="shared" ca="1" si="55"/>
        <v>0</v>
      </c>
      <c r="BI24" t="str">
        <f t="shared" ca="1" si="56"/>
        <v/>
      </c>
      <c r="BJ24">
        <f t="shared" ca="1" si="57"/>
        <v>0</v>
      </c>
      <c r="BK24" t="str">
        <f t="shared" ca="1" si="58"/>
        <v/>
      </c>
      <c r="BL24">
        <f t="shared" ca="1" si="59"/>
        <v>0</v>
      </c>
      <c r="BM24" t="str">
        <f t="shared" ca="1" si="60"/>
        <v/>
      </c>
      <c r="BN24">
        <f t="shared" ca="1" si="61"/>
        <v>0</v>
      </c>
      <c r="BO24" t="str">
        <f t="shared" ca="1" si="62"/>
        <v/>
      </c>
      <c r="BP24">
        <f t="shared" ca="1" si="63"/>
        <v>0</v>
      </c>
      <c r="BQ24" t="str">
        <f t="shared" ca="1" si="64"/>
        <v/>
      </c>
      <c r="BR24">
        <f t="shared" ca="1" si="65"/>
        <v>0</v>
      </c>
      <c r="BS24" t="str">
        <f t="shared" ca="1" si="66"/>
        <v/>
      </c>
      <c r="BT24">
        <f t="shared" ca="1" si="67"/>
        <v>0</v>
      </c>
      <c r="BU24" t="str">
        <f t="shared" ca="1" si="68"/>
        <v/>
      </c>
      <c r="BV24">
        <f t="shared" ca="1" si="69"/>
        <v>0</v>
      </c>
      <c r="BW24" t="str">
        <f t="shared" ca="1" si="70"/>
        <v/>
      </c>
      <c r="BX24">
        <f t="shared" ca="1" si="71"/>
        <v>0</v>
      </c>
      <c r="BY24" t="str">
        <f t="shared" ca="1" si="72"/>
        <v/>
      </c>
      <c r="BZ24">
        <f t="shared" ca="1" si="73"/>
        <v>0</v>
      </c>
      <c r="CA24" t="str">
        <f t="shared" ca="1" si="74"/>
        <v/>
      </c>
      <c r="CB24">
        <f t="shared" ca="1" si="75"/>
        <v>0</v>
      </c>
      <c r="CC24" t="str">
        <f t="shared" ca="1" si="76"/>
        <v/>
      </c>
      <c r="CD24">
        <f t="shared" ca="1" si="77"/>
        <v>0</v>
      </c>
      <c r="CE24" t="str">
        <f t="shared" ca="1" si="78"/>
        <v/>
      </c>
      <c r="CF24" t="str">
        <f t="shared" ca="1" si="79"/>
        <v/>
      </c>
      <c r="CG24">
        <f t="shared" ca="1" si="80"/>
        <v>0</v>
      </c>
      <c r="CH24">
        <f t="shared" ca="1" si="81"/>
        <v>0</v>
      </c>
      <c r="CI24">
        <f t="shared" ca="1" si="82"/>
        <v>0</v>
      </c>
      <c r="CJ24">
        <f t="shared" ca="1" si="83"/>
        <v>0</v>
      </c>
      <c r="CK24">
        <f t="shared" ca="1" si="84"/>
        <v>0</v>
      </c>
      <c r="CL24">
        <f t="shared" ca="1" si="85"/>
        <v>0</v>
      </c>
      <c r="CM24">
        <f t="shared" ca="1" si="86"/>
        <v>0</v>
      </c>
      <c r="CN24">
        <f t="shared" ca="1" si="87"/>
        <v>0</v>
      </c>
      <c r="CO24">
        <f t="shared" ca="1" si="88"/>
        <v>0</v>
      </c>
      <c r="CP24">
        <f t="shared" ca="1" si="89"/>
        <v>0</v>
      </c>
      <c r="CQ24">
        <f t="shared" ca="1" si="90"/>
        <v>0</v>
      </c>
      <c r="CR24">
        <f t="shared" ca="1" si="91"/>
        <v>0</v>
      </c>
      <c r="CS24">
        <f t="shared" ca="1" si="92"/>
        <v>0</v>
      </c>
      <c r="CT24">
        <f t="shared" ca="1" si="93"/>
        <v>0</v>
      </c>
      <c r="CU24">
        <f t="shared" ca="1" si="94"/>
        <v>0</v>
      </c>
      <c r="CV24">
        <f t="shared" ca="1" si="95"/>
        <v>0</v>
      </c>
      <c r="CW24">
        <f t="shared" ca="1" si="96"/>
        <v>0</v>
      </c>
      <c r="CX24">
        <f t="shared" ca="1" si="97"/>
        <v>0</v>
      </c>
      <c r="CY24">
        <f t="shared" ca="1" si="98"/>
        <v>0</v>
      </c>
      <c r="CZ24">
        <f t="shared" ca="1" si="99"/>
        <v>0</v>
      </c>
      <c r="DA24">
        <f t="shared" ca="1" si="100"/>
        <v>0</v>
      </c>
      <c r="DB24">
        <f t="shared" ca="1" si="101"/>
        <v>0</v>
      </c>
      <c r="DC24">
        <f t="shared" ca="1" si="102"/>
        <v>0</v>
      </c>
      <c r="DD24">
        <f t="shared" ca="1" si="103"/>
        <v>0</v>
      </c>
      <c r="DE24">
        <f t="shared" ca="1" si="104"/>
        <v>0</v>
      </c>
      <c r="DF24">
        <f t="shared" ca="1" si="105"/>
        <v>0</v>
      </c>
      <c r="DG24">
        <f t="shared" ca="1" si="106"/>
        <v>0</v>
      </c>
      <c r="DH24">
        <f t="shared" ca="1" si="107"/>
        <v>0</v>
      </c>
      <c r="DI24">
        <f t="shared" ca="1" si="108"/>
        <v>0</v>
      </c>
      <c r="DJ24">
        <f t="shared" ca="1" si="109"/>
        <v>0</v>
      </c>
      <c r="DK24">
        <f t="shared" ca="1" si="110"/>
        <v>0</v>
      </c>
      <c r="DL24" t="e">
        <f t="shared" ca="1" si="111"/>
        <v>#VALUE!</v>
      </c>
    </row>
    <row r="25" spans="1:116" hidden="1" x14ac:dyDescent="0.25">
      <c r="A25">
        <f>Verzamelblad!A25</f>
        <v>21</v>
      </c>
      <c r="B25" s="12">
        <f t="shared" ca="1" si="3"/>
        <v>0</v>
      </c>
      <c r="C25" s="171" t="str">
        <f t="shared" ca="1" si="4"/>
        <v/>
      </c>
      <c r="D25" s="171" t="str">
        <f t="shared" ca="1" si="5"/>
        <v/>
      </c>
      <c r="E25" s="171" t="str">
        <f t="shared" ca="1" si="6"/>
        <v/>
      </c>
      <c r="F25" s="171" t="str">
        <f t="shared" ca="1" si="7"/>
        <v/>
      </c>
      <c r="G25" s="171" t="str">
        <f t="shared" ca="1" si="8"/>
        <v/>
      </c>
      <c r="H25" s="171" t="str">
        <f t="shared" ca="1" si="9"/>
        <v/>
      </c>
      <c r="I25" s="171" t="str">
        <f t="shared" ca="1" si="10"/>
        <v/>
      </c>
      <c r="J25" s="171" t="str">
        <f t="shared" ca="1" si="11"/>
        <v/>
      </c>
      <c r="K25" s="171" t="str">
        <f t="shared" ca="1" si="12"/>
        <v/>
      </c>
      <c r="L25" s="171" t="str">
        <f t="shared" ca="1" si="13"/>
        <v/>
      </c>
      <c r="M25" s="18" t="str">
        <f t="shared" ca="1" si="14"/>
        <v/>
      </c>
      <c r="N25" s="18" t="str">
        <f t="shared" ca="1" si="15"/>
        <v/>
      </c>
      <c r="O25" s="18" t="str">
        <f t="shared" ca="1" si="16"/>
        <v/>
      </c>
      <c r="P25" s="18" t="str">
        <f t="shared" ca="1" si="17"/>
        <v/>
      </c>
      <c r="Q25" s="171" t="str">
        <f t="shared" ca="1" si="18"/>
        <v/>
      </c>
      <c r="R25" s="129"/>
      <c r="T25" s="144" t="str">
        <f t="shared" ca="1" si="19"/>
        <v/>
      </c>
      <c r="U25" s="144" t="str">
        <f t="shared" ca="1" si="20"/>
        <v/>
      </c>
      <c r="V25" t="str">
        <f t="shared" si="0"/>
        <v/>
      </c>
      <c r="W25" t="str">
        <f t="shared" si="1"/>
        <v/>
      </c>
      <c r="X25" t="str">
        <f t="shared" si="2"/>
        <v/>
      </c>
      <c r="Y25" t="str">
        <f t="shared" ca="1" si="21"/>
        <v/>
      </c>
      <c r="Z25" t="str">
        <f t="shared" ca="1" si="112"/>
        <v/>
      </c>
      <c r="AA25" t="str">
        <f t="shared" ca="1" si="22"/>
        <v/>
      </c>
      <c r="AB25">
        <f t="shared" ca="1" si="23"/>
        <v>0</v>
      </c>
      <c r="AC25" t="str">
        <f t="shared" ca="1" si="24"/>
        <v/>
      </c>
      <c r="AD25">
        <f t="shared" ca="1" si="25"/>
        <v>0</v>
      </c>
      <c r="AE25" t="str">
        <f t="shared" ca="1" si="26"/>
        <v/>
      </c>
      <c r="AF25">
        <f t="shared" ca="1" si="27"/>
        <v>0</v>
      </c>
      <c r="AG25" t="str">
        <f t="shared" ca="1" si="28"/>
        <v/>
      </c>
      <c r="AH25">
        <f t="shared" ca="1" si="29"/>
        <v>0</v>
      </c>
      <c r="AI25" t="str">
        <f t="shared" ca="1" si="30"/>
        <v/>
      </c>
      <c r="AJ25">
        <f t="shared" ca="1" si="31"/>
        <v>0</v>
      </c>
      <c r="AK25" t="str">
        <f t="shared" ca="1" si="32"/>
        <v/>
      </c>
      <c r="AL25">
        <f t="shared" ca="1" si="33"/>
        <v>0</v>
      </c>
      <c r="AM25" t="str">
        <f t="shared" ca="1" si="34"/>
        <v/>
      </c>
      <c r="AN25">
        <f t="shared" ca="1" si="35"/>
        <v>0</v>
      </c>
      <c r="AO25" t="str">
        <f t="shared" ca="1" si="36"/>
        <v/>
      </c>
      <c r="AP25">
        <f t="shared" ca="1" si="37"/>
        <v>0</v>
      </c>
      <c r="AQ25" t="str">
        <f t="shared" ca="1" si="38"/>
        <v/>
      </c>
      <c r="AR25">
        <f t="shared" ca="1" si="39"/>
        <v>0</v>
      </c>
      <c r="AS25" t="str">
        <f t="shared" ca="1" si="40"/>
        <v/>
      </c>
      <c r="AT25">
        <f t="shared" ca="1" si="41"/>
        <v>0</v>
      </c>
      <c r="AU25" t="str">
        <f t="shared" ca="1" si="42"/>
        <v/>
      </c>
      <c r="AV25">
        <f t="shared" ca="1" si="43"/>
        <v>0</v>
      </c>
      <c r="AW25" t="str">
        <f t="shared" ca="1" si="44"/>
        <v/>
      </c>
      <c r="AX25">
        <f t="shared" ca="1" si="45"/>
        <v>0</v>
      </c>
      <c r="AY25" t="str">
        <f t="shared" ca="1" si="46"/>
        <v/>
      </c>
      <c r="AZ25">
        <f t="shared" ca="1" si="47"/>
        <v>0</v>
      </c>
      <c r="BA25" t="str">
        <f t="shared" ca="1" si="48"/>
        <v/>
      </c>
      <c r="BB25">
        <f t="shared" ca="1" si="49"/>
        <v>0</v>
      </c>
      <c r="BC25" t="str">
        <f t="shared" ca="1" si="50"/>
        <v/>
      </c>
      <c r="BD25">
        <f t="shared" ca="1" si="51"/>
        <v>0</v>
      </c>
      <c r="BE25" t="str">
        <f t="shared" ca="1" si="52"/>
        <v/>
      </c>
      <c r="BF25">
        <f t="shared" ca="1" si="53"/>
        <v>0</v>
      </c>
      <c r="BG25" t="str">
        <f t="shared" ca="1" si="54"/>
        <v/>
      </c>
      <c r="BH25">
        <f t="shared" ca="1" si="55"/>
        <v>0</v>
      </c>
      <c r="BI25" t="str">
        <f t="shared" ca="1" si="56"/>
        <v/>
      </c>
      <c r="BJ25">
        <f t="shared" ca="1" si="57"/>
        <v>0</v>
      </c>
      <c r="BK25" t="str">
        <f t="shared" ca="1" si="58"/>
        <v/>
      </c>
      <c r="BL25">
        <f t="shared" ca="1" si="59"/>
        <v>0</v>
      </c>
      <c r="BM25" t="str">
        <f t="shared" ca="1" si="60"/>
        <v/>
      </c>
      <c r="BN25">
        <f t="shared" ca="1" si="61"/>
        <v>0</v>
      </c>
      <c r="BO25" t="str">
        <f t="shared" ca="1" si="62"/>
        <v/>
      </c>
      <c r="BP25">
        <f t="shared" ca="1" si="63"/>
        <v>0</v>
      </c>
      <c r="BQ25" t="str">
        <f t="shared" ca="1" si="64"/>
        <v/>
      </c>
      <c r="BR25">
        <f t="shared" ca="1" si="65"/>
        <v>0</v>
      </c>
      <c r="BS25" t="str">
        <f t="shared" ca="1" si="66"/>
        <v/>
      </c>
      <c r="BT25">
        <f t="shared" ca="1" si="67"/>
        <v>0</v>
      </c>
      <c r="BU25" t="str">
        <f t="shared" ca="1" si="68"/>
        <v/>
      </c>
      <c r="BV25">
        <f t="shared" ca="1" si="69"/>
        <v>0</v>
      </c>
      <c r="BW25" t="str">
        <f t="shared" ca="1" si="70"/>
        <v/>
      </c>
      <c r="BX25">
        <f t="shared" ca="1" si="71"/>
        <v>0</v>
      </c>
      <c r="BY25" t="str">
        <f t="shared" ca="1" si="72"/>
        <v/>
      </c>
      <c r="BZ25">
        <f t="shared" ca="1" si="73"/>
        <v>0</v>
      </c>
      <c r="CA25" t="str">
        <f t="shared" ca="1" si="74"/>
        <v/>
      </c>
      <c r="CB25">
        <f t="shared" ca="1" si="75"/>
        <v>0</v>
      </c>
      <c r="CC25" t="str">
        <f t="shared" ca="1" si="76"/>
        <v/>
      </c>
      <c r="CD25">
        <f t="shared" ca="1" si="77"/>
        <v>0</v>
      </c>
      <c r="CE25" t="str">
        <f t="shared" ca="1" si="78"/>
        <v/>
      </c>
      <c r="CF25" t="str">
        <f t="shared" ca="1" si="79"/>
        <v/>
      </c>
      <c r="CG25">
        <f t="shared" ca="1" si="80"/>
        <v>0</v>
      </c>
      <c r="CH25">
        <f t="shared" ca="1" si="81"/>
        <v>0</v>
      </c>
      <c r="CI25">
        <f t="shared" ca="1" si="82"/>
        <v>0</v>
      </c>
      <c r="CJ25">
        <f t="shared" ca="1" si="83"/>
        <v>0</v>
      </c>
      <c r="CK25">
        <f t="shared" ca="1" si="84"/>
        <v>0</v>
      </c>
      <c r="CL25">
        <f t="shared" ca="1" si="85"/>
        <v>0</v>
      </c>
      <c r="CM25">
        <f t="shared" ca="1" si="86"/>
        <v>0</v>
      </c>
      <c r="CN25">
        <f t="shared" ca="1" si="87"/>
        <v>0</v>
      </c>
      <c r="CO25">
        <f t="shared" ca="1" si="88"/>
        <v>0</v>
      </c>
      <c r="CP25">
        <f t="shared" ca="1" si="89"/>
        <v>0</v>
      </c>
      <c r="CQ25">
        <f t="shared" ca="1" si="90"/>
        <v>0</v>
      </c>
      <c r="CR25">
        <f t="shared" ca="1" si="91"/>
        <v>0</v>
      </c>
      <c r="CS25">
        <f t="shared" ca="1" si="92"/>
        <v>0</v>
      </c>
      <c r="CT25">
        <f t="shared" ca="1" si="93"/>
        <v>0</v>
      </c>
      <c r="CU25">
        <f t="shared" ca="1" si="94"/>
        <v>0</v>
      </c>
      <c r="CV25">
        <f t="shared" ca="1" si="95"/>
        <v>0</v>
      </c>
      <c r="CW25">
        <f t="shared" ca="1" si="96"/>
        <v>0</v>
      </c>
      <c r="CX25">
        <f t="shared" ca="1" si="97"/>
        <v>0</v>
      </c>
      <c r="CY25">
        <f t="shared" ca="1" si="98"/>
        <v>0</v>
      </c>
      <c r="CZ25">
        <f t="shared" ca="1" si="99"/>
        <v>0</v>
      </c>
      <c r="DA25">
        <f t="shared" ca="1" si="100"/>
        <v>0</v>
      </c>
      <c r="DB25">
        <f t="shared" ca="1" si="101"/>
        <v>0</v>
      </c>
      <c r="DC25">
        <f t="shared" ca="1" si="102"/>
        <v>0</v>
      </c>
      <c r="DD25">
        <f t="shared" ca="1" si="103"/>
        <v>0</v>
      </c>
      <c r="DE25">
        <f t="shared" ca="1" si="104"/>
        <v>0</v>
      </c>
      <c r="DF25">
        <f t="shared" ca="1" si="105"/>
        <v>0</v>
      </c>
      <c r="DG25">
        <f t="shared" ca="1" si="106"/>
        <v>0</v>
      </c>
      <c r="DH25">
        <f t="shared" ca="1" si="107"/>
        <v>0</v>
      </c>
      <c r="DI25">
        <f t="shared" ca="1" si="108"/>
        <v>0</v>
      </c>
      <c r="DJ25">
        <f t="shared" ca="1" si="109"/>
        <v>0</v>
      </c>
      <c r="DK25">
        <f t="shared" ca="1" si="110"/>
        <v>0</v>
      </c>
      <c r="DL25" t="e">
        <f t="shared" ca="1" si="111"/>
        <v>#VALUE!</v>
      </c>
    </row>
    <row r="26" spans="1:116" hidden="1" x14ac:dyDescent="0.25">
      <c r="A26">
        <f>Verzamelblad!A26</f>
        <v>22</v>
      </c>
      <c r="B26" s="12">
        <f t="shared" ca="1" si="3"/>
        <v>0</v>
      </c>
      <c r="C26" s="171" t="str">
        <f t="shared" ca="1" si="4"/>
        <v/>
      </c>
      <c r="D26" s="171" t="str">
        <f t="shared" ca="1" si="5"/>
        <v/>
      </c>
      <c r="E26" s="171" t="str">
        <f t="shared" ca="1" si="6"/>
        <v/>
      </c>
      <c r="F26" s="171" t="str">
        <f t="shared" ca="1" si="7"/>
        <v/>
      </c>
      <c r="G26" s="171" t="str">
        <f t="shared" ca="1" si="8"/>
        <v/>
      </c>
      <c r="H26" s="171" t="str">
        <f t="shared" ca="1" si="9"/>
        <v/>
      </c>
      <c r="I26" s="171" t="str">
        <f t="shared" ca="1" si="10"/>
        <v/>
      </c>
      <c r="J26" s="171" t="str">
        <f t="shared" ca="1" si="11"/>
        <v/>
      </c>
      <c r="K26" s="171" t="str">
        <f t="shared" ca="1" si="12"/>
        <v/>
      </c>
      <c r="L26" s="171" t="str">
        <f t="shared" ca="1" si="13"/>
        <v/>
      </c>
      <c r="M26" s="18" t="str">
        <f t="shared" ca="1" si="14"/>
        <v/>
      </c>
      <c r="N26" s="18" t="str">
        <f t="shared" ca="1" si="15"/>
        <v/>
      </c>
      <c r="O26" s="18" t="str">
        <f t="shared" ca="1" si="16"/>
        <v/>
      </c>
      <c r="P26" s="18" t="str">
        <f t="shared" ca="1" si="17"/>
        <v/>
      </c>
      <c r="Q26" s="171" t="str">
        <f t="shared" ca="1" si="18"/>
        <v/>
      </c>
      <c r="R26" s="129"/>
      <c r="T26" s="144" t="str">
        <f t="shared" ca="1" si="19"/>
        <v/>
      </c>
      <c r="U26" s="144" t="str">
        <f t="shared" ca="1" si="20"/>
        <v/>
      </c>
      <c r="V26" t="str">
        <f t="shared" si="0"/>
        <v/>
      </c>
      <c r="W26" t="str">
        <f t="shared" si="1"/>
        <v/>
      </c>
      <c r="X26" t="str">
        <f t="shared" si="2"/>
        <v/>
      </c>
      <c r="Y26" t="str">
        <f t="shared" ca="1" si="21"/>
        <v/>
      </c>
      <c r="Z26" t="str">
        <f t="shared" ca="1" si="112"/>
        <v/>
      </c>
      <c r="AA26" t="str">
        <f t="shared" ca="1" si="22"/>
        <v/>
      </c>
      <c r="AB26">
        <f t="shared" ca="1" si="23"/>
        <v>0</v>
      </c>
      <c r="AC26" t="str">
        <f t="shared" ca="1" si="24"/>
        <v/>
      </c>
      <c r="AD26">
        <f t="shared" ca="1" si="25"/>
        <v>0</v>
      </c>
      <c r="AE26" t="str">
        <f t="shared" ca="1" si="26"/>
        <v/>
      </c>
      <c r="AF26">
        <f t="shared" ca="1" si="27"/>
        <v>0</v>
      </c>
      <c r="AG26" t="str">
        <f t="shared" ca="1" si="28"/>
        <v/>
      </c>
      <c r="AH26">
        <f t="shared" ca="1" si="29"/>
        <v>0</v>
      </c>
      <c r="AI26" t="str">
        <f t="shared" ca="1" si="30"/>
        <v/>
      </c>
      <c r="AJ26">
        <f t="shared" ca="1" si="31"/>
        <v>0</v>
      </c>
      <c r="AK26" t="str">
        <f t="shared" ca="1" si="32"/>
        <v/>
      </c>
      <c r="AL26">
        <f t="shared" ca="1" si="33"/>
        <v>0</v>
      </c>
      <c r="AM26" t="str">
        <f t="shared" ca="1" si="34"/>
        <v/>
      </c>
      <c r="AN26">
        <f t="shared" ca="1" si="35"/>
        <v>0</v>
      </c>
      <c r="AO26" t="str">
        <f t="shared" ca="1" si="36"/>
        <v/>
      </c>
      <c r="AP26">
        <f t="shared" ca="1" si="37"/>
        <v>0</v>
      </c>
      <c r="AQ26" t="str">
        <f t="shared" ca="1" si="38"/>
        <v/>
      </c>
      <c r="AR26">
        <f t="shared" ca="1" si="39"/>
        <v>0</v>
      </c>
      <c r="AS26" t="str">
        <f t="shared" ca="1" si="40"/>
        <v/>
      </c>
      <c r="AT26">
        <f t="shared" ca="1" si="41"/>
        <v>0</v>
      </c>
      <c r="AU26" t="str">
        <f t="shared" ca="1" si="42"/>
        <v/>
      </c>
      <c r="AV26">
        <f t="shared" ca="1" si="43"/>
        <v>0</v>
      </c>
      <c r="AW26" t="str">
        <f t="shared" ca="1" si="44"/>
        <v/>
      </c>
      <c r="AX26">
        <f t="shared" ca="1" si="45"/>
        <v>0</v>
      </c>
      <c r="AY26" t="str">
        <f t="shared" ca="1" si="46"/>
        <v/>
      </c>
      <c r="AZ26">
        <f t="shared" ca="1" si="47"/>
        <v>0</v>
      </c>
      <c r="BA26" t="str">
        <f t="shared" ca="1" si="48"/>
        <v/>
      </c>
      <c r="BB26">
        <f t="shared" ca="1" si="49"/>
        <v>0</v>
      </c>
      <c r="BC26" t="str">
        <f t="shared" ca="1" si="50"/>
        <v/>
      </c>
      <c r="BD26">
        <f t="shared" ca="1" si="51"/>
        <v>0</v>
      </c>
      <c r="BE26" t="str">
        <f t="shared" ca="1" si="52"/>
        <v/>
      </c>
      <c r="BF26">
        <f t="shared" ca="1" si="53"/>
        <v>0</v>
      </c>
      <c r="BG26" t="str">
        <f t="shared" ca="1" si="54"/>
        <v/>
      </c>
      <c r="BH26">
        <f t="shared" ca="1" si="55"/>
        <v>0</v>
      </c>
      <c r="BI26" t="str">
        <f t="shared" ca="1" si="56"/>
        <v/>
      </c>
      <c r="BJ26">
        <f t="shared" ca="1" si="57"/>
        <v>0</v>
      </c>
      <c r="BK26" t="str">
        <f t="shared" ca="1" si="58"/>
        <v/>
      </c>
      <c r="BL26">
        <f t="shared" ca="1" si="59"/>
        <v>0</v>
      </c>
      <c r="BM26" t="str">
        <f t="shared" ca="1" si="60"/>
        <v/>
      </c>
      <c r="BN26">
        <f t="shared" ca="1" si="61"/>
        <v>0</v>
      </c>
      <c r="BO26" t="str">
        <f t="shared" ca="1" si="62"/>
        <v/>
      </c>
      <c r="BP26">
        <f t="shared" ca="1" si="63"/>
        <v>0</v>
      </c>
      <c r="BQ26" t="str">
        <f t="shared" ca="1" si="64"/>
        <v/>
      </c>
      <c r="BR26">
        <f t="shared" ca="1" si="65"/>
        <v>0</v>
      </c>
      <c r="BS26" t="str">
        <f t="shared" ca="1" si="66"/>
        <v/>
      </c>
      <c r="BT26">
        <f t="shared" ca="1" si="67"/>
        <v>0</v>
      </c>
      <c r="BU26" t="str">
        <f t="shared" ca="1" si="68"/>
        <v/>
      </c>
      <c r="BV26">
        <f t="shared" ca="1" si="69"/>
        <v>0</v>
      </c>
      <c r="BW26" t="str">
        <f t="shared" ca="1" si="70"/>
        <v/>
      </c>
      <c r="BX26">
        <f t="shared" ca="1" si="71"/>
        <v>0</v>
      </c>
      <c r="BY26" t="str">
        <f t="shared" ca="1" si="72"/>
        <v/>
      </c>
      <c r="BZ26">
        <f t="shared" ca="1" si="73"/>
        <v>0</v>
      </c>
      <c r="CA26" t="str">
        <f t="shared" ca="1" si="74"/>
        <v/>
      </c>
      <c r="CB26">
        <f t="shared" ca="1" si="75"/>
        <v>0</v>
      </c>
      <c r="CC26" t="str">
        <f t="shared" ca="1" si="76"/>
        <v/>
      </c>
      <c r="CD26">
        <f t="shared" ca="1" si="77"/>
        <v>0</v>
      </c>
      <c r="CE26" t="str">
        <f t="shared" ca="1" si="78"/>
        <v/>
      </c>
      <c r="CF26" t="str">
        <f t="shared" ca="1" si="79"/>
        <v/>
      </c>
      <c r="CG26">
        <f t="shared" ca="1" si="80"/>
        <v>0</v>
      </c>
      <c r="CH26">
        <f t="shared" ca="1" si="81"/>
        <v>0</v>
      </c>
      <c r="CI26">
        <f t="shared" ca="1" si="82"/>
        <v>0</v>
      </c>
      <c r="CJ26">
        <f t="shared" ca="1" si="83"/>
        <v>0</v>
      </c>
      <c r="CK26">
        <f t="shared" ca="1" si="84"/>
        <v>0</v>
      </c>
      <c r="CL26">
        <f t="shared" ca="1" si="85"/>
        <v>0</v>
      </c>
      <c r="CM26">
        <f t="shared" ca="1" si="86"/>
        <v>0</v>
      </c>
      <c r="CN26">
        <f t="shared" ca="1" si="87"/>
        <v>0</v>
      </c>
      <c r="CO26">
        <f t="shared" ca="1" si="88"/>
        <v>0</v>
      </c>
      <c r="CP26">
        <f t="shared" ca="1" si="89"/>
        <v>0</v>
      </c>
      <c r="CQ26">
        <f t="shared" ca="1" si="90"/>
        <v>0</v>
      </c>
      <c r="CR26">
        <f t="shared" ca="1" si="91"/>
        <v>0</v>
      </c>
      <c r="CS26">
        <f t="shared" ca="1" si="92"/>
        <v>0</v>
      </c>
      <c r="CT26">
        <f t="shared" ca="1" si="93"/>
        <v>0</v>
      </c>
      <c r="CU26">
        <f t="shared" ca="1" si="94"/>
        <v>0</v>
      </c>
      <c r="CV26">
        <f t="shared" ca="1" si="95"/>
        <v>0</v>
      </c>
      <c r="CW26">
        <f t="shared" ca="1" si="96"/>
        <v>0</v>
      </c>
      <c r="CX26">
        <f t="shared" ca="1" si="97"/>
        <v>0</v>
      </c>
      <c r="CY26">
        <f t="shared" ca="1" si="98"/>
        <v>0</v>
      </c>
      <c r="CZ26">
        <f t="shared" ca="1" si="99"/>
        <v>0</v>
      </c>
      <c r="DA26">
        <f t="shared" ca="1" si="100"/>
        <v>0</v>
      </c>
      <c r="DB26">
        <f t="shared" ca="1" si="101"/>
        <v>0</v>
      </c>
      <c r="DC26">
        <f t="shared" ca="1" si="102"/>
        <v>0</v>
      </c>
      <c r="DD26">
        <f t="shared" ca="1" si="103"/>
        <v>0</v>
      </c>
      <c r="DE26">
        <f t="shared" ca="1" si="104"/>
        <v>0</v>
      </c>
      <c r="DF26">
        <f t="shared" ca="1" si="105"/>
        <v>0</v>
      </c>
      <c r="DG26">
        <f t="shared" ca="1" si="106"/>
        <v>0</v>
      </c>
      <c r="DH26">
        <f t="shared" ca="1" si="107"/>
        <v>0</v>
      </c>
      <c r="DI26">
        <f t="shared" ca="1" si="108"/>
        <v>0</v>
      </c>
      <c r="DJ26">
        <f t="shared" ca="1" si="109"/>
        <v>0</v>
      </c>
      <c r="DK26">
        <f t="shared" ca="1" si="110"/>
        <v>0</v>
      </c>
      <c r="DL26" t="e">
        <f t="shared" ca="1" si="111"/>
        <v>#VALUE!</v>
      </c>
    </row>
    <row r="27" spans="1:116" hidden="1" x14ac:dyDescent="0.25">
      <c r="A27">
        <f>Verzamelblad!A27</f>
        <v>23</v>
      </c>
      <c r="B27" s="12">
        <f t="shared" ca="1" si="3"/>
        <v>0</v>
      </c>
      <c r="C27" s="171" t="str">
        <f t="shared" ca="1" si="4"/>
        <v/>
      </c>
      <c r="D27" s="171" t="str">
        <f t="shared" ca="1" si="5"/>
        <v/>
      </c>
      <c r="E27" s="171" t="str">
        <f t="shared" ca="1" si="6"/>
        <v/>
      </c>
      <c r="F27" s="171" t="str">
        <f t="shared" ca="1" si="7"/>
        <v/>
      </c>
      <c r="G27" s="171" t="str">
        <f t="shared" ca="1" si="8"/>
        <v/>
      </c>
      <c r="H27" s="171" t="str">
        <f t="shared" ca="1" si="9"/>
        <v/>
      </c>
      <c r="I27" s="171" t="str">
        <f t="shared" ca="1" si="10"/>
        <v/>
      </c>
      <c r="J27" s="171" t="str">
        <f t="shared" ca="1" si="11"/>
        <v/>
      </c>
      <c r="K27" s="171" t="str">
        <f t="shared" ca="1" si="12"/>
        <v/>
      </c>
      <c r="L27" s="171" t="str">
        <f t="shared" ca="1" si="13"/>
        <v/>
      </c>
      <c r="M27" s="18" t="str">
        <f t="shared" ca="1" si="14"/>
        <v/>
      </c>
      <c r="N27" s="18" t="str">
        <f t="shared" ca="1" si="15"/>
        <v/>
      </c>
      <c r="O27" s="18" t="str">
        <f t="shared" ca="1" si="16"/>
        <v/>
      </c>
      <c r="P27" s="18" t="str">
        <f t="shared" ca="1" si="17"/>
        <v/>
      </c>
      <c r="Q27" s="171" t="str">
        <f t="shared" ca="1" si="18"/>
        <v/>
      </c>
      <c r="R27" s="129"/>
      <c r="T27" s="144" t="str">
        <f t="shared" ca="1" si="19"/>
        <v/>
      </c>
      <c r="U27" s="144" t="str">
        <f t="shared" ca="1" si="20"/>
        <v/>
      </c>
      <c r="V27" t="str">
        <f t="shared" si="0"/>
        <v/>
      </c>
      <c r="W27" t="str">
        <f t="shared" si="1"/>
        <v/>
      </c>
      <c r="X27" t="str">
        <f t="shared" si="2"/>
        <v/>
      </c>
      <c r="Y27" t="str">
        <f t="shared" ca="1" si="21"/>
        <v/>
      </c>
      <c r="Z27" t="str">
        <f t="shared" ca="1" si="112"/>
        <v/>
      </c>
      <c r="AA27" t="str">
        <f t="shared" ca="1" si="22"/>
        <v/>
      </c>
      <c r="AB27">
        <f t="shared" ca="1" si="23"/>
        <v>0</v>
      </c>
      <c r="AC27" t="str">
        <f t="shared" ca="1" si="24"/>
        <v/>
      </c>
      <c r="AD27">
        <f t="shared" ca="1" si="25"/>
        <v>0</v>
      </c>
      <c r="AE27" t="str">
        <f t="shared" ca="1" si="26"/>
        <v/>
      </c>
      <c r="AF27">
        <f t="shared" ca="1" si="27"/>
        <v>0</v>
      </c>
      <c r="AG27" t="str">
        <f t="shared" ca="1" si="28"/>
        <v/>
      </c>
      <c r="AH27">
        <f t="shared" ca="1" si="29"/>
        <v>0</v>
      </c>
      <c r="AI27" t="str">
        <f t="shared" ca="1" si="30"/>
        <v/>
      </c>
      <c r="AJ27">
        <f t="shared" ca="1" si="31"/>
        <v>0</v>
      </c>
      <c r="AK27" t="str">
        <f t="shared" ca="1" si="32"/>
        <v/>
      </c>
      <c r="AL27">
        <f t="shared" ca="1" si="33"/>
        <v>0</v>
      </c>
      <c r="AM27" t="str">
        <f t="shared" ca="1" si="34"/>
        <v/>
      </c>
      <c r="AN27">
        <f t="shared" ca="1" si="35"/>
        <v>0</v>
      </c>
      <c r="AO27" t="str">
        <f t="shared" ca="1" si="36"/>
        <v/>
      </c>
      <c r="AP27">
        <f t="shared" ca="1" si="37"/>
        <v>0</v>
      </c>
      <c r="AQ27" t="str">
        <f t="shared" ca="1" si="38"/>
        <v/>
      </c>
      <c r="AR27">
        <f t="shared" ca="1" si="39"/>
        <v>0</v>
      </c>
      <c r="AS27" t="str">
        <f t="shared" ca="1" si="40"/>
        <v/>
      </c>
      <c r="AT27">
        <f t="shared" ca="1" si="41"/>
        <v>0</v>
      </c>
      <c r="AU27" t="str">
        <f t="shared" ca="1" si="42"/>
        <v/>
      </c>
      <c r="AV27">
        <f t="shared" ca="1" si="43"/>
        <v>0</v>
      </c>
      <c r="AW27" t="str">
        <f t="shared" ca="1" si="44"/>
        <v/>
      </c>
      <c r="AX27">
        <f t="shared" ca="1" si="45"/>
        <v>0</v>
      </c>
      <c r="AY27" t="str">
        <f t="shared" ca="1" si="46"/>
        <v/>
      </c>
      <c r="AZ27">
        <f t="shared" ca="1" si="47"/>
        <v>0</v>
      </c>
      <c r="BA27" t="str">
        <f t="shared" ca="1" si="48"/>
        <v/>
      </c>
      <c r="BB27">
        <f t="shared" ca="1" si="49"/>
        <v>0</v>
      </c>
      <c r="BC27" t="str">
        <f t="shared" ca="1" si="50"/>
        <v/>
      </c>
      <c r="BD27">
        <f t="shared" ca="1" si="51"/>
        <v>0</v>
      </c>
      <c r="BE27" t="str">
        <f t="shared" ca="1" si="52"/>
        <v/>
      </c>
      <c r="BF27">
        <f t="shared" ca="1" si="53"/>
        <v>0</v>
      </c>
      <c r="BG27" t="str">
        <f t="shared" ca="1" si="54"/>
        <v/>
      </c>
      <c r="BH27">
        <f t="shared" ca="1" si="55"/>
        <v>0</v>
      </c>
      <c r="BI27" t="str">
        <f t="shared" ca="1" si="56"/>
        <v/>
      </c>
      <c r="BJ27">
        <f t="shared" ca="1" si="57"/>
        <v>0</v>
      </c>
      <c r="BK27" t="str">
        <f t="shared" ca="1" si="58"/>
        <v/>
      </c>
      <c r="BL27">
        <f t="shared" ca="1" si="59"/>
        <v>0</v>
      </c>
      <c r="BM27" t="str">
        <f t="shared" ca="1" si="60"/>
        <v/>
      </c>
      <c r="BN27">
        <f t="shared" ca="1" si="61"/>
        <v>0</v>
      </c>
      <c r="BO27" t="str">
        <f t="shared" ca="1" si="62"/>
        <v/>
      </c>
      <c r="BP27">
        <f t="shared" ca="1" si="63"/>
        <v>0</v>
      </c>
      <c r="BQ27" t="str">
        <f t="shared" ca="1" si="64"/>
        <v/>
      </c>
      <c r="BR27">
        <f t="shared" ca="1" si="65"/>
        <v>0</v>
      </c>
      <c r="BS27" t="str">
        <f t="shared" ca="1" si="66"/>
        <v/>
      </c>
      <c r="BT27">
        <f t="shared" ca="1" si="67"/>
        <v>0</v>
      </c>
      <c r="BU27" t="str">
        <f t="shared" ca="1" si="68"/>
        <v/>
      </c>
      <c r="BV27">
        <f t="shared" ca="1" si="69"/>
        <v>0</v>
      </c>
      <c r="BW27" t="str">
        <f t="shared" ca="1" si="70"/>
        <v/>
      </c>
      <c r="BX27">
        <f t="shared" ca="1" si="71"/>
        <v>0</v>
      </c>
      <c r="BY27" t="str">
        <f t="shared" ca="1" si="72"/>
        <v/>
      </c>
      <c r="BZ27">
        <f t="shared" ca="1" si="73"/>
        <v>0</v>
      </c>
      <c r="CA27" t="str">
        <f t="shared" ca="1" si="74"/>
        <v/>
      </c>
      <c r="CB27">
        <f t="shared" ca="1" si="75"/>
        <v>0</v>
      </c>
      <c r="CC27" t="str">
        <f t="shared" ca="1" si="76"/>
        <v/>
      </c>
      <c r="CD27">
        <f t="shared" ca="1" si="77"/>
        <v>0</v>
      </c>
      <c r="CE27" t="str">
        <f t="shared" ca="1" si="78"/>
        <v/>
      </c>
      <c r="CF27" t="str">
        <f t="shared" ca="1" si="79"/>
        <v/>
      </c>
      <c r="CG27">
        <f t="shared" ca="1" si="80"/>
        <v>0</v>
      </c>
      <c r="CH27">
        <f t="shared" ca="1" si="81"/>
        <v>0</v>
      </c>
      <c r="CI27">
        <f t="shared" ca="1" si="82"/>
        <v>0</v>
      </c>
      <c r="CJ27">
        <f t="shared" ca="1" si="83"/>
        <v>0</v>
      </c>
      <c r="CK27">
        <f t="shared" ca="1" si="84"/>
        <v>0</v>
      </c>
      <c r="CL27">
        <f t="shared" ca="1" si="85"/>
        <v>0</v>
      </c>
      <c r="CM27">
        <f t="shared" ca="1" si="86"/>
        <v>0</v>
      </c>
      <c r="CN27">
        <f t="shared" ca="1" si="87"/>
        <v>0</v>
      </c>
      <c r="CO27">
        <f t="shared" ca="1" si="88"/>
        <v>0</v>
      </c>
      <c r="CP27">
        <f t="shared" ca="1" si="89"/>
        <v>0</v>
      </c>
      <c r="CQ27">
        <f t="shared" ca="1" si="90"/>
        <v>0</v>
      </c>
      <c r="CR27">
        <f t="shared" ca="1" si="91"/>
        <v>0</v>
      </c>
      <c r="CS27">
        <f t="shared" ca="1" si="92"/>
        <v>0</v>
      </c>
      <c r="CT27">
        <f t="shared" ca="1" si="93"/>
        <v>0</v>
      </c>
      <c r="CU27">
        <f t="shared" ca="1" si="94"/>
        <v>0</v>
      </c>
      <c r="CV27">
        <f t="shared" ca="1" si="95"/>
        <v>0</v>
      </c>
      <c r="CW27">
        <f t="shared" ca="1" si="96"/>
        <v>0</v>
      </c>
      <c r="CX27">
        <f t="shared" ca="1" si="97"/>
        <v>0</v>
      </c>
      <c r="CY27">
        <f t="shared" ca="1" si="98"/>
        <v>0</v>
      </c>
      <c r="CZ27">
        <f t="shared" ca="1" si="99"/>
        <v>0</v>
      </c>
      <c r="DA27">
        <f t="shared" ca="1" si="100"/>
        <v>0</v>
      </c>
      <c r="DB27">
        <f t="shared" ca="1" si="101"/>
        <v>0</v>
      </c>
      <c r="DC27">
        <f t="shared" ca="1" si="102"/>
        <v>0</v>
      </c>
      <c r="DD27">
        <f t="shared" ca="1" si="103"/>
        <v>0</v>
      </c>
      <c r="DE27">
        <f t="shared" ca="1" si="104"/>
        <v>0</v>
      </c>
      <c r="DF27">
        <f t="shared" ca="1" si="105"/>
        <v>0</v>
      </c>
      <c r="DG27">
        <f t="shared" ca="1" si="106"/>
        <v>0</v>
      </c>
      <c r="DH27">
        <f t="shared" ca="1" si="107"/>
        <v>0</v>
      </c>
      <c r="DI27">
        <f t="shared" ca="1" si="108"/>
        <v>0</v>
      </c>
      <c r="DJ27">
        <f t="shared" ca="1" si="109"/>
        <v>0</v>
      </c>
      <c r="DK27">
        <f t="shared" ca="1" si="110"/>
        <v>0</v>
      </c>
      <c r="DL27" t="e">
        <f t="shared" ca="1" si="111"/>
        <v>#VALUE!</v>
      </c>
    </row>
    <row r="28" spans="1:116" hidden="1" x14ac:dyDescent="0.25">
      <c r="A28">
        <f>Verzamelblad!A28</f>
        <v>24</v>
      </c>
      <c r="B28" s="12">
        <f t="shared" ca="1" si="3"/>
        <v>0</v>
      </c>
      <c r="C28" s="171" t="str">
        <f t="shared" ca="1" si="4"/>
        <v/>
      </c>
      <c r="D28" s="171" t="str">
        <f t="shared" ca="1" si="5"/>
        <v/>
      </c>
      <c r="E28" s="171" t="str">
        <f t="shared" ca="1" si="6"/>
        <v/>
      </c>
      <c r="F28" s="171" t="str">
        <f t="shared" ca="1" si="7"/>
        <v/>
      </c>
      <c r="G28" s="171" t="str">
        <f t="shared" ca="1" si="8"/>
        <v/>
      </c>
      <c r="H28" s="171" t="str">
        <f t="shared" ca="1" si="9"/>
        <v/>
      </c>
      <c r="I28" s="171" t="str">
        <f t="shared" ca="1" si="10"/>
        <v/>
      </c>
      <c r="J28" s="171" t="str">
        <f t="shared" ca="1" si="11"/>
        <v/>
      </c>
      <c r="K28" s="171" t="str">
        <f t="shared" ca="1" si="12"/>
        <v/>
      </c>
      <c r="L28" s="171" t="str">
        <f t="shared" ca="1" si="13"/>
        <v/>
      </c>
      <c r="M28" s="18" t="str">
        <f t="shared" ca="1" si="14"/>
        <v/>
      </c>
      <c r="N28" s="18" t="str">
        <f t="shared" ca="1" si="15"/>
        <v/>
      </c>
      <c r="O28" s="18" t="str">
        <f t="shared" ca="1" si="16"/>
        <v/>
      </c>
      <c r="P28" s="18" t="str">
        <f t="shared" ca="1" si="17"/>
        <v/>
      </c>
      <c r="Q28" s="171" t="str">
        <f t="shared" ca="1" si="18"/>
        <v/>
      </c>
      <c r="R28" s="129"/>
      <c r="T28" s="144" t="str">
        <f t="shared" ca="1" si="19"/>
        <v/>
      </c>
      <c r="U28" s="144" t="str">
        <f t="shared" ca="1" si="20"/>
        <v/>
      </c>
      <c r="V28" t="str">
        <f t="shared" si="0"/>
        <v/>
      </c>
      <c r="W28" t="str">
        <f t="shared" si="1"/>
        <v/>
      </c>
      <c r="X28" t="str">
        <f t="shared" si="2"/>
        <v/>
      </c>
      <c r="Y28" t="str">
        <f t="shared" ca="1" si="21"/>
        <v/>
      </c>
      <c r="Z28" t="str">
        <f t="shared" ca="1" si="112"/>
        <v/>
      </c>
      <c r="AA28" t="str">
        <f t="shared" ca="1" si="22"/>
        <v/>
      </c>
      <c r="AB28">
        <f t="shared" ca="1" si="23"/>
        <v>0</v>
      </c>
      <c r="AC28" t="str">
        <f t="shared" ca="1" si="24"/>
        <v/>
      </c>
      <c r="AD28">
        <f t="shared" ca="1" si="25"/>
        <v>0</v>
      </c>
      <c r="AE28" t="str">
        <f t="shared" ca="1" si="26"/>
        <v/>
      </c>
      <c r="AF28">
        <f t="shared" ca="1" si="27"/>
        <v>0</v>
      </c>
      <c r="AG28" t="str">
        <f t="shared" ca="1" si="28"/>
        <v/>
      </c>
      <c r="AH28">
        <f t="shared" ca="1" si="29"/>
        <v>0</v>
      </c>
      <c r="AI28" t="str">
        <f t="shared" ca="1" si="30"/>
        <v/>
      </c>
      <c r="AJ28">
        <f t="shared" ca="1" si="31"/>
        <v>0</v>
      </c>
      <c r="AK28" t="str">
        <f t="shared" ca="1" si="32"/>
        <v/>
      </c>
      <c r="AL28">
        <f t="shared" ca="1" si="33"/>
        <v>0</v>
      </c>
      <c r="AM28" t="str">
        <f t="shared" ca="1" si="34"/>
        <v/>
      </c>
      <c r="AN28">
        <f t="shared" ca="1" si="35"/>
        <v>0</v>
      </c>
      <c r="AO28" t="str">
        <f t="shared" ca="1" si="36"/>
        <v/>
      </c>
      <c r="AP28">
        <f t="shared" ca="1" si="37"/>
        <v>0</v>
      </c>
      <c r="AQ28" t="str">
        <f t="shared" ca="1" si="38"/>
        <v/>
      </c>
      <c r="AR28">
        <f t="shared" ca="1" si="39"/>
        <v>0</v>
      </c>
      <c r="AS28" t="str">
        <f t="shared" ca="1" si="40"/>
        <v/>
      </c>
      <c r="AT28">
        <f t="shared" ca="1" si="41"/>
        <v>0</v>
      </c>
      <c r="AU28" t="str">
        <f t="shared" ca="1" si="42"/>
        <v/>
      </c>
      <c r="AV28">
        <f t="shared" ca="1" si="43"/>
        <v>0</v>
      </c>
      <c r="AW28" t="str">
        <f t="shared" ca="1" si="44"/>
        <v/>
      </c>
      <c r="AX28">
        <f t="shared" ca="1" si="45"/>
        <v>0</v>
      </c>
      <c r="AY28" t="str">
        <f t="shared" ca="1" si="46"/>
        <v/>
      </c>
      <c r="AZ28">
        <f t="shared" ca="1" si="47"/>
        <v>0</v>
      </c>
      <c r="BA28" t="str">
        <f t="shared" ca="1" si="48"/>
        <v/>
      </c>
      <c r="BB28">
        <f t="shared" ca="1" si="49"/>
        <v>0</v>
      </c>
      <c r="BC28" t="str">
        <f t="shared" ca="1" si="50"/>
        <v/>
      </c>
      <c r="BD28">
        <f t="shared" ca="1" si="51"/>
        <v>0</v>
      </c>
      <c r="BE28" t="str">
        <f t="shared" ca="1" si="52"/>
        <v/>
      </c>
      <c r="BF28">
        <f t="shared" ca="1" si="53"/>
        <v>0</v>
      </c>
      <c r="BG28" t="str">
        <f t="shared" ca="1" si="54"/>
        <v/>
      </c>
      <c r="BH28">
        <f t="shared" ca="1" si="55"/>
        <v>0</v>
      </c>
      <c r="BI28" t="str">
        <f t="shared" ca="1" si="56"/>
        <v/>
      </c>
      <c r="BJ28">
        <f t="shared" ca="1" si="57"/>
        <v>0</v>
      </c>
      <c r="BK28" t="str">
        <f t="shared" ca="1" si="58"/>
        <v/>
      </c>
      <c r="BL28">
        <f t="shared" ca="1" si="59"/>
        <v>0</v>
      </c>
      <c r="BM28" t="str">
        <f t="shared" ca="1" si="60"/>
        <v/>
      </c>
      <c r="BN28">
        <f t="shared" ca="1" si="61"/>
        <v>0</v>
      </c>
      <c r="BO28" t="str">
        <f t="shared" ca="1" si="62"/>
        <v/>
      </c>
      <c r="BP28">
        <f t="shared" ca="1" si="63"/>
        <v>0</v>
      </c>
      <c r="BQ28" t="str">
        <f t="shared" ca="1" si="64"/>
        <v/>
      </c>
      <c r="BR28">
        <f t="shared" ca="1" si="65"/>
        <v>0</v>
      </c>
      <c r="BS28" t="str">
        <f t="shared" ca="1" si="66"/>
        <v/>
      </c>
      <c r="BT28">
        <f t="shared" ca="1" si="67"/>
        <v>0</v>
      </c>
      <c r="BU28" t="str">
        <f t="shared" ca="1" si="68"/>
        <v/>
      </c>
      <c r="BV28">
        <f t="shared" ca="1" si="69"/>
        <v>0</v>
      </c>
      <c r="BW28" t="str">
        <f t="shared" ca="1" si="70"/>
        <v/>
      </c>
      <c r="BX28">
        <f t="shared" ca="1" si="71"/>
        <v>0</v>
      </c>
      <c r="BY28" t="str">
        <f t="shared" ca="1" si="72"/>
        <v/>
      </c>
      <c r="BZ28">
        <f t="shared" ca="1" si="73"/>
        <v>0</v>
      </c>
      <c r="CA28" t="str">
        <f t="shared" ca="1" si="74"/>
        <v/>
      </c>
      <c r="CB28">
        <f t="shared" ca="1" si="75"/>
        <v>0</v>
      </c>
      <c r="CC28" t="str">
        <f t="shared" ca="1" si="76"/>
        <v/>
      </c>
      <c r="CD28">
        <f t="shared" ca="1" si="77"/>
        <v>0</v>
      </c>
      <c r="CE28" t="str">
        <f t="shared" ca="1" si="78"/>
        <v/>
      </c>
      <c r="CF28" t="str">
        <f t="shared" ca="1" si="79"/>
        <v/>
      </c>
      <c r="CG28">
        <f t="shared" ca="1" si="80"/>
        <v>0</v>
      </c>
      <c r="CH28">
        <f t="shared" ca="1" si="81"/>
        <v>0</v>
      </c>
      <c r="CI28">
        <f t="shared" ca="1" si="82"/>
        <v>0</v>
      </c>
      <c r="CJ28">
        <f t="shared" ca="1" si="83"/>
        <v>0</v>
      </c>
      <c r="CK28">
        <f t="shared" ca="1" si="84"/>
        <v>0</v>
      </c>
      <c r="CL28">
        <f t="shared" ca="1" si="85"/>
        <v>0</v>
      </c>
      <c r="CM28">
        <f t="shared" ca="1" si="86"/>
        <v>0</v>
      </c>
      <c r="CN28">
        <f t="shared" ca="1" si="87"/>
        <v>0</v>
      </c>
      <c r="CO28">
        <f t="shared" ca="1" si="88"/>
        <v>0</v>
      </c>
      <c r="CP28">
        <f t="shared" ca="1" si="89"/>
        <v>0</v>
      </c>
      <c r="CQ28">
        <f t="shared" ca="1" si="90"/>
        <v>0</v>
      </c>
      <c r="CR28">
        <f t="shared" ca="1" si="91"/>
        <v>0</v>
      </c>
      <c r="CS28">
        <f t="shared" ca="1" si="92"/>
        <v>0</v>
      </c>
      <c r="CT28">
        <f t="shared" ca="1" si="93"/>
        <v>0</v>
      </c>
      <c r="CU28">
        <f t="shared" ca="1" si="94"/>
        <v>0</v>
      </c>
      <c r="CV28">
        <f t="shared" ca="1" si="95"/>
        <v>0</v>
      </c>
      <c r="CW28">
        <f t="shared" ca="1" si="96"/>
        <v>0</v>
      </c>
      <c r="CX28">
        <f t="shared" ca="1" si="97"/>
        <v>0</v>
      </c>
      <c r="CY28">
        <f t="shared" ca="1" si="98"/>
        <v>0</v>
      </c>
      <c r="CZ28">
        <f t="shared" ca="1" si="99"/>
        <v>0</v>
      </c>
      <c r="DA28">
        <f t="shared" ca="1" si="100"/>
        <v>0</v>
      </c>
      <c r="DB28">
        <f t="shared" ca="1" si="101"/>
        <v>0</v>
      </c>
      <c r="DC28">
        <f t="shared" ca="1" si="102"/>
        <v>0</v>
      </c>
      <c r="DD28">
        <f t="shared" ca="1" si="103"/>
        <v>0</v>
      </c>
      <c r="DE28">
        <f t="shared" ca="1" si="104"/>
        <v>0</v>
      </c>
      <c r="DF28">
        <f t="shared" ca="1" si="105"/>
        <v>0</v>
      </c>
      <c r="DG28">
        <f t="shared" ca="1" si="106"/>
        <v>0</v>
      </c>
      <c r="DH28">
        <f t="shared" ca="1" si="107"/>
        <v>0</v>
      </c>
      <c r="DI28">
        <f t="shared" ca="1" si="108"/>
        <v>0</v>
      </c>
      <c r="DJ28">
        <f t="shared" ca="1" si="109"/>
        <v>0</v>
      </c>
      <c r="DK28">
        <f t="shared" ca="1" si="110"/>
        <v>0</v>
      </c>
      <c r="DL28" t="e">
        <f t="shared" ca="1" si="111"/>
        <v>#VALUE!</v>
      </c>
    </row>
    <row r="29" spans="1:116" hidden="1" x14ac:dyDescent="0.25">
      <c r="A29">
        <f>Verzamelblad!A29</f>
        <v>25</v>
      </c>
      <c r="B29" s="12">
        <f t="shared" ca="1" si="3"/>
        <v>0</v>
      </c>
      <c r="C29" s="171" t="str">
        <f t="shared" ca="1" si="4"/>
        <v/>
      </c>
      <c r="D29" s="171" t="str">
        <f t="shared" ca="1" si="5"/>
        <v/>
      </c>
      <c r="E29" s="171" t="str">
        <f t="shared" ca="1" si="6"/>
        <v/>
      </c>
      <c r="F29" s="171" t="str">
        <f t="shared" ca="1" si="7"/>
        <v/>
      </c>
      <c r="G29" s="171" t="str">
        <f t="shared" ca="1" si="8"/>
        <v/>
      </c>
      <c r="H29" s="171" t="str">
        <f t="shared" ca="1" si="9"/>
        <v/>
      </c>
      <c r="I29" s="171" t="str">
        <f t="shared" ca="1" si="10"/>
        <v/>
      </c>
      <c r="J29" s="171" t="str">
        <f t="shared" ca="1" si="11"/>
        <v/>
      </c>
      <c r="K29" s="171" t="str">
        <f t="shared" ca="1" si="12"/>
        <v/>
      </c>
      <c r="L29" s="171" t="str">
        <f t="shared" ca="1" si="13"/>
        <v/>
      </c>
      <c r="M29" s="18" t="str">
        <f t="shared" ca="1" si="14"/>
        <v/>
      </c>
      <c r="N29" s="18" t="str">
        <f t="shared" ca="1" si="15"/>
        <v/>
      </c>
      <c r="O29" s="18" t="str">
        <f t="shared" ca="1" si="16"/>
        <v/>
      </c>
      <c r="P29" s="18" t="str">
        <f t="shared" ca="1" si="17"/>
        <v/>
      </c>
      <c r="Q29" s="171" t="str">
        <f t="shared" ca="1" si="18"/>
        <v/>
      </c>
      <c r="R29" s="129"/>
      <c r="T29" s="144" t="str">
        <f t="shared" ca="1" si="19"/>
        <v/>
      </c>
      <c r="U29" s="144" t="str">
        <f t="shared" ca="1" si="20"/>
        <v/>
      </c>
      <c r="V29" t="str">
        <f t="shared" si="0"/>
        <v/>
      </c>
      <c r="W29" t="str">
        <f t="shared" si="1"/>
        <v/>
      </c>
      <c r="X29" t="str">
        <f t="shared" si="2"/>
        <v/>
      </c>
      <c r="Y29" t="str">
        <f t="shared" ca="1" si="21"/>
        <v/>
      </c>
      <c r="Z29" t="str">
        <f t="shared" ca="1" si="112"/>
        <v/>
      </c>
      <c r="AA29" t="str">
        <f t="shared" ca="1" si="22"/>
        <v/>
      </c>
      <c r="AB29">
        <f t="shared" ca="1" si="23"/>
        <v>0</v>
      </c>
      <c r="AC29" t="str">
        <f t="shared" ca="1" si="24"/>
        <v/>
      </c>
      <c r="AD29">
        <f t="shared" ca="1" si="25"/>
        <v>0</v>
      </c>
      <c r="AE29" t="str">
        <f t="shared" ca="1" si="26"/>
        <v/>
      </c>
      <c r="AF29">
        <f t="shared" ca="1" si="27"/>
        <v>0</v>
      </c>
      <c r="AG29" t="str">
        <f t="shared" ca="1" si="28"/>
        <v/>
      </c>
      <c r="AH29">
        <f t="shared" ca="1" si="29"/>
        <v>0</v>
      </c>
      <c r="AI29" t="str">
        <f t="shared" ca="1" si="30"/>
        <v/>
      </c>
      <c r="AJ29">
        <f t="shared" ca="1" si="31"/>
        <v>0</v>
      </c>
      <c r="AK29" t="str">
        <f t="shared" ca="1" si="32"/>
        <v/>
      </c>
      <c r="AL29">
        <f t="shared" ca="1" si="33"/>
        <v>0</v>
      </c>
      <c r="AM29" t="str">
        <f t="shared" ca="1" si="34"/>
        <v/>
      </c>
      <c r="AN29">
        <f t="shared" ca="1" si="35"/>
        <v>0</v>
      </c>
      <c r="AO29" t="str">
        <f t="shared" ca="1" si="36"/>
        <v/>
      </c>
      <c r="AP29">
        <f t="shared" ca="1" si="37"/>
        <v>0</v>
      </c>
      <c r="AQ29" t="str">
        <f t="shared" ca="1" si="38"/>
        <v/>
      </c>
      <c r="AR29">
        <f t="shared" ca="1" si="39"/>
        <v>0</v>
      </c>
      <c r="AS29" t="str">
        <f t="shared" ca="1" si="40"/>
        <v/>
      </c>
      <c r="AT29">
        <f t="shared" ca="1" si="41"/>
        <v>0</v>
      </c>
      <c r="AU29" t="str">
        <f t="shared" ca="1" si="42"/>
        <v/>
      </c>
      <c r="AV29">
        <f t="shared" ca="1" si="43"/>
        <v>0</v>
      </c>
      <c r="AW29" t="str">
        <f t="shared" ca="1" si="44"/>
        <v/>
      </c>
      <c r="AX29">
        <f t="shared" ca="1" si="45"/>
        <v>0</v>
      </c>
      <c r="AY29" t="str">
        <f t="shared" ca="1" si="46"/>
        <v/>
      </c>
      <c r="AZ29">
        <f t="shared" ca="1" si="47"/>
        <v>0</v>
      </c>
      <c r="BA29" t="str">
        <f t="shared" ca="1" si="48"/>
        <v/>
      </c>
      <c r="BB29">
        <f t="shared" ca="1" si="49"/>
        <v>0</v>
      </c>
      <c r="BC29" t="str">
        <f t="shared" ca="1" si="50"/>
        <v/>
      </c>
      <c r="BD29">
        <f t="shared" ca="1" si="51"/>
        <v>0</v>
      </c>
      <c r="BE29" t="str">
        <f t="shared" ca="1" si="52"/>
        <v/>
      </c>
      <c r="BF29">
        <f t="shared" ca="1" si="53"/>
        <v>0</v>
      </c>
      <c r="BG29" t="str">
        <f t="shared" ca="1" si="54"/>
        <v/>
      </c>
      <c r="BH29">
        <f t="shared" ca="1" si="55"/>
        <v>0</v>
      </c>
      <c r="BI29" t="str">
        <f t="shared" ca="1" si="56"/>
        <v/>
      </c>
      <c r="BJ29">
        <f t="shared" ca="1" si="57"/>
        <v>0</v>
      </c>
      <c r="BK29" t="str">
        <f t="shared" ca="1" si="58"/>
        <v/>
      </c>
      <c r="BL29">
        <f t="shared" ca="1" si="59"/>
        <v>0</v>
      </c>
      <c r="BM29" t="str">
        <f t="shared" ca="1" si="60"/>
        <v/>
      </c>
      <c r="BN29">
        <f t="shared" ca="1" si="61"/>
        <v>0</v>
      </c>
      <c r="BO29" t="str">
        <f t="shared" ca="1" si="62"/>
        <v/>
      </c>
      <c r="BP29">
        <f t="shared" ca="1" si="63"/>
        <v>0</v>
      </c>
      <c r="BQ29" t="str">
        <f t="shared" ca="1" si="64"/>
        <v/>
      </c>
      <c r="BR29">
        <f t="shared" ca="1" si="65"/>
        <v>0</v>
      </c>
      <c r="BS29" t="str">
        <f t="shared" ca="1" si="66"/>
        <v/>
      </c>
      <c r="BT29">
        <f t="shared" ca="1" si="67"/>
        <v>0</v>
      </c>
      <c r="BU29" t="str">
        <f t="shared" ca="1" si="68"/>
        <v/>
      </c>
      <c r="BV29">
        <f t="shared" ca="1" si="69"/>
        <v>0</v>
      </c>
      <c r="BW29" t="str">
        <f t="shared" ca="1" si="70"/>
        <v/>
      </c>
      <c r="BX29">
        <f t="shared" ca="1" si="71"/>
        <v>0</v>
      </c>
      <c r="BY29" t="str">
        <f t="shared" ca="1" si="72"/>
        <v/>
      </c>
      <c r="BZ29">
        <f t="shared" ca="1" si="73"/>
        <v>0</v>
      </c>
      <c r="CA29" t="str">
        <f t="shared" ca="1" si="74"/>
        <v/>
      </c>
      <c r="CB29">
        <f t="shared" ca="1" si="75"/>
        <v>0</v>
      </c>
      <c r="CC29" t="str">
        <f t="shared" ca="1" si="76"/>
        <v/>
      </c>
      <c r="CD29">
        <f t="shared" ca="1" si="77"/>
        <v>0</v>
      </c>
      <c r="CE29" t="str">
        <f t="shared" ca="1" si="78"/>
        <v/>
      </c>
      <c r="CF29" t="str">
        <f t="shared" ca="1" si="79"/>
        <v/>
      </c>
      <c r="CG29">
        <f t="shared" ca="1" si="80"/>
        <v>0</v>
      </c>
      <c r="CH29">
        <f t="shared" ca="1" si="81"/>
        <v>0</v>
      </c>
      <c r="CI29">
        <f t="shared" ca="1" si="82"/>
        <v>0</v>
      </c>
      <c r="CJ29">
        <f t="shared" ca="1" si="83"/>
        <v>0</v>
      </c>
      <c r="CK29">
        <f t="shared" ca="1" si="84"/>
        <v>0</v>
      </c>
      <c r="CL29">
        <f t="shared" ca="1" si="85"/>
        <v>0</v>
      </c>
      <c r="CM29">
        <f t="shared" ca="1" si="86"/>
        <v>0</v>
      </c>
      <c r="CN29">
        <f t="shared" ca="1" si="87"/>
        <v>0</v>
      </c>
      <c r="CO29">
        <f t="shared" ca="1" si="88"/>
        <v>0</v>
      </c>
      <c r="CP29">
        <f t="shared" ca="1" si="89"/>
        <v>0</v>
      </c>
      <c r="CQ29">
        <f t="shared" ca="1" si="90"/>
        <v>0</v>
      </c>
      <c r="CR29">
        <f t="shared" ca="1" si="91"/>
        <v>0</v>
      </c>
      <c r="CS29">
        <f t="shared" ca="1" si="92"/>
        <v>0</v>
      </c>
      <c r="CT29">
        <f t="shared" ca="1" si="93"/>
        <v>0</v>
      </c>
      <c r="CU29">
        <f t="shared" ca="1" si="94"/>
        <v>0</v>
      </c>
      <c r="CV29">
        <f t="shared" ca="1" si="95"/>
        <v>0</v>
      </c>
      <c r="CW29">
        <f t="shared" ca="1" si="96"/>
        <v>0</v>
      </c>
      <c r="CX29">
        <f t="shared" ca="1" si="97"/>
        <v>0</v>
      </c>
      <c r="CY29">
        <f t="shared" ca="1" si="98"/>
        <v>0</v>
      </c>
      <c r="CZ29">
        <f t="shared" ca="1" si="99"/>
        <v>0</v>
      </c>
      <c r="DA29">
        <f t="shared" ca="1" si="100"/>
        <v>0</v>
      </c>
      <c r="DB29">
        <f t="shared" ca="1" si="101"/>
        <v>0</v>
      </c>
      <c r="DC29">
        <f t="shared" ca="1" si="102"/>
        <v>0</v>
      </c>
      <c r="DD29">
        <f t="shared" ca="1" si="103"/>
        <v>0</v>
      </c>
      <c r="DE29">
        <f t="shared" ca="1" si="104"/>
        <v>0</v>
      </c>
      <c r="DF29">
        <f t="shared" ca="1" si="105"/>
        <v>0</v>
      </c>
      <c r="DG29">
        <f t="shared" ca="1" si="106"/>
        <v>0</v>
      </c>
      <c r="DH29">
        <f t="shared" ca="1" si="107"/>
        <v>0</v>
      </c>
      <c r="DI29">
        <f t="shared" ca="1" si="108"/>
        <v>0</v>
      </c>
      <c r="DJ29">
        <f t="shared" ca="1" si="109"/>
        <v>0</v>
      </c>
      <c r="DK29">
        <f t="shared" ca="1" si="110"/>
        <v>0</v>
      </c>
      <c r="DL29" t="e">
        <f t="shared" ca="1" si="111"/>
        <v>#VALUE!</v>
      </c>
    </row>
    <row r="30" spans="1:116" hidden="1" x14ac:dyDescent="0.25">
      <c r="A30">
        <f>Verzamelblad!A30</f>
        <v>26</v>
      </c>
      <c r="B30" s="12">
        <f t="shared" ca="1" si="3"/>
        <v>0</v>
      </c>
      <c r="C30" s="171" t="str">
        <f t="shared" ca="1" si="4"/>
        <v/>
      </c>
      <c r="D30" s="171" t="str">
        <f t="shared" ca="1" si="5"/>
        <v/>
      </c>
      <c r="E30" s="171" t="str">
        <f t="shared" ca="1" si="6"/>
        <v/>
      </c>
      <c r="F30" s="171" t="str">
        <f t="shared" ca="1" si="7"/>
        <v/>
      </c>
      <c r="G30" s="171" t="str">
        <f t="shared" ca="1" si="8"/>
        <v/>
      </c>
      <c r="H30" s="171" t="str">
        <f t="shared" ca="1" si="9"/>
        <v/>
      </c>
      <c r="I30" s="171" t="str">
        <f t="shared" ca="1" si="10"/>
        <v/>
      </c>
      <c r="J30" s="171" t="str">
        <f t="shared" ca="1" si="11"/>
        <v/>
      </c>
      <c r="K30" s="171" t="str">
        <f t="shared" ca="1" si="12"/>
        <v/>
      </c>
      <c r="L30" s="171" t="str">
        <f t="shared" ca="1" si="13"/>
        <v/>
      </c>
      <c r="M30" s="18" t="str">
        <f t="shared" ca="1" si="14"/>
        <v/>
      </c>
      <c r="N30" s="18" t="str">
        <f t="shared" ca="1" si="15"/>
        <v/>
      </c>
      <c r="O30" s="18" t="str">
        <f t="shared" ca="1" si="16"/>
        <v/>
      </c>
      <c r="P30" s="18" t="str">
        <f t="shared" ca="1" si="17"/>
        <v/>
      </c>
      <c r="Q30" s="171" t="str">
        <f t="shared" ca="1" si="18"/>
        <v/>
      </c>
      <c r="R30" s="129"/>
      <c r="T30" s="144" t="str">
        <f t="shared" ca="1" si="19"/>
        <v/>
      </c>
      <c r="U30" s="144" t="str">
        <f t="shared" ca="1" si="20"/>
        <v/>
      </c>
      <c r="V30" t="str">
        <f t="shared" si="0"/>
        <v/>
      </c>
      <c r="W30" t="str">
        <f t="shared" si="1"/>
        <v/>
      </c>
      <c r="X30" t="str">
        <f t="shared" si="2"/>
        <v/>
      </c>
      <c r="Y30" t="str">
        <f t="shared" ca="1" si="21"/>
        <v/>
      </c>
      <c r="Z30" t="str">
        <f t="shared" ca="1" si="112"/>
        <v/>
      </c>
      <c r="AA30" t="str">
        <f t="shared" ca="1" si="22"/>
        <v/>
      </c>
      <c r="AB30">
        <f t="shared" ca="1" si="23"/>
        <v>0</v>
      </c>
      <c r="AC30" t="str">
        <f t="shared" ca="1" si="24"/>
        <v/>
      </c>
      <c r="AD30">
        <f t="shared" ca="1" si="25"/>
        <v>0</v>
      </c>
      <c r="AE30" t="str">
        <f t="shared" ca="1" si="26"/>
        <v/>
      </c>
      <c r="AF30">
        <f t="shared" ca="1" si="27"/>
        <v>0</v>
      </c>
      <c r="AG30" t="str">
        <f t="shared" ca="1" si="28"/>
        <v/>
      </c>
      <c r="AH30">
        <f t="shared" ca="1" si="29"/>
        <v>0</v>
      </c>
      <c r="AI30" t="str">
        <f t="shared" ca="1" si="30"/>
        <v/>
      </c>
      <c r="AJ30">
        <f t="shared" ca="1" si="31"/>
        <v>0</v>
      </c>
      <c r="AK30" t="str">
        <f t="shared" ca="1" si="32"/>
        <v/>
      </c>
      <c r="AL30">
        <f t="shared" ca="1" si="33"/>
        <v>0</v>
      </c>
      <c r="AM30" t="str">
        <f t="shared" ca="1" si="34"/>
        <v/>
      </c>
      <c r="AN30">
        <f t="shared" ca="1" si="35"/>
        <v>0</v>
      </c>
      <c r="AO30" t="str">
        <f t="shared" ca="1" si="36"/>
        <v/>
      </c>
      <c r="AP30">
        <f t="shared" ca="1" si="37"/>
        <v>0</v>
      </c>
      <c r="AQ30" t="str">
        <f t="shared" ca="1" si="38"/>
        <v/>
      </c>
      <c r="AR30">
        <f t="shared" ca="1" si="39"/>
        <v>0</v>
      </c>
      <c r="AS30" t="str">
        <f t="shared" ca="1" si="40"/>
        <v/>
      </c>
      <c r="AT30">
        <f t="shared" ca="1" si="41"/>
        <v>0</v>
      </c>
      <c r="AU30" t="str">
        <f t="shared" ca="1" si="42"/>
        <v/>
      </c>
      <c r="AV30">
        <f t="shared" ca="1" si="43"/>
        <v>0</v>
      </c>
      <c r="AW30" t="str">
        <f t="shared" ca="1" si="44"/>
        <v/>
      </c>
      <c r="AX30">
        <f t="shared" ca="1" si="45"/>
        <v>0</v>
      </c>
      <c r="AY30" t="str">
        <f t="shared" ca="1" si="46"/>
        <v/>
      </c>
      <c r="AZ30">
        <f t="shared" ca="1" si="47"/>
        <v>0</v>
      </c>
      <c r="BA30" t="str">
        <f t="shared" ca="1" si="48"/>
        <v/>
      </c>
      <c r="BB30">
        <f t="shared" ca="1" si="49"/>
        <v>0</v>
      </c>
      <c r="BC30" t="str">
        <f t="shared" ca="1" si="50"/>
        <v/>
      </c>
      <c r="BD30">
        <f t="shared" ca="1" si="51"/>
        <v>0</v>
      </c>
      <c r="BE30" t="str">
        <f t="shared" ca="1" si="52"/>
        <v/>
      </c>
      <c r="BF30">
        <f t="shared" ca="1" si="53"/>
        <v>0</v>
      </c>
      <c r="BG30" t="str">
        <f t="shared" ca="1" si="54"/>
        <v/>
      </c>
      <c r="BH30">
        <f t="shared" ca="1" si="55"/>
        <v>0</v>
      </c>
      <c r="BI30" t="str">
        <f t="shared" ca="1" si="56"/>
        <v/>
      </c>
      <c r="BJ30">
        <f t="shared" ca="1" si="57"/>
        <v>0</v>
      </c>
      <c r="BK30" t="str">
        <f t="shared" ca="1" si="58"/>
        <v/>
      </c>
      <c r="BL30">
        <f t="shared" ca="1" si="59"/>
        <v>0</v>
      </c>
      <c r="BM30" t="str">
        <f t="shared" ca="1" si="60"/>
        <v/>
      </c>
      <c r="BN30">
        <f t="shared" ca="1" si="61"/>
        <v>0</v>
      </c>
      <c r="BO30" t="str">
        <f t="shared" ca="1" si="62"/>
        <v/>
      </c>
      <c r="BP30">
        <f t="shared" ca="1" si="63"/>
        <v>0</v>
      </c>
      <c r="BQ30" t="str">
        <f t="shared" ca="1" si="64"/>
        <v/>
      </c>
      <c r="BR30">
        <f t="shared" ca="1" si="65"/>
        <v>0</v>
      </c>
      <c r="BS30" t="str">
        <f t="shared" ca="1" si="66"/>
        <v/>
      </c>
      <c r="BT30">
        <f t="shared" ca="1" si="67"/>
        <v>0</v>
      </c>
      <c r="BU30" t="str">
        <f t="shared" ca="1" si="68"/>
        <v/>
      </c>
      <c r="BV30">
        <f t="shared" ca="1" si="69"/>
        <v>0</v>
      </c>
      <c r="BW30" t="str">
        <f t="shared" ca="1" si="70"/>
        <v/>
      </c>
      <c r="BX30">
        <f t="shared" ca="1" si="71"/>
        <v>0</v>
      </c>
      <c r="BY30" t="str">
        <f t="shared" ca="1" si="72"/>
        <v/>
      </c>
      <c r="BZ30">
        <f t="shared" ca="1" si="73"/>
        <v>0</v>
      </c>
      <c r="CA30" t="str">
        <f t="shared" ca="1" si="74"/>
        <v/>
      </c>
      <c r="CB30">
        <f t="shared" ca="1" si="75"/>
        <v>0</v>
      </c>
      <c r="CC30" t="str">
        <f t="shared" ca="1" si="76"/>
        <v/>
      </c>
      <c r="CD30">
        <f t="shared" ca="1" si="77"/>
        <v>0</v>
      </c>
      <c r="CE30" t="str">
        <f t="shared" ca="1" si="78"/>
        <v/>
      </c>
      <c r="CF30" t="str">
        <f t="shared" ca="1" si="79"/>
        <v/>
      </c>
      <c r="CG30">
        <f t="shared" ca="1" si="80"/>
        <v>0</v>
      </c>
      <c r="CH30">
        <f t="shared" ca="1" si="81"/>
        <v>0</v>
      </c>
      <c r="CI30">
        <f t="shared" ca="1" si="82"/>
        <v>0</v>
      </c>
      <c r="CJ30">
        <f t="shared" ca="1" si="83"/>
        <v>0</v>
      </c>
      <c r="CK30">
        <f t="shared" ca="1" si="84"/>
        <v>0</v>
      </c>
      <c r="CL30">
        <f t="shared" ca="1" si="85"/>
        <v>0</v>
      </c>
      <c r="CM30">
        <f t="shared" ca="1" si="86"/>
        <v>0</v>
      </c>
      <c r="CN30">
        <f t="shared" ca="1" si="87"/>
        <v>0</v>
      </c>
      <c r="CO30">
        <f t="shared" ca="1" si="88"/>
        <v>0</v>
      </c>
      <c r="CP30">
        <f t="shared" ca="1" si="89"/>
        <v>0</v>
      </c>
      <c r="CQ30">
        <f t="shared" ca="1" si="90"/>
        <v>0</v>
      </c>
      <c r="CR30">
        <f t="shared" ca="1" si="91"/>
        <v>0</v>
      </c>
      <c r="CS30">
        <f t="shared" ca="1" si="92"/>
        <v>0</v>
      </c>
      <c r="CT30">
        <f t="shared" ca="1" si="93"/>
        <v>0</v>
      </c>
      <c r="CU30">
        <f t="shared" ca="1" si="94"/>
        <v>0</v>
      </c>
      <c r="CV30">
        <f t="shared" ca="1" si="95"/>
        <v>0</v>
      </c>
      <c r="CW30">
        <f t="shared" ca="1" si="96"/>
        <v>0</v>
      </c>
      <c r="CX30">
        <f t="shared" ca="1" si="97"/>
        <v>0</v>
      </c>
      <c r="CY30">
        <f t="shared" ca="1" si="98"/>
        <v>0</v>
      </c>
      <c r="CZ30">
        <f t="shared" ca="1" si="99"/>
        <v>0</v>
      </c>
      <c r="DA30">
        <f t="shared" ca="1" si="100"/>
        <v>0</v>
      </c>
      <c r="DB30">
        <f t="shared" ca="1" si="101"/>
        <v>0</v>
      </c>
      <c r="DC30">
        <f t="shared" ca="1" si="102"/>
        <v>0</v>
      </c>
      <c r="DD30">
        <f t="shared" ca="1" si="103"/>
        <v>0</v>
      </c>
      <c r="DE30">
        <f t="shared" ca="1" si="104"/>
        <v>0</v>
      </c>
      <c r="DF30">
        <f t="shared" ca="1" si="105"/>
        <v>0</v>
      </c>
      <c r="DG30">
        <f t="shared" ca="1" si="106"/>
        <v>0</v>
      </c>
      <c r="DH30">
        <f t="shared" ca="1" si="107"/>
        <v>0</v>
      </c>
      <c r="DI30">
        <f t="shared" ca="1" si="108"/>
        <v>0</v>
      </c>
      <c r="DJ30">
        <f t="shared" ca="1" si="109"/>
        <v>0</v>
      </c>
      <c r="DK30">
        <f t="shared" ca="1" si="110"/>
        <v>0</v>
      </c>
      <c r="DL30" t="e">
        <f t="shared" ca="1" si="111"/>
        <v>#VALUE!</v>
      </c>
    </row>
    <row r="31" spans="1:116" hidden="1" x14ac:dyDescent="0.25">
      <c r="A31">
        <f>Verzamelblad!A31</f>
        <v>27</v>
      </c>
      <c r="B31" s="12">
        <f t="shared" ca="1" si="3"/>
        <v>0</v>
      </c>
      <c r="C31" s="171" t="str">
        <f t="shared" ca="1" si="4"/>
        <v/>
      </c>
      <c r="D31" s="171" t="str">
        <f t="shared" ca="1" si="5"/>
        <v/>
      </c>
      <c r="E31" s="171" t="str">
        <f t="shared" ca="1" si="6"/>
        <v/>
      </c>
      <c r="F31" s="171" t="str">
        <f t="shared" ca="1" si="7"/>
        <v/>
      </c>
      <c r="G31" s="171" t="str">
        <f t="shared" ca="1" si="8"/>
        <v/>
      </c>
      <c r="H31" s="171" t="str">
        <f t="shared" ca="1" si="9"/>
        <v/>
      </c>
      <c r="I31" s="171" t="str">
        <f t="shared" ca="1" si="10"/>
        <v/>
      </c>
      <c r="J31" s="171" t="str">
        <f t="shared" ca="1" si="11"/>
        <v/>
      </c>
      <c r="K31" s="171" t="str">
        <f t="shared" ca="1" si="12"/>
        <v/>
      </c>
      <c r="L31" s="171" t="str">
        <f t="shared" ca="1" si="13"/>
        <v/>
      </c>
      <c r="M31" s="18" t="str">
        <f t="shared" ca="1" si="14"/>
        <v/>
      </c>
      <c r="N31" s="18" t="str">
        <f t="shared" ca="1" si="15"/>
        <v/>
      </c>
      <c r="O31" s="18" t="str">
        <f t="shared" ca="1" si="16"/>
        <v/>
      </c>
      <c r="P31" s="18" t="str">
        <f t="shared" ca="1" si="17"/>
        <v/>
      </c>
      <c r="Q31" s="171" t="str">
        <f t="shared" ca="1" si="18"/>
        <v/>
      </c>
      <c r="R31" s="129"/>
      <c r="T31" s="144" t="str">
        <f t="shared" ca="1" si="19"/>
        <v/>
      </c>
      <c r="U31" s="144" t="str">
        <f t="shared" ca="1" si="20"/>
        <v/>
      </c>
      <c r="V31" t="str">
        <f t="shared" si="0"/>
        <v/>
      </c>
      <c r="W31" t="str">
        <f t="shared" si="1"/>
        <v/>
      </c>
      <c r="X31" t="str">
        <f t="shared" si="2"/>
        <v/>
      </c>
      <c r="Y31" t="str">
        <f t="shared" ca="1" si="21"/>
        <v/>
      </c>
      <c r="Z31" t="str">
        <f t="shared" ca="1" si="112"/>
        <v/>
      </c>
      <c r="AA31" t="str">
        <f t="shared" ca="1" si="22"/>
        <v/>
      </c>
      <c r="AB31">
        <f t="shared" ca="1" si="23"/>
        <v>0</v>
      </c>
      <c r="AC31" t="str">
        <f t="shared" ca="1" si="24"/>
        <v/>
      </c>
      <c r="AD31">
        <f t="shared" ca="1" si="25"/>
        <v>0</v>
      </c>
      <c r="AE31" t="str">
        <f t="shared" ca="1" si="26"/>
        <v/>
      </c>
      <c r="AF31">
        <f t="shared" ca="1" si="27"/>
        <v>0</v>
      </c>
      <c r="AG31" t="str">
        <f t="shared" ca="1" si="28"/>
        <v/>
      </c>
      <c r="AH31">
        <f t="shared" ca="1" si="29"/>
        <v>0</v>
      </c>
      <c r="AI31" t="str">
        <f t="shared" ca="1" si="30"/>
        <v/>
      </c>
      <c r="AJ31">
        <f t="shared" ca="1" si="31"/>
        <v>0</v>
      </c>
      <c r="AK31" t="str">
        <f t="shared" ca="1" si="32"/>
        <v/>
      </c>
      <c r="AL31">
        <f t="shared" ca="1" si="33"/>
        <v>0</v>
      </c>
      <c r="AM31" t="str">
        <f t="shared" ca="1" si="34"/>
        <v/>
      </c>
      <c r="AN31">
        <f t="shared" ca="1" si="35"/>
        <v>0</v>
      </c>
      <c r="AO31" t="str">
        <f t="shared" ca="1" si="36"/>
        <v/>
      </c>
      <c r="AP31">
        <f t="shared" ca="1" si="37"/>
        <v>0</v>
      </c>
      <c r="AQ31" t="str">
        <f t="shared" ca="1" si="38"/>
        <v/>
      </c>
      <c r="AR31">
        <f t="shared" ca="1" si="39"/>
        <v>0</v>
      </c>
      <c r="AS31" t="str">
        <f t="shared" ca="1" si="40"/>
        <v/>
      </c>
      <c r="AT31">
        <f t="shared" ca="1" si="41"/>
        <v>0</v>
      </c>
      <c r="AU31" t="str">
        <f t="shared" ca="1" si="42"/>
        <v/>
      </c>
      <c r="AV31">
        <f t="shared" ca="1" si="43"/>
        <v>0</v>
      </c>
      <c r="AW31" t="str">
        <f t="shared" ca="1" si="44"/>
        <v/>
      </c>
      <c r="AX31">
        <f t="shared" ca="1" si="45"/>
        <v>0</v>
      </c>
      <c r="AY31" t="str">
        <f t="shared" ca="1" si="46"/>
        <v/>
      </c>
      <c r="AZ31">
        <f t="shared" ca="1" si="47"/>
        <v>0</v>
      </c>
      <c r="BA31" t="str">
        <f t="shared" ca="1" si="48"/>
        <v/>
      </c>
      <c r="BB31">
        <f t="shared" ca="1" si="49"/>
        <v>0</v>
      </c>
      <c r="BC31" t="str">
        <f t="shared" ca="1" si="50"/>
        <v/>
      </c>
      <c r="BD31">
        <f t="shared" ca="1" si="51"/>
        <v>0</v>
      </c>
      <c r="BE31" t="str">
        <f t="shared" ca="1" si="52"/>
        <v/>
      </c>
      <c r="BF31">
        <f t="shared" ca="1" si="53"/>
        <v>0</v>
      </c>
      <c r="BG31" t="str">
        <f t="shared" ca="1" si="54"/>
        <v/>
      </c>
      <c r="BH31">
        <f t="shared" ca="1" si="55"/>
        <v>0</v>
      </c>
      <c r="BI31" t="str">
        <f t="shared" ca="1" si="56"/>
        <v/>
      </c>
      <c r="BJ31">
        <f t="shared" ca="1" si="57"/>
        <v>0</v>
      </c>
      <c r="BK31" t="str">
        <f t="shared" ca="1" si="58"/>
        <v/>
      </c>
      <c r="BL31">
        <f t="shared" ca="1" si="59"/>
        <v>0</v>
      </c>
      <c r="BM31" t="str">
        <f t="shared" ca="1" si="60"/>
        <v/>
      </c>
      <c r="BN31">
        <f t="shared" ca="1" si="61"/>
        <v>0</v>
      </c>
      <c r="BO31" t="str">
        <f t="shared" ca="1" si="62"/>
        <v/>
      </c>
      <c r="BP31">
        <f t="shared" ca="1" si="63"/>
        <v>0</v>
      </c>
      <c r="BQ31" t="str">
        <f t="shared" ca="1" si="64"/>
        <v/>
      </c>
      <c r="BR31">
        <f t="shared" ca="1" si="65"/>
        <v>0</v>
      </c>
      <c r="BS31" t="str">
        <f t="shared" ca="1" si="66"/>
        <v/>
      </c>
      <c r="BT31">
        <f t="shared" ca="1" si="67"/>
        <v>0</v>
      </c>
      <c r="BU31" t="str">
        <f t="shared" ca="1" si="68"/>
        <v/>
      </c>
      <c r="BV31">
        <f t="shared" ca="1" si="69"/>
        <v>0</v>
      </c>
      <c r="BW31" t="str">
        <f t="shared" ca="1" si="70"/>
        <v/>
      </c>
      <c r="BX31">
        <f t="shared" ca="1" si="71"/>
        <v>0</v>
      </c>
      <c r="BY31" t="str">
        <f t="shared" ca="1" si="72"/>
        <v/>
      </c>
      <c r="BZ31">
        <f t="shared" ca="1" si="73"/>
        <v>0</v>
      </c>
      <c r="CA31" t="str">
        <f t="shared" ca="1" si="74"/>
        <v/>
      </c>
      <c r="CB31">
        <f t="shared" ca="1" si="75"/>
        <v>0</v>
      </c>
      <c r="CC31" t="str">
        <f t="shared" ca="1" si="76"/>
        <v/>
      </c>
      <c r="CD31">
        <f t="shared" ca="1" si="77"/>
        <v>0</v>
      </c>
      <c r="CE31" t="str">
        <f t="shared" ca="1" si="78"/>
        <v/>
      </c>
      <c r="CF31" t="str">
        <f t="shared" ca="1" si="79"/>
        <v/>
      </c>
      <c r="CG31">
        <f t="shared" ca="1" si="80"/>
        <v>0</v>
      </c>
      <c r="CH31">
        <f t="shared" ca="1" si="81"/>
        <v>0</v>
      </c>
      <c r="CI31">
        <f t="shared" ca="1" si="82"/>
        <v>0</v>
      </c>
      <c r="CJ31">
        <f t="shared" ca="1" si="83"/>
        <v>0</v>
      </c>
      <c r="CK31">
        <f t="shared" ca="1" si="84"/>
        <v>0</v>
      </c>
      <c r="CL31">
        <f t="shared" ca="1" si="85"/>
        <v>0</v>
      </c>
      <c r="CM31">
        <f t="shared" ca="1" si="86"/>
        <v>0</v>
      </c>
      <c r="CN31">
        <f t="shared" ca="1" si="87"/>
        <v>0</v>
      </c>
      <c r="CO31">
        <f t="shared" ca="1" si="88"/>
        <v>0</v>
      </c>
      <c r="CP31">
        <f t="shared" ca="1" si="89"/>
        <v>0</v>
      </c>
      <c r="CQ31">
        <f t="shared" ca="1" si="90"/>
        <v>0</v>
      </c>
      <c r="CR31">
        <f t="shared" ca="1" si="91"/>
        <v>0</v>
      </c>
      <c r="CS31">
        <f t="shared" ca="1" si="92"/>
        <v>0</v>
      </c>
      <c r="CT31">
        <f t="shared" ca="1" si="93"/>
        <v>0</v>
      </c>
      <c r="CU31">
        <f t="shared" ca="1" si="94"/>
        <v>0</v>
      </c>
      <c r="CV31">
        <f t="shared" ca="1" si="95"/>
        <v>0</v>
      </c>
      <c r="CW31">
        <f t="shared" ca="1" si="96"/>
        <v>0</v>
      </c>
      <c r="CX31">
        <f t="shared" ca="1" si="97"/>
        <v>0</v>
      </c>
      <c r="CY31">
        <f t="shared" ca="1" si="98"/>
        <v>0</v>
      </c>
      <c r="CZ31">
        <f t="shared" ca="1" si="99"/>
        <v>0</v>
      </c>
      <c r="DA31">
        <f t="shared" ca="1" si="100"/>
        <v>0</v>
      </c>
      <c r="DB31">
        <f t="shared" ca="1" si="101"/>
        <v>0</v>
      </c>
      <c r="DC31">
        <f t="shared" ca="1" si="102"/>
        <v>0</v>
      </c>
      <c r="DD31">
        <f t="shared" ca="1" si="103"/>
        <v>0</v>
      </c>
      <c r="DE31">
        <f t="shared" ca="1" si="104"/>
        <v>0</v>
      </c>
      <c r="DF31">
        <f t="shared" ca="1" si="105"/>
        <v>0</v>
      </c>
      <c r="DG31">
        <f t="shared" ca="1" si="106"/>
        <v>0</v>
      </c>
      <c r="DH31">
        <f t="shared" ca="1" si="107"/>
        <v>0</v>
      </c>
      <c r="DI31">
        <f t="shared" ca="1" si="108"/>
        <v>0</v>
      </c>
      <c r="DJ31">
        <f t="shared" ca="1" si="109"/>
        <v>0</v>
      </c>
      <c r="DK31">
        <f t="shared" ca="1" si="110"/>
        <v>0</v>
      </c>
      <c r="DL31" t="e">
        <f t="shared" ca="1" si="111"/>
        <v>#VALUE!</v>
      </c>
    </row>
    <row r="32" spans="1:116" hidden="1" x14ac:dyDescent="0.25">
      <c r="A32">
        <f>Verzamelblad!A32</f>
        <v>28</v>
      </c>
      <c r="B32" s="12">
        <f t="shared" ca="1" si="3"/>
        <v>0</v>
      </c>
      <c r="C32" s="171" t="str">
        <f t="shared" ca="1" si="4"/>
        <v/>
      </c>
      <c r="D32" s="171" t="str">
        <f t="shared" ca="1" si="5"/>
        <v/>
      </c>
      <c r="E32" s="171" t="str">
        <f t="shared" ca="1" si="6"/>
        <v/>
      </c>
      <c r="F32" s="171" t="str">
        <f t="shared" ca="1" si="7"/>
        <v/>
      </c>
      <c r="G32" s="171" t="str">
        <f t="shared" ca="1" si="8"/>
        <v/>
      </c>
      <c r="H32" s="171" t="str">
        <f t="shared" ca="1" si="9"/>
        <v/>
      </c>
      <c r="I32" s="171" t="str">
        <f t="shared" ca="1" si="10"/>
        <v/>
      </c>
      <c r="J32" s="171" t="str">
        <f t="shared" ca="1" si="11"/>
        <v/>
      </c>
      <c r="K32" s="171" t="str">
        <f t="shared" ca="1" si="12"/>
        <v/>
      </c>
      <c r="L32" s="171" t="str">
        <f t="shared" ca="1" si="13"/>
        <v/>
      </c>
      <c r="M32" s="18" t="str">
        <f t="shared" ca="1" si="14"/>
        <v/>
      </c>
      <c r="N32" s="18" t="str">
        <f t="shared" ca="1" si="15"/>
        <v/>
      </c>
      <c r="O32" s="18" t="str">
        <f t="shared" ca="1" si="16"/>
        <v/>
      </c>
      <c r="P32" s="18" t="str">
        <f t="shared" ca="1" si="17"/>
        <v/>
      </c>
      <c r="Q32" s="171" t="str">
        <f t="shared" ca="1" si="18"/>
        <v/>
      </c>
      <c r="R32" s="129"/>
      <c r="T32" s="144" t="str">
        <f t="shared" ca="1" si="19"/>
        <v/>
      </c>
      <c r="U32" s="144" t="str">
        <f t="shared" ca="1" si="20"/>
        <v/>
      </c>
      <c r="V32" t="str">
        <f t="shared" si="0"/>
        <v/>
      </c>
      <c r="W32" t="str">
        <f t="shared" si="1"/>
        <v/>
      </c>
      <c r="X32" t="str">
        <f t="shared" si="2"/>
        <v/>
      </c>
      <c r="Y32" t="str">
        <f t="shared" ca="1" si="21"/>
        <v/>
      </c>
      <c r="Z32" t="str">
        <f t="shared" ca="1" si="112"/>
        <v/>
      </c>
      <c r="AA32" t="str">
        <f t="shared" ca="1" si="22"/>
        <v/>
      </c>
      <c r="AB32">
        <f t="shared" ca="1" si="23"/>
        <v>0</v>
      </c>
      <c r="AC32" t="str">
        <f t="shared" ca="1" si="24"/>
        <v/>
      </c>
      <c r="AD32">
        <f t="shared" ca="1" si="25"/>
        <v>0</v>
      </c>
      <c r="AE32" t="str">
        <f t="shared" ca="1" si="26"/>
        <v/>
      </c>
      <c r="AF32">
        <f t="shared" ca="1" si="27"/>
        <v>0</v>
      </c>
      <c r="AG32" t="str">
        <f t="shared" ca="1" si="28"/>
        <v/>
      </c>
      <c r="AH32">
        <f t="shared" ca="1" si="29"/>
        <v>0</v>
      </c>
      <c r="AI32" t="str">
        <f t="shared" ca="1" si="30"/>
        <v/>
      </c>
      <c r="AJ32">
        <f t="shared" ca="1" si="31"/>
        <v>0</v>
      </c>
      <c r="AK32" t="str">
        <f t="shared" ca="1" si="32"/>
        <v/>
      </c>
      <c r="AL32">
        <f t="shared" ca="1" si="33"/>
        <v>0</v>
      </c>
      <c r="AM32" t="str">
        <f t="shared" ca="1" si="34"/>
        <v/>
      </c>
      <c r="AN32">
        <f t="shared" ca="1" si="35"/>
        <v>0</v>
      </c>
      <c r="AO32" t="str">
        <f t="shared" ca="1" si="36"/>
        <v/>
      </c>
      <c r="AP32">
        <f t="shared" ca="1" si="37"/>
        <v>0</v>
      </c>
      <c r="AQ32" t="str">
        <f t="shared" ca="1" si="38"/>
        <v/>
      </c>
      <c r="AR32">
        <f t="shared" ca="1" si="39"/>
        <v>0</v>
      </c>
      <c r="AS32" t="str">
        <f t="shared" ca="1" si="40"/>
        <v/>
      </c>
      <c r="AT32">
        <f t="shared" ca="1" si="41"/>
        <v>0</v>
      </c>
      <c r="AU32" t="str">
        <f t="shared" ca="1" si="42"/>
        <v/>
      </c>
      <c r="AV32">
        <f t="shared" ca="1" si="43"/>
        <v>0</v>
      </c>
      <c r="AW32" t="str">
        <f t="shared" ca="1" si="44"/>
        <v/>
      </c>
      <c r="AX32">
        <f t="shared" ca="1" si="45"/>
        <v>0</v>
      </c>
      <c r="AY32" t="str">
        <f t="shared" ca="1" si="46"/>
        <v/>
      </c>
      <c r="AZ32">
        <f t="shared" ca="1" si="47"/>
        <v>0</v>
      </c>
      <c r="BA32" t="str">
        <f t="shared" ca="1" si="48"/>
        <v/>
      </c>
      <c r="BB32">
        <f t="shared" ca="1" si="49"/>
        <v>0</v>
      </c>
      <c r="BC32" t="str">
        <f t="shared" ca="1" si="50"/>
        <v/>
      </c>
      <c r="BD32">
        <f t="shared" ca="1" si="51"/>
        <v>0</v>
      </c>
      <c r="BE32" t="str">
        <f t="shared" ca="1" si="52"/>
        <v/>
      </c>
      <c r="BF32">
        <f t="shared" ca="1" si="53"/>
        <v>0</v>
      </c>
      <c r="BG32" t="str">
        <f t="shared" ca="1" si="54"/>
        <v/>
      </c>
      <c r="BH32">
        <f t="shared" ca="1" si="55"/>
        <v>0</v>
      </c>
      <c r="BI32" t="str">
        <f t="shared" ca="1" si="56"/>
        <v/>
      </c>
      <c r="BJ32">
        <f t="shared" ca="1" si="57"/>
        <v>0</v>
      </c>
      <c r="BK32" t="str">
        <f t="shared" ca="1" si="58"/>
        <v/>
      </c>
      <c r="BL32">
        <f t="shared" ca="1" si="59"/>
        <v>0</v>
      </c>
      <c r="BM32" t="str">
        <f t="shared" ca="1" si="60"/>
        <v/>
      </c>
      <c r="BN32">
        <f t="shared" ca="1" si="61"/>
        <v>0</v>
      </c>
      <c r="BO32" t="str">
        <f t="shared" ca="1" si="62"/>
        <v/>
      </c>
      <c r="BP32">
        <f t="shared" ca="1" si="63"/>
        <v>0</v>
      </c>
      <c r="BQ32" t="str">
        <f t="shared" ca="1" si="64"/>
        <v/>
      </c>
      <c r="BR32">
        <f t="shared" ca="1" si="65"/>
        <v>0</v>
      </c>
      <c r="BS32" t="str">
        <f t="shared" ca="1" si="66"/>
        <v/>
      </c>
      <c r="BT32">
        <f t="shared" ca="1" si="67"/>
        <v>0</v>
      </c>
      <c r="BU32" t="str">
        <f t="shared" ca="1" si="68"/>
        <v/>
      </c>
      <c r="BV32">
        <f t="shared" ca="1" si="69"/>
        <v>0</v>
      </c>
      <c r="BW32" t="str">
        <f t="shared" ca="1" si="70"/>
        <v/>
      </c>
      <c r="BX32">
        <f t="shared" ca="1" si="71"/>
        <v>0</v>
      </c>
      <c r="BY32" t="str">
        <f t="shared" ca="1" si="72"/>
        <v/>
      </c>
      <c r="BZ32">
        <f t="shared" ca="1" si="73"/>
        <v>0</v>
      </c>
      <c r="CA32" t="str">
        <f t="shared" ca="1" si="74"/>
        <v/>
      </c>
      <c r="CB32">
        <f t="shared" ca="1" si="75"/>
        <v>0</v>
      </c>
      <c r="CC32" t="str">
        <f t="shared" ca="1" si="76"/>
        <v/>
      </c>
      <c r="CD32">
        <f t="shared" ca="1" si="77"/>
        <v>0</v>
      </c>
      <c r="CE32" t="str">
        <f t="shared" ca="1" si="78"/>
        <v/>
      </c>
      <c r="CF32" t="str">
        <f t="shared" ca="1" si="79"/>
        <v/>
      </c>
      <c r="CG32">
        <f t="shared" ca="1" si="80"/>
        <v>0</v>
      </c>
      <c r="CH32">
        <f t="shared" ca="1" si="81"/>
        <v>0</v>
      </c>
      <c r="CI32">
        <f t="shared" ca="1" si="82"/>
        <v>0</v>
      </c>
      <c r="CJ32">
        <f t="shared" ca="1" si="83"/>
        <v>0</v>
      </c>
      <c r="CK32">
        <f t="shared" ca="1" si="84"/>
        <v>0</v>
      </c>
      <c r="CL32">
        <f t="shared" ca="1" si="85"/>
        <v>0</v>
      </c>
      <c r="CM32">
        <f t="shared" ca="1" si="86"/>
        <v>0</v>
      </c>
      <c r="CN32">
        <f t="shared" ca="1" si="87"/>
        <v>0</v>
      </c>
      <c r="CO32">
        <f t="shared" ca="1" si="88"/>
        <v>0</v>
      </c>
      <c r="CP32">
        <f t="shared" ca="1" si="89"/>
        <v>0</v>
      </c>
      <c r="CQ32">
        <f t="shared" ca="1" si="90"/>
        <v>0</v>
      </c>
      <c r="CR32">
        <f t="shared" ca="1" si="91"/>
        <v>0</v>
      </c>
      <c r="CS32">
        <f t="shared" ca="1" si="92"/>
        <v>0</v>
      </c>
      <c r="CT32">
        <f t="shared" ca="1" si="93"/>
        <v>0</v>
      </c>
      <c r="CU32">
        <f t="shared" ca="1" si="94"/>
        <v>0</v>
      </c>
      <c r="CV32">
        <f t="shared" ca="1" si="95"/>
        <v>0</v>
      </c>
      <c r="CW32">
        <f t="shared" ca="1" si="96"/>
        <v>0</v>
      </c>
      <c r="CX32">
        <f t="shared" ca="1" si="97"/>
        <v>0</v>
      </c>
      <c r="CY32">
        <f t="shared" ca="1" si="98"/>
        <v>0</v>
      </c>
      <c r="CZ32">
        <f t="shared" ca="1" si="99"/>
        <v>0</v>
      </c>
      <c r="DA32">
        <f t="shared" ca="1" si="100"/>
        <v>0</v>
      </c>
      <c r="DB32">
        <f t="shared" ca="1" si="101"/>
        <v>0</v>
      </c>
      <c r="DC32">
        <f t="shared" ca="1" si="102"/>
        <v>0</v>
      </c>
      <c r="DD32">
        <f t="shared" ca="1" si="103"/>
        <v>0</v>
      </c>
      <c r="DE32">
        <f t="shared" ca="1" si="104"/>
        <v>0</v>
      </c>
      <c r="DF32">
        <f t="shared" ca="1" si="105"/>
        <v>0</v>
      </c>
      <c r="DG32">
        <f t="shared" ca="1" si="106"/>
        <v>0</v>
      </c>
      <c r="DH32">
        <f t="shared" ca="1" si="107"/>
        <v>0</v>
      </c>
      <c r="DI32">
        <f t="shared" ca="1" si="108"/>
        <v>0</v>
      </c>
      <c r="DJ32">
        <f t="shared" ca="1" si="109"/>
        <v>0</v>
      </c>
      <c r="DK32">
        <f t="shared" ca="1" si="110"/>
        <v>0</v>
      </c>
      <c r="DL32" t="e">
        <f t="shared" ca="1" si="111"/>
        <v>#VALUE!</v>
      </c>
    </row>
    <row r="33" spans="1:116" hidden="1" x14ac:dyDescent="0.25">
      <c r="A33">
        <f>Verzamelblad!A33</f>
        <v>29</v>
      </c>
      <c r="B33" s="12">
        <f t="shared" ca="1" si="3"/>
        <v>0</v>
      </c>
      <c r="C33" s="171" t="str">
        <f t="shared" ca="1" si="4"/>
        <v/>
      </c>
      <c r="D33" s="171" t="str">
        <f t="shared" ca="1" si="5"/>
        <v/>
      </c>
      <c r="E33" s="171" t="str">
        <f t="shared" ca="1" si="6"/>
        <v/>
      </c>
      <c r="F33" s="171" t="str">
        <f t="shared" ca="1" si="7"/>
        <v/>
      </c>
      <c r="G33" s="171" t="str">
        <f t="shared" ca="1" si="8"/>
        <v/>
      </c>
      <c r="H33" s="171" t="str">
        <f t="shared" ca="1" si="9"/>
        <v/>
      </c>
      <c r="I33" s="171" t="str">
        <f t="shared" ca="1" si="10"/>
        <v/>
      </c>
      <c r="J33" s="171" t="str">
        <f t="shared" ca="1" si="11"/>
        <v/>
      </c>
      <c r="K33" s="171" t="str">
        <f t="shared" ca="1" si="12"/>
        <v/>
      </c>
      <c r="L33" s="171" t="str">
        <f t="shared" ca="1" si="13"/>
        <v/>
      </c>
      <c r="M33" s="18" t="str">
        <f t="shared" ca="1" si="14"/>
        <v/>
      </c>
      <c r="N33" s="18" t="str">
        <f t="shared" ca="1" si="15"/>
        <v/>
      </c>
      <c r="O33" s="18" t="str">
        <f t="shared" ca="1" si="16"/>
        <v/>
      </c>
      <c r="P33" s="18" t="str">
        <f t="shared" ca="1" si="17"/>
        <v/>
      </c>
      <c r="Q33" s="171" t="str">
        <f t="shared" ca="1" si="18"/>
        <v/>
      </c>
      <c r="R33" s="129"/>
      <c r="T33" s="144" t="str">
        <f t="shared" ca="1" si="19"/>
        <v/>
      </c>
      <c r="U33" s="144" t="str">
        <f t="shared" ca="1" si="20"/>
        <v/>
      </c>
      <c r="V33" t="str">
        <f t="shared" si="0"/>
        <v/>
      </c>
      <c r="W33" t="str">
        <f t="shared" si="1"/>
        <v/>
      </c>
      <c r="X33" t="str">
        <f t="shared" si="2"/>
        <v/>
      </c>
      <c r="Y33" t="str">
        <f t="shared" ca="1" si="21"/>
        <v/>
      </c>
      <c r="Z33" t="str">
        <f t="shared" ca="1" si="112"/>
        <v/>
      </c>
      <c r="AA33" t="str">
        <f t="shared" ca="1" si="22"/>
        <v/>
      </c>
      <c r="AB33">
        <f t="shared" ca="1" si="23"/>
        <v>0</v>
      </c>
      <c r="AC33" t="str">
        <f t="shared" ca="1" si="24"/>
        <v/>
      </c>
      <c r="AD33">
        <f t="shared" ca="1" si="25"/>
        <v>0</v>
      </c>
      <c r="AE33" t="str">
        <f t="shared" ca="1" si="26"/>
        <v/>
      </c>
      <c r="AF33">
        <f t="shared" ca="1" si="27"/>
        <v>0</v>
      </c>
      <c r="AG33" t="str">
        <f t="shared" ca="1" si="28"/>
        <v/>
      </c>
      <c r="AH33">
        <f t="shared" ca="1" si="29"/>
        <v>0</v>
      </c>
      <c r="AI33" t="str">
        <f t="shared" ca="1" si="30"/>
        <v/>
      </c>
      <c r="AJ33">
        <f t="shared" ca="1" si="31"/>
        <v>0</v>
      </c>
      <c r="AK33" t="str">
        <f t="shared" ca="1" si="32"/>
        <v/>
      </c>
      <c r="AL33">
        <f t="shared" ca="1" si="33"/>
        <v>0</v>
      </c>
      <c r="AM33" t="str">
        <f t="shared" ca="1" si="34"/>
        <v/>
      </c>
      <c r="AN33">
        <f t="shared" ca="1" si="35"/>
        <v>0</v>
      </c>
      <c r="AO33" t="str">
        <f t="shared" ca="1" si="36"/>
        <v/>
      </c>
      <c r="AP33">
        <f t="shared" ca="1" si="37"/>
        <v>0</v>
      </c>
      <c r="AQ33" t="str">
        <f t="shared" ca="1" si="38"/>
        <v/>
      </c>
      <c r="AR33">
        <f t="shared" ca="1" si="39"/>
        <v>0</v>
      </c>
      <c r="AS33" t="str">
        <f t="shared" ca="1" si="40"/>
        <v/>
      </c>
      <c r="AT33">
        <f t="shared" ca="1" si="41"/>
        <v>0</v>
      </c>
      <c r="AU33" t="str">
        <f t="shared" ca="1" si="42"/>
        <v/>
      </c>
      <c r="AV33">
        <f t="shared" ca="1" si="43"/>
        <v>0</v>
      </c>
      <c r="AW33" t="str">
        <f t="shared" ca="1" si="44"/>
        <v/>
      </c>
      <c r="AX33">
        <f t="shared" ca="1" si="45"/>
        <v>0</v>
      </c>
      <c r="AY33" t="str">
        <f t="shared" ca="1" si="46"/>
        <v/>
      </c>
      <c r="AZ33">
        <f t="shared" ca="1" si="47"/>
        <v>0</v>
      </c>
      <c r="BA33" t="str">
        <f t="shared" ca="1" si="48"/>
        <v/>
      </c>
      <c r="BB33">
        <f t="shared" ca="1" si="49"/>
        <v>0</v>
      </c>
      <c r="BC33" t="str">
        <f t="shared" ca="1" si="50"/>
        <v/>
      </c>
      <c r="BD33">
        <f t="shared" ca="1" si="51"/>
        <v>0</v>
      </c>
      <c r="BE33" t="str">
        <f t="shared" ca="1" si="52"/>
        <v/>
      </c>
      <c r="BF33">
        <f t="shared" ca="1" si="53"/>
        <v>0</v>
      </c>
      <c r="BG33" t="str">
        <f t="shared" ca="1" si="54"/>
        <v/>
      </c>
      <c r="BH33">
        <f t="shared" ca="1" si="55"/>
        <v>0</v>
      </c>
      <c r="BI33" t="str">
        <f t="shared" ca="1" si="56"/>
        <v/>
      </c>
      <c r="BJ33">
        <f t="shared" ca="1" si="57"/>
        <v>0</v>
      </c>
      <c r="BK33" t="str">
        <f t="shared" ca="1" si="58"/>
        <v/>
      </c>
      <c r="BL33">
        <f t="shared" ca="1" si="59"/>
        <v>0</v>
      </c>
      <c r="BM33" t="str">
        <f t="shared" ca="1" si="60"/>
        <v/>
      </c>
      <c r="BN33">
        <f t="shared" ca="1" si="61"/>
        <v>0</v>
      </c>
      <c r="BO33" t="str">
        <f t="shared" ca="1" si="62"/>
        <v/>
      </c>
      <c r="BP33">
        <f t="shared" ca="1" si="63"/>
        <v>0</v>
      </c>
      <c r="BQ33" t="str">
        <f t="shared" ca="1" si="64"/>
        <v/>
      </c>
      <c r="BR33">
        <f t="shared" ca="1" si="65"/>
        <v>0</v>
      </c>
      <c r="BS33" t="str">
        <f t="shared" ca="1" si="66"/>
        <v/>
      </c>
      <c r="BT33">
        <f t="shared" ca="1" si="67"/>
        <v>0</v>
      </c>
      <c r="BU33" t="str">
        <f t="shared" ca="1" si="68"/>
        <v/>
      </c>
      <c r="BV33">
        <f t="shared" ca="1" si="69"/>
        <v>0</v>
      </c>
      <c r="BW33" t="str">
        <f t="shared" ca="1" si="70"/>
        <v/>
      </c>
      <c r="BX33">
        <f t="shared" ca="1" si="71"/>
        <v>0</v>
      </c>
      <c r="BY33" t="str">
        <f t="shared" ca="1" si="72"/>
        <v/>
      </c>
      <c r="BZ33">
        <f t="shared" ca="1" si="73"/>
        <v>0</v>
      </c>
      <c r="CA33" t="str">
        <f t="shared" ca="1" si="74"/>
        <v/>
      </c>
      <c r="CB33">
        <f t="shared" ca="1" si="75"/>
        <v>0</v>
      </c>
      <c r="CC33" t="str">
        <f t="shared" ca="1" si="76"/>
        <v/>
      </c>
      <c r="CD33">
        <f t="shared" ca="1" si="77"/>
        <v>0</v>
      </c>
      <c r="CE33" t="str">
        <f t="shared" ca="1" si="78"/>
        <v/>
      </c>
      <c r="CF33" t="str">
        <f t="shared" ca="1" si="79"/>
        <v/>
      </c>
      <c r="CG33">
        <f t="shared" ca="1" si="80"/>
        <v>0</v>
      </c>
      <c r="CH33">
        <f t="shared" ca="1" si="81"/>
        <v>0</v>
      </c>
      <c r="CI33">
        <f t="shared" ca="1" si="82"/>
        <v>0</v>
      </c>
      <c r="CJ33">
        <f t="shared" ca="1" si="83"/>
        <v>0</v>
      </c>
      <c r="CK33">
        <f t="shared" ca="1" si="84"/>
        <v>0</v>
      </c>
      <c r="CL33">
        <f t="shared" ca="1" si="85"/>
        <v>0</v>
      </c>
      <c r="CM33">
        <f t="shared" ca="1" si="86"/>
        <v>0</v>
      </c>
      <c r="CN33">
        <f t="shared" ca="1" si="87"/>
        <v>0</v>
      </c>
      <c r="CO33">
        <f t="shared" ca="1" si="88"/>
        <v>0</v>
      </c>
      <c r="CP33">
        <f t="shared" ca="1" si="89"/>
        <v>0</v>
      </c>
      <c r="CQ33">
        <f t="shared" ca="1" si="90"/>
        <v>0</v>
      </c>
      <c r="CR33">
        <f t="shared" ca="1" si="91"/>
        <v>0</v>
      </c>
      <c r="CS33">
        <f t="shared" ca="1" si="92"/>
        <v>0</v>
      </c>
      <c r="CT33">
        <f t="shared" ca="1" si="93"/>
        <v>0</v>
      </c>
      <c r="CU33">
        <f t="shared" ca="1" si="94"/>
        <v>0</v>
      </c>
      <c r="CV33">
        <f t="shared" ca="1" si="95"/>
        <v>0</v>
      </c>
      <c r="CW33">
        <f t="shared" ca="1" si="96"/>
        <v>0</v>
      </c>
      <c r="CX33">
        <f t="shared" ca="1" si="97"/>
        <v>0</v>
      </c>
      <c r="CY33">
        <f t="shared" ca="1" si="98"/>
        <v>0</v>
      </c>
      <c r="CZ33">
        <f t="shared" ca="1" si="99"/>
        <v>0</v>
      </c>
      <c r="DA33">
        <f t="shared" ca="1" si="100"/>
        <v>0</v>
      </c>
      <c r="DB33">
        <f t="shared" ca="1" si="101"/>
        <v>0</v>
      </c>
      <c r="DC33">
        <f t="shared" ca="1" si="102"/>
        <v>0</v>
      </c>
      <c r="DD33">
        <f t="shared" ca="1" si="103"/>
        <v>0</v>
      </c>
      <c r="DE33">
        <f t="shared" ca="1" si="104"/>
        <v>0</v>
      </c>
      <c r="DF33">
        <f t="shared" ca="1" si="105"/>
        <v>0</v>
      </c>
      <c r="DG33">
        <f t="shared" ca="1" si="106"/>
        <v>0</v>
      </c>
      <c r="DH33">
        <f t="shared" ca="1" si="107"/>
        <v>0</v>
      </c>
      <c r="DI33">
        <f t="shared" ca="1" si="108"/>
        <v>0</v>
      </c>
      <c r="DJ33">
        <f t="shared" ca="1" si="109"/>
        <v>0</v>
      </c>
      <c r="DK33">
        <f t="shared" ca="1" si="110"/>
        <v>0</v>
      </c>
      <c r="DL33" t="e">
        <f t="shared" ca="1" si="111"/>
        <v>#VALUE!</v>
      </c>
    </row>
    <row r="34" spans="1:116" hidden="1" x14ac:dyDescent="0.25">
      <c r="A34">
        <f>Verzamelblad!A34</f>
        <v>30</v>
      </c>
      <c r="B34" s="191">
        <f t="shared" ca="1" si="3"/>
        <v>0</v>
      </c>
      <c r="C34" s="192" t="str">
        <f t="shared" ca="1" si="4"/>
        <v/>
      </c>
      <c r="D34" s="192" t="str">
        <f t="shared" ca="1" si="5"/>
        <v/>
      </c>
      <c r="E34" s="192" t="str">
        <f t="shared" ca="1" si="6"/>
        <v/>
      </c>
      <c r="F34" s="192" t="str">
        <f t="shared" ca="1" si="7"/>
        <v/>
      </c>
      <c r="G34" s="192" t="str">
        <f t="shared" ca="1" si="8"/>
        <v/>
      </c>
      <c r="H34" s="192" t="str">
        <f t="shared" ca="1" si="9"/>
        <v/>
      </c>
      <c r="I34" s="192" t="str">
        <f t="shared" ca="1" si="10"/>
        <v/>
      </c>
      <c r="J34" s="192" t="str">
        <f t="shared" ca="1" si="11"/>
        <v/>
      </c>
      <c r="K34" s="192" t="str">
        <f t="shared" ca="1" si="12"/>
        <v/>
      </c>
      <c r="L34" s="192" t="str">
        <f t="shared" ca="1" si="13"/>
        <v/>
      </c>
      <c r="M34" s="193" t="str">
        <f t="shared" ca="1" si="14"/>
        <v/>
      </c>
      <c r="N34" s="193" t="str">
        <f t="shared" ca="1" si="15"/>
        <v/>
      </c>
      <c r="O34" s="193" t="str">
        <f t="shared" ca="1" si="16"/>
        <v/>
      </c>
      <c r="P34" s="193" t="str">
        <f t="shared" ca="1" si="17"/>
        <v/>
      </c>
      <c r="Q34" s="192" t="str">
        <f t="shared" ca="1" si="18"/>
        <v/>
      </c>
      <c r="R34" s="129"/>
      <c r="T34" s="144" t="str">
        <f t="shared" ca="1" si="19"/>
        <v/>
      </c>
      <c r="U34" s="144" t="str">
        <f t="shared" ca="1" si="20"/>
        <v/>
      </c>
      <c r="V34" t="str">
        <f t="shared" si="0"/>
        <v/>
      </c>
      <c r="W34" t="str">
        <f t="shared" si="1"/>
        <v/>
      </c>
      <c r="X34" t="str">
        <f t="shared" si="2"/>
        <v/>
      </c>
      <c r="Y34" t="str">
        <f t="shared" ca="1" si="21"/>
        <v/>
      </c>
      <c r="Z34" t="str">
        <f t="shared" ca="1" si="112"/>
        <v/>
      </c>
      <c r="AA34" t="str">
        <f t="shared" ca="1" si="22"/>
        <v/>
      </c>
      <c r="AB34">
        <f t="shared" ca="1" si="23"/>
        <v>0</v>
      </c>
      <c r="AC34" t="str">
        <f t="shared" ca="1" si="24"/>
        <v/>
      </c>
      <c r="AD34">
        <f t="shared" ca="1" si="25"/>
        <v>0</v>
      </c>
      <c r="AE34" t="str">
        <f t="shared" ca="1" si="26"/>
        <v/>
      </c>
      <c r="AF34">
        <f t="shared" ca="1" si="27"/>
        <v>0</v>
      </c>
      <c r="AG34" t="str">
        <f t="shared" ca="1" si="28"/>
        <v/>
      </c>
      <c r="AH34">
        <f t="shared" ca="1" si="29"/>
        <v>0</v>
      </c>
      <c r="AI34" t="str">
        <f t="shared" ca="1" si="30"/>
        <v/>
      </c>
      <c r="AJ34">
        <f t="shared" ca="1" si="31"/>
        <v>0</v>
      </c>
      <c r="AK34" t="str">
        <f t="shared" ca="1" si="32"/>
        <v/>
      </c>
      <c r="AL34">
        <f t="shared" ca="1" si="33"/>
        <v>0</v>
      </c>
      <c r="AM34" t="str">
        <f t="shared" ca="1" si="34"/>
        <v/>
      </c>
      <c r="AN34">
        <f t="shared" ca="1" si="35"/>
        <v>0</v>
      </c>
      <c r="AO34" t="str">
        <f t="shared" ca="1" si="36"/>
        <v/>
      </c>
      <c r="AP34">
        <f t="shared" ca="1" si="37"/>
        <v>0</v>
      </c>
      <c r="AQ34" t="str">
        <f t="shared" ca="1" si="38"/>
        <v/>
      </c>
      <c r="AR34">
        <f t="shared" ca="1" si="39"/>
        <v>0</v>
      </c>
      <c r="AS34" t="str">
        <f t="shared" ca="1" si="40"/>
        <v/>
      </c>
      <c r="AT34">
        <f t="shared" ca="1" si="41"/>
        <v>0</v>
      </c>
      <c r="AU34" t="str">
        <f t="shared" ca="1" si="42"/>
        <v/>
      </c>
      <c r="AV34">
        <f t="shared" ca="1" si="43"/>
        <v>0</v>
      </c>
      <c r="AW34" t="str">
        <f t="shared" ca="1" si="44"/>
        <v/>
      </c>
      <c r="AX34">
        <f t="shared" ca="1" si="45"/>
        <v>0</v>
      </c>
      <c r="AY34" t="str">
        <f t="shared" ca="1" si="46"/>
        <v/>
      </c>
      <c r="AZ34">
        <f t="shared" ca="1" si="47"/>
        <v>0</v>
      </c>
      <c r="BA34" t="str">
        <f t="shared" ca="1" si="48"/>
        <v/>
      </c>
      <c r="BB34">
        <f t="shared" ca="1" si="49"/>
        <v>0</v>
      </c>
      <c r="BC34" t="str">
        <f t="shared" ca="1" si="50"/>
        <v/>
      </c>
      <c r="BD34">
        <f t="shared" ca="1" si="51"/>
        <v>0</v>
      </c>
      <c r="BE34" t="str">
        <f t="shared" ca="1" si="52"/>
        <v/>
      </c>
      <c r="BF34">
        <f t="shared" ca="1" si="53"/>
        <v>0</v>
      </c>
      <c r="BG34" t="str">
        <f t="shared" ca="1" si="54"/>
        <v/>
      </c>
      <c r="BH34">
        <f t="shared" ca="1" si="55"/>
        <v>0</v>
      </c>
      <c r="BI34" t="str">
        <f t="shared" ca="1" si="56"/>
        <v/>
      </c>
      <c r="BJ34">
        <f t="shared" ca="1" si="57"/>
        <v>0</v>
      </c>
      <c r="BK34" t="str">
        <f t="shared" ca="1" si="58"/>
        <v/>
      </c>
      <c r="BL34">
        <f t="shared" ca="1" si="59"/>
        <v>0</v>
      </c>
      <c r="BM34" t="str">
        <f t="shared" ca="1" si="60"/>
        <v/>
      </c>
      <c r="BN34">
        <f t="shared" ca="1" si="61"/>
        <v>0</v>
      </c>
      <c r="BO34" t="str">
        <f t="shared" ca="1" si="62"/>
        <v/>
      </c>
      <c r="BP34">
        <f t="shared" ca="1" si="63"/>
        <v>0</v>
      </c>
      <c r="BQ34" t="str">
        <f t="shared" ca="1" si="64"/>
        <v/>
      </c>
      <c r="BR34">
        <f t="shared" ca="1" si="65"/>
        <v>0</v>
      </c>
      <c r="BS34" t="str">
        <f t="shared" ca="1" si="66"/>
        <v/>
      </c>
      <c r="BT34">
        <f t="shared" ca="1" si="67"/>
        <v>0</v>
      </c>
      <c r="BU34" t="str">
        <f t="shared" ca="1" si="68"/>
        <v/>
      </c>
      <c r="BV34">
        <f t="shared" ca="1" si="69"/>
        <v>0</v>
      </c>
      <c r="BW34" t="str">
        <f t="shared" ca="1" si="70"/>
        <v/>
      </c>
      <c r="BX34">
        <f t="shared" ca="1" si="71"/>
        <v>0</v>
      </c>
      <c r="BY34" t="str">
        <f t="shared" ca="1" si="72"/>
        <v/>
      </c>
      <c r="BZ34">
        <f t="shared" ca="1" si="73"/>
        <v>0</v>
      </c>
      <c r="CA34" t="str">
        <f t="shared" ca="1" si="74"/>
        <v/>
      </c>
      <c r="CB34">
        <f t="shared" ca="1" si="75"/>
        <v>0</v>
      </c>
      <c r="CC34" t="str">
        <f t="shared" ca="1" si="76"/>
        <v/>
      </c>
      <c r="CD34">
        <f t="shared" ca="1" si="77"/>
        <v>0</v>
      </c>
      <c r="CE34" t="str">
        <f t="shared" ca="1" si="78"/>
        <v/>
      </c>
      <c r="CF34" t="str">
        <f t="shared" ca="1" si="79"/>
        <v/>
      </c>
      <c r="CG34">
        <f t="shared" ca="1" si="80"/>
        <v>0</v>
      </c>
      <c r="CH34">
        <f t="shared" ca="1" si="81"/>
        <v>0</v>
      </c>
      <c r="CI34">
        <f t="shared" ca="1" si="82"/>
        <v>0</v>
      </c>
      <c r="CJ34">
        <f t="shared" ca="1" si="83"/>
        <v>0</v>
      </c>
      <c r="CK34">
        <f t="shared" ca="1" si="84"/>
        <v>0</v>
      </c>
      <c r="CL34">
        <f t="shared" ca="1" si="85"/>
        <v>0</v>
      </c>
      <c r="CM34">
        <f t="shared" ca="1" si="86"/>
        <v>0</v>
      </c>
      <c r="CN34">
        <f t="shared" ca="1" si="87"/>
        <v>0</v>
      </c>
      <c r="CO34">
        <f t="shared" ca="1" si="88"/>
        <v>0</v>
      </c>
      <c r="CP34">
        <f t="shared" ca="1" si="89"/>
        <v>0</v>
      </c>
      <c r="CQ34">
        <f t="shared" ca="1" si="90"/>
        <v>0</v>
      </c>
      <c r="CR34">
        <f t="shared" ca="1" si="91"/>
        <v>0</v>
      </c>
      <c r="CS34">
        <f t="shared" ca="1" si="92"/>
        <v>0</v>
      </c>
      <c r="CT34">
        <f t="shared" ca="1" si="93"/>
        <v>0</v>
      </c>
      <c r="CU34">
        <f t="shared" ca="1" si="94"/>
        <v>0</v>
      </c>
      <c r="CV34">
        <f t="shared" ca="1" si="95"/>
        <v>0</v>
      </c>
      <c r="CW34">
        <f t="shared" ca="1" si="96"/>
        <v>0</v>
      </c>
      <c r="CX34">
        <f t="shared" ca="1" si="97"/>
        <v>0</v>
      </c>
      <c r="CY34">
        <f t="shared" ca="1" si="98"/>
        <v>0</v>
      </c>
      <c r="CZ34">
        <f t="shared" ca="1" si="99"/>
        <v>0</v>
      </c>
      <c r="DA34">
        <f t="shared" ca="1" si="100"/>
        <v>0</v>
      </c>
      <c r="DB34">
        <f t="shared" ca="1" si="101"/>
        <v>0</v>
      </c>
      <c r="DC34">
        <f t="shared" ca="1" si="102"/>
        <v>0</v>
      </c>
      <c r="DD34">
        <f t="shared" ca="1" si="103"/>
        <v>0</v>
      </c>
      <c r="DE34">
        <f t="shared" ca="1" si="104"/>
        <v>0</v>
      </c>
      <c r="DF34">
        <f t="shared" ca="1" si="105"/>
        <v>0</v>
      </c>
      <c r="DG34">
        <f t="shared" ca="1" si="106"/>
        <v>0</v>
      </c>
      <c r="DH34">
        <f t="shared" ca="1" si="107"/>
        <v>0</v>
      </c>
      <c r="DI34">
        <f t="shared" ca="1" si="108"/>
        <v>0</v>
      </c>
      <c r="DJ34">
        <f t="shared" ca="1" si="109"/>
        <v>0</v>
      </c>
      <c r="DK34">
        <f t="shared" ca="1" si="110"/>
        <v>0</v>
      </c>
      <c r="DL34" t="e">
        <f t="shared" ca="1" si="111"/>
        <v>#VALUE!</v>
      </c>
    </row>
    <row r="35" spans="1:116" s="12" customFormat="1" hidden="1" x14ac:dyDescent="0.25">
      <c r="A35">
        <f>Verzamelblad!A35</f>
        <v>31</v>
      </c>
      <c r="B35" s="191">
        <f t="shared" ref="B35:B44" ca="1" si="113">INDIRECT("'" &amp; A35 &amp; "'!$B$4")</f>
        <v>0</v>
      </c>
      <c r="C35" s="192" t="str">
        <f t="shared" ref="C35:C44" ca="1" si="114">IF(INDIRECT("'" &amp; A35 &amp; "'!$I$78")=0,"",INDIRECT("'" &amp; A35 &amp; "'!$I$78"))</f>
        <v/>
      </c>
      <c r="D35" s="192" t="str">
        <f t="shared" ref="D35:D44" ca="1" si="115">IF(INDIRECT("'" &amp; A35 &amp; "'!$F$11")=0,"",INDIRECT("'" &amp; A35 &amp; "'!$F$11"))</f>
        <v/>
      </c>
      <c r="E35" s="192" t="str">
        <f t="shared" ref="E35:E44" ca="1" si="116">IF(INDIRECT("'" &amp; A35 &amp; "'!$I$11")=0,"",INDIRECT("'" &amp; A35 &amp; "'!$I$11"))</f>
        <v/>
      </c>
      <c r="F35" s="192" t="str">
        <f t="shared" ref="F35:F44" ca="1" si="117">IF(INDIRECT("'" &amp; A35 &amp; "'!$F$12")=0,"",INDIRECT("'" &amp; A35 &amp; "'!$F$12"))</f>
        <v/>
      </c>
      <c r="G35" s="192" t="str">
        <f t="shared" ref="G35:G44" ca="1" si="118">IF(INDIRECT("'" &amp; A35 &amp; "'!$I$12")=0,"",INDIRECT("'" &amp; A35 &amp; "'!$I$12"))</f>
        <v/>
      </c>
      <c r="H35" s="192" t="str">
        <f t="shared" ref="H35:H44" ca="1" si="119">IF(INDIRECT("'" &amp; A35 &amp; "'!$F$13")=0,"",INDIRECT("'" &amp; A35 &amp; "'!$F$13"))</f>
        <v/>
      </c>
      <c r="I35" s="192" t="str">
        <f t="shared" ref="I35:I44" ca="1" si="120">IF(INDIRECT("'" &amp; A35 &amp; "'!$I$33")=0,"",INDIRECT("'" &amp; A35 &amp; "'!$I$33"))</f>
        <v/>
      </c>
      <c r="J35" s="192" t="str">
        <f t="shared" ref="J35:J44" ca="1" si="121">IF(INDIRECT("'" &amp; A35 &amp; "'!$I$44")=0,"",INDIRECT("'" &amp; A35 &amp; "'!$I$44"))</f>
        <v/>
      </c>
      <c r="K35" s="192" t="str">
        <f t="shared" ref="K35:K44" ca="1" si="122">IF(INDIRECT("'" &amp; A35 &amp; "'!$I$57")=0,"",INDIRECT("'" &amp; A35 &amp; "'!$I$57"))</f>
        <v/>
      </c>
      <c r="L35" s="192" t="str">
        <f t="shared" ref="L35:L44" ca="1" si="123">IF(INDIRECT("'" &amp; A35 &amp; "'!$I$66")=0,"",INDIRECT("'" &amp; A35 &amp; "'!$I$66"))</f>
        <v/>
      </c>
      <c r="M35" s="193" t="str">
        <f t="shared" ref="M35:M44" ca="1" si="124">IFERROR(INDIRECT("'" &amp; A35 &amp; "'!$J$11"),"")</f>
        <v/>
      </c>
      <c r="N35" s="193" t="str">
        <f t="shared" ref="N35:N44" ca="1" si="125">IFERROR(INDIRECT("'" &amp; A35 &amp; "'!$J$12"),"")</f>
        <v/>
      </c>
      <c r="O35" s="193" t="str">
        <f t="shared" ref="O35:O44" ca="1" si="126">IFERROR(INDIRECT("'" &amp; A35 &amp; "'!$J$13"),"")</f>
        <v/>
      </c>
      <c r="P35" s="193" t="str">
        <f t="shared" ref="P35:P44" ca="1" si="127">IFERROR(INDIRECT("'" &amp; A35 &amp; "'!$F$16"),"")</f>
        <v/>
      </c>
      <c r="Q35" s="192" t="str">
        <f t="shared" ref="Q35:Q44" ca="1" si="128">IF(INDIRECT("'" &amp; A35 &amp; "'!$I$76")=0,"",INDIRECT("'" &amp; A35 &amp; "'!$I$76"))</f>
        <v/>
      </c>
      <c r="R35" s="194"/>
      <c r="T35" s="18"/>
      <c r="U35" s="18"/>
    </row>
    <row r="36" spans="1:116" s="12" customFormat="1" hidden="1" x14ac:dyDescent="0.25">
      <c r="A36">
        <f>Verzamelblad!A36</f>
        <v>32</v>
      </c>
      <c r="B36" s="191">
        <f t="shared" ca="1" si="113"/>
        <v>0</v>
      </c>
      <c r="C36" s="192" t="str">
        <f t="shared" ca="1" si="114"/>
        <v/>
      </c>
      <c r="D36" s="192" t="str">
        <f t="shared" ca="1" si="115"/>
        <v/>
      </c>
      <c r="E36" s="192" t="str">
        <f t="shared" ca="1" si="116"/>
        <v/>
      </c>
      <c r="F36" s="192" t="str">
        <f t="shared" ca="1" si="117"/>
        <v/>
      </c>
      <c r="G36" s="192" t="str">
        <f t="shared" ca="1" si="118"/>
        <v/>
      </c>
      <c r="H36" s="192" t="str">
        <f t="shared" ca="1" si="119"/>
        <v/>
      </c>
      <c r="I36" s="192" t="str">
        <f t="shared" ca="1" si="120"/>
        <v/>
      </c>
      <c r="J36" s="192" t="str">
        <f t="shared" ca="1" si="121"/>
        <v/>
      </c>
      <c r="K36" s="192" t="str">
        <f t="shared" ca="1" si="122"/>
        <v/>
      </c>
      <c r="L36" s="192" t="str">
        <f t="shared" ca="1" si="123"/>
        <v/>
      </c>
      <c r="M36" s="193" t="str">
        <f t="shared" ca="1" si="124"/>
        <v/>
      </c>
      <c r="N36" s="193" t="str">
        <f t="shared" ca="1" si="125"/>
        <v/>
      </c>
      <c r="O36" s="193" t="str">
        <f t="shared" ca="1" si="126"/>
        <v/>
      </c>
      <c r="P36" s="193" t="str">
        <f t="shared" ca="1" si="127"/>
        <v/>
      </c>
      <c r="Q36" s="192" t="str">
        <f t="shared" ca="1" si="128"/>
        <v/>
      </c>
      <c r="R36" s="194"/>
      <c r="T36" s="18"/>
      <c r="U36" s="18"/>
    </row>
    <row r="37" spans="1:116" s="12" customFormat="1" hidden="1" x14ac:dyDescent="0.25">
      <c r="A37">
        <f>Verzamelblad!A37</f>
        <v>33</v>
      </c>
      <c r="B37" s="191">
        <f t="shared" ca="1" si="113"/>
        <v>0</v>
      </c>
      <c r="C37" s="192" t="str">
        <f t="shared" ca="1" si="114"/>
        <v/>
      </c>
      <c r="D37" s="192" t="str">
        <f t="shared" ca="1" si="115"/>
        <v/>
      </c>
      <c r="E37" s="192" t="str">
        <f t="shared" ca="1" si="116"/>
        <v/>
      </c>
      <c r="F37" s="192" t="str">
        <f t="shared" ca="1" si="117"/>
        <v/>
      </c>
      <c r="G37" s="192" t="str">
        <f t="shared" ca="1" si="118"/>
        <v/>
      </c>
      <c r="H37" s="192" t="str">
        <f t="shared" ca="1" si="119"/>
        <v/>
      </c>
      <c r="I37" s="192" t="str">
        <f t="shared" ca="1" si="120"/>
        <v/>
      </c>
      <c r="J37" s="192" t="str">
        <f t="shared" ca="1" si="121"/>
        <v/>
      </c>
      <c r="K37" s="192" t="str">
        <f t="shared" ca="1" si="122"/>
        <v/>
      </c>
      <c r="L37" s="192" t="str">
        <f t="shared" ca="1" si="123"/>
        <v/>
      </c>
      <c r="M37" s="193" t="str">
        <f t="shared" ca="1" si="124"/>
        <v/>
      </c>
      <c r="N37" s="193" t="str">
        <f t="shared" ca="1" si="125"/>
        <v/>
      </c>
      <c r="O37" s="193" t="str">
        <f t="shared" ca="1" si="126"/>
        <v/>
      </c>
      <c r="P37" s="193" t="str">
        <f t="shared" ca="1" si="127"/>
        <v/>
      </c>
      <c r="Q37" s="192" t="str">
        <f t="shared" ca="1" si="128"/>
        <v/>
      </c>
      <c r="R37" s="194"/>
      <c r="T37" s="18"/>
      <c r="U37" s="18"/>
    </row>
    <row r="38" spans="1:116" s="12" customFormat="1" hidden="1" x14ac:dyDescent="0.25">
      <c r="A38">
        <f>Verzamelblad!A38</f>
        <v>34</v>
      </c>
      <c r="B38" s="191">
        <f t="shared" ca="1" si="113"/>
        <v>0</v>
      </c>
      <c r="C38" s="192" t="str">
        <f t="shared" ca="1" si="114"/>
        <v/>
      </c>
      <c r="D38" s="192" t="str">
        <f t="shared" ca="1" si="115"/>
        <v/>
      </c>
      <c r="E38" s="192" t="str">
        <f t="shared" ca="1" si="116"/>
        <v/>
      </c>
      <c r="F38" s="192" t="str">
        <f t="shared" ca="1" si="117"/>
        <v/>
      </c>
      <c r="G38" s="192" t="str">
        <f t="shared" ca="1" si="118"/>
        <v/>
      </c>
      <c r="H38" s="192" t="str">
        <f t="shared" ca="1" si="119"/>
        <v/>
      </c>
      <c r="I38" s="192" t="str">
        <f t="shared" ca="1" si="120"/>
        <v/>
      </c>
      <c r="J38" s="192" t="str">
        <f t="shared" ca="1" si="121"/>
        <v/>
      </c>
      <c r="K38" s="192" t="str">
        <f t="shared" ca="1" si="122"/>
        <v/>
      </c>
      <c r="L38" s="192" t="str">
        <f t="shared" ca="1" si="123"/>
        <v/>
      </c>
      <c r="M38" s="193" t="str">
        <f t="shared" ca="1" si="124"/>
        <v/>
      </c>
      <c r="N38" s="193" t="str">
        <f t="shared" ca="1" si="125"/>
        <v/>
      </c>
      <c r="O38" s="193" t="str">
        <f t="shared" ca="1" si="126"/>
        <v/>
      </c>
      <c r="P38" s="193" t="str">
        <f t="shared" ca="1" si="127"/>
        <v/>
      </c>
      <c r="Q38" s="192" t="str">
        <f t="shared" ca="1" si="128"/>
        <v/>
      </c>
      <c r="R38" s="194"/>
      <c r="T38" s="18"/>
      <c r="U38" s="18"/>
    </row>
    <row r="39" spans="1:116" s="12" customFormat="1" hidden="1" x14ac:dyDescent="0.25">
      <c r="A39">
        <f>Verzamelblad!A39</f>
        <v>35</v>
      </c>
      <c r="B39" s="191">
        <f t="shared" ca="1" si="113"/>
        <v>0</v>
      </c>
      <c r="C39" s="192" t="str">
        <f t="shared" ca="1" si="114"/>
        <v/>
      </c>
      <c r="D39" s="192" t="str">
        <f t="shared" ca="1" si="115"/>
        <v/>
      </c>
      <c r="E39" s="192" t="str">
        <f t="shared" ca="1" si="116"/>
        <v/>
      </c>
      <c r="F39" s="192" t="str">
        <f t="shared" ca="1" si="117"/>
        <v/>
      </c>
      <c r="G39" s="192" t="str">
        <f t="shared" ca="1" si="118"/>
        <v/>
      </c>
      <c r="H39" s="192" t="str">
        <f t="shared" ca="1" si="119"/>
        <v/>
      </c>
      <c r="I39" s="192" t="str">
        <f t="shared" ca="1" si="120"/>
        <v/>
      </c>
      <c r="J39" s="192" t="str">
        <f t="shared" ca="1" si="121"/>
        <v/>
      </c>
      <c r="K39" s="192" t="str">
        <f t="shared" ca="1" si="122"/>
        <v/>
      </c>
      <c r="L39" s="192" t="str">
        <f t="shared" ca="1" si="123"/>
        <v/>
      </c>
      <c r="M39" s="193" t="str">
        <f t="shared" ca="1" si="124"/>
        <v/>
      </c>
      <c r="N39" s="193" t="str">
        <f t="shared" ca="1" si="125"/>
        <v/>
      </c>
      <c r="O39" s="193" t="str">
        <f t="shared" ca="1" si="126"/>
        <v/>
      </c>
      <c r="P39" s="193" t="str">
        <f t="shared" ca="1" si="127"/>
        <v/>
      </c>
      <c r="Q39" s="192" t="str">
        <f t="shared" ca="1" si="128"/>
        <v/>
      </c>
      <c r="R39" s="194"/>
      <c r="T39" s="18"/>
      <c r="U39" s="18"/>
    </row>
    <row r="40" spans="1:116" s="12" customFormat="1" hidden="1" x14ac:dyDescent="0.25">
      <c r="A40">
        <f>Verzamelblad!A40</f>
        <v>36</v>
      </c>
      <c r="B40" s="191">
        <f t="shared" ca="1" si="113"/>
        <v>0</v>
      </c>
      <c r="C40" s="192" t="str">
        <f t="shared" ca="1" si="114"/>
        <v/>
      </c>
      <c r="D40" s="192" t="str">
        <f t="shared" ca="1" si="115"/>
        <v/>
      </c>
      <c r="E40" s="192" t="str">
        <f t="shared" ca="1" si="116"/>
        <v/>
      </c>
      <c r="F40" s="192" t="str">
        <f t="shared" ca="1" si="117"/>
        <v/>
      </c>
      <c r="G40" s="192" t="str">
        <f t="shared" ca="1" si="118"/>
        <v/>
      </c>
      <c r="H40" s="192" t="str">
        <f t="shared" ca="1" si="119"/>
        <v/>
      </c>
      <c r="I40" s="192" t="str">
        <f t="shared" ca="1" si="120"/>
        <v/>
      </c>
      <c r="J40" s="192" t="str">
        <f t="shared" ca="1" si="121"/>
        <v/>
      </c>
      <c r="K40" s="192" t="str">
        <f t="shared" ca="1" si="122"/>
        <v/>
      </c>
      <c r="L40" s="192" t="str">
        <f t="shared" ca="1" si="123"/>
        <v/>
      </c>
      <c r="M40" s="193" t="str">
        <f t="shared" ca="1" si="124"/>
        <v/>
      </c>
      <c r="N40" s="193" t="str">
        <f t="shared" ca="1" si="125"/>
        <v/>
      </c>
      <c r="O40" s="193" t="str">
        <f t="shared" ca="1" si="126"/>
        <v/>
      </c>
      <c r="P40" s="193" t="str">
        <f t="shared" ca="1" si="127"/>
        <v/>
      </c>
      <c r="Q40" s="192" t="str">
        <f t="shared" ca="1" si="128"/>
        <v/>
      </c>
      <c r="R40" s="194"/>
      <c r="T40" s="18"/>
      <c r="U40" s="18"/>
    </row>
    <row r="41" spans="1:116" s="12" customFormat="1" hidden="1" x14ac:dyDescent="0.25">
      <c r="A41">
        <f>Verzamelblad!A41</f>
        <v>37</v>
      </c>
      <c r="B41" s="191">
        <f t="shared" ca="1" si="113"/>
        <v>0</v>
      </c>
      <c r="C41" s="192" t="str">
        <f t="shared" ca="1" si="114"/>
        <v/>
      </c>
      <c r="D41" s="192" t="str">
        <f t="shared" ca="1" si="115"/>
        <v/>
      </c>
      <c r="E41" s="192" t="str">
        <f t="shared" ca="1" si="116"/>
        <v/>
      </c>
      <c r="F41" s="192" t="str">
        <f t="shared" ca="1" si="117"/>
        <v/>
      </c>
      <c r="G41" s="192" t="str">
        <f t="shared" ca="1" si="118"/>
        <v/>
      </c>
      <c r="H41" s="192" t="str">
        <f t="shared" ca="1" si="119"/>
        <v/>
      </c>
      <c r="I41" s="192" t="str">
        <f t="shared" ca="1" si="120"/>
        <v/>
      </c>
      <c r="J41" s="192" t="str">
        <f t="shared" ca="1" si="121"/>
        <v/>
      </c>
      <c r="K41" s="192" t="str">
        <f t="shared" ca="1" si="122"/>
        <v/>
      </c>
      <c r="L41" s="192" t="str">
        <f t="shared" ca="1" si="123"/>
        <v/>
      </c>
      <c r="M41" s="193" t="str">
        <f t="shared" ca="1" si="124"/>
        <v/>
      </c>
      <c r="N41" s="193" t="str">
        <f t="shared" ca="1" si="125"/>
        <v/>
      </c>
      <c r="O41" s="193" t="str">
        <f t="shared" ca="1" si="126"/>
        <v/>
      </c>
      <c r="P41" s="193" t="str">
        <f t="shared" ca="1" si="127"/>
        <v/>
      </c>
      <c r="Q41" s="192" t="str">
        <f t="shared" ca="1" si="128"/>
        <v/>
      </c>
      <c r="R41" s="194"/>
      <c r="T41" s="18"/>
      <c r="U41" s="18"/>
    </row>
    <row r="42" spans="1:116" s="12" customFormat="1" hidden="1" x14ac:dyDescent="0.25">
      <c r="A42">
        <f>Verzamelblad!A42</f>
        <v>38</v>
      </c>
      <c r="B42" s="191">
        <f t="shared" ca="1" si="113"/>
        <v>0</v>
      </c>
      <c r="C42" s="192" t="str">
        <f t="shared" ca="1" si="114"/>
        <v/>
      </c>
      <c r="D42" s="192" t="str">
        <f t="shared" ca="1" si="115"/>
        <v/>
      </c>
      <c r="E42" s="192" t="str">
        <f t="shared" ca="1" si="116"/>
        <v/>
      </c>
      <c r="F42" s="192" t="str">
        <f t="shared" ca="1" si="117"/>
        <v/>
      </c>
      <c r="G42" s="192" t="str">
        <f t="shared" ca="1" si="118"/>
        <v/>
      </c>
      <c r="H42" s="192" t="str">
        <f t="shared" ca="1" si="119"/>
        <v/>
      </c>
      <c r="I42" s="192" t="str">
        <f t="shared" ca="1" si="120"/>
        <v/>
      </c>
      <c r="J42" s="192" t="str">
        <f t="shared" ca="1" si="121"/>
        <v/>
      </c>
      <c r="K42" s="192" t="str">
        <f t="shared" ca="1" si="122"/>
        <v/>
      </c>
      <c r="L42" s="192" t="str">
        <f t="shared" ca="1" si="123"/>
        <v/>
      </c>
      <c r="M42" s="193" t="str">
        <f t="shared" ca="1" si="124"/>
        <v/>
      </c>
      <c r="N42" s="193" t="str">
        <f t="shared" ca="1" si="125"/>
        <v/>
      </c>
      <c r="O42" s="193" t="str">
        <f t="shared" ca="1" si="126"/>
        <v/>
      </c>
      <c r="P42" s="193" t="str">
        <f t="shared" ca="1" si="127"/>
        <v/>
      </c>
      <c r="Q42" s="192" t="str">
        <f t="shared" ca="1" si="128"/>
        <v/>
      </c>
      <c r="R42" s="194"/>
      <c r="T42" s="18"/>
      <c r="U42" s="18"/>
    </row>
    <row r="43" spans="1:116" s="12" customFormat="1" hidden="1" x14ac:dyDescent="0.25">
      <c r="A43">
        <f>Verzamelblad!A43</f>
        <v>39</v>
      </c>
      <c r="B43" s="191">
        <f t="shared" ca="1" si="113"/>
        <v>0</v>
      </c>
      <c r="C43" s="192" t="str">
        <f t="shared" ca="1" si="114"/>
        <v/>
      </c>
      <c r="D43" s="192" t="str">
        <f t="shared" ca="1" si="115"/>
        <v/>
      </c>
      <c r="E43" s="192" t="str">
        <f t="shared" ca="1" si="116"/>
        <v/>
      </c>
      <c r="F43" s="192" t="str">
        <f t="shared" ca="1" si="117"/>
        <v/>
      </c>
      <c r="G43" s="192" t="str">
        <f t="shared" ca="1" si="118"/>
        <v/>
      </c>
      <c r="H43" s="192" t="str">
        <f t="shared" ca="1" si="119"/>
        <v/>
      </c>
      <c r="I43" s="192" t="str">
        <f t="shared" ca="1" si="120"/>
        <v/>
      </c>
      <c r="J43" s="192" t="str">
        <f t="shared" ca="1" si="121"/>
        <v/>
      </c>
      <c r="K43" s="192" t="str">
        <f t="shared" ca="1" si="122"/>
        <v/>
      </c>
      <c r="L43" s="192" t="str">
        <f t="shared" ca="1" si="123"/>
        <v/>
      </c>
      <c r="M43" s="193" t="str">
        <f t="shared" ca="1" si="124"/>
        <v/>
      </c>
      <c r="N43" s="193" t="str">
        <f t="shared" ca="1" si="125"/>
        <v/>
      </c>
      <c r="O43" s="193" t="str">
        <f t="shared" ca="1" si="126"/>
        <v/>
      </c>
      <c r="P43" s="193" t="str">
        <f t="shared" ca="1" si="127"/>
        <v/>
      </c>
      <c r="Q43" s="192" t="str">
        <f t="shared" ca="1" si="128"/>
        <v/>
      </c>
      <c r="R43" s="194"/>
      <c r="T43" s="18"/>
      <c r="U43" s="18"/>
    </row>
    <row r="44" spans="1:116" s="12" customFormat="1" hidden="1" x14ac:dyDescent="0.25">
      <c r="A44">
        <f>Verzamelblad!A44</f>
        <v>40</v>
      </c>
      <c r="B44" s="12">
        <f t="shared" ca="1" si="113"/>
        <v>0</v>
      </c>
      <c r="C44" s="171" t="str">
        <f t="shared" ca="1" si="114"/>
        <v/>
      </c>
      <c r="D44" s="171" t="str">
        <f t="shared" ca="1" si="115"/>
        <v/>
      </c>
      <c r="E44" s="171" t="str">
        <f t="shared" ca="1" si="116"/>
        <v/>
      </c>
      <c r="F44" s="171" t="str">
        <f t="shared" ca="1" si="117"/>
        <v/>
      </c>
      <c r="G44" s="171" t="str">
        <f t="shared" ca="1" si="118"/>
        <v/>
      </c>
      <c r="H44" s="171" t="str">
        <f t="shared" ca="1" si="119"/>
        <v/>
      </c>
      <c r="I44" s="171" t="str">
        <f t="shared" ca="1" si="120"/>
        <v/>
      </c>
      <c r="J44" s="171" t="str">
        <f t="shared" ca="1" si="121"/>
        <v/>
      </c>
      <c r="K44" s="171" t="str">
        <f t="shared" ca="1" si="122"/>
        <v/>
      </c>
      <c r="L44" s="171" t="str">
        <f t="shared" ca="1" si="123"/>
        <v/>
      </c>
      <c r="M44" s="18" t="str">
        <f t="shared" ca="1" si="124"/>
        <v/>
      </c>
      <c r="N44" s="18" t="str">
        <f t="shared" ca="1" si="125"/>
        <v/>
      </c>
      <c r="O44" s="18" t="str">
        <f t="shared" ca="1" si="126"/>
        <v/>
      </c>
      <c r="P44" s="18" t="str">
        <f t="shared" ca="1" si="127"/>
        <v/>
      </c>
      <c r="Q44" s="171" t="str">
        <f t="shared" ca="1" si="128"/>
        <v/>
      </c>
      <c r="R44" s="194"/>
      <c r="T44" s="18"/>
      <c r="U44" s="18"/>
    </row>
    <row r="45" spans="1:116" x14ac:dyDescent="0.25">
      <c r="R45" s="126"/>
    </row>
    <row r="46" spans="1:116" ht="15.75" thickBot="1" x14ac:dyDescent="0.3">
      <c r="B46" s="247" t="s">
        <v>214</v>
      </c>
      <c r="C46" s="247"/>
      <c r="D46" s="247"/>
      <c r="E46" s="248" t="str">
        <f ca="1">IF(SUM(E5:E44)=0,"",SUM(E5:E44))</f>
        <v/>
      </c>
      <c r="F46" s="247"/>
      <c r="G46" s="248" t="str">
        <f t="shared" ref="G46:Q46" ca="1" si="129">IF(SUM(G5:G44)=0,"",SUM(G5:G44))</f>
        <v/>
      </c>
      <c r="H46" s="248" t="str">
        <f t="shared" ca="1" si="129"/>
        <v/>
      </c>
      <c r="I46" s="248" t="str">
        <f t="shared" ca="1" si="129"/>
        <v/>
      </c>
      <c r="J46" s="248" t="str">
        <f t="shared" ca="1" si="129"/>
        <v/>
      </c>
      <c r="K46" s="248" t="str">
        <f t="shared" ca="1" si="129"/>
        <v/>
      </c>
      <c r="L46" s="248" t="str">
        <f t="shared" ca="1" si="129"/>
        <v/>
      </c>
      <c r="M46" s="249" t="str">
        <f t="shared" ca="1" si="129"/>
        <v/>
      </c>
      <c r="N46" s="249" t="str">
        <f t="shared" ca="1" si="129"/>
        <v/>
      </c>
      <c r="O46" s="249" t="str">
        <f t="shared" ca="1" si="129"/>
        <v/>
      </c>
      <c r="P46" s="249" t="str">
        <f t="shared" ca="1" si="129"/>
        <v/>
      </c>
      <c r="Q46" s="248" t="str">
        <f t="shared" ca="1" si="129"/>
        <v/>
      </c>
      <c r="R46" s="129"/>
    </row>
    <row r="47" spans="1:116" ht="15.75" thickTop="1" x14ac:dyDescent="0.25"/>
    <row r="48" spans="1:116" x14ac:dyDescent="0.25"/>
    <row r="49" customFormat="1" x14ac:dyDescent="0.25"/>
  </sheetData>
  <sheetProtection algorithmName="SHA-512" hashValue="WHkPgoGVnFEKYXee3n5nd6uLJZIs98g9OgRP9n1J0ucwhaJFKqyyDiq2bEQxvJcB/D/YRizCk/nmFzLSvoz9HQ==" saltValue="zXNnIWioY13mzya9YUlzvg==" spinCount="100000" sheet="1" objects="1" scenarios="1"/>
  <mergeCells count="1">
    <mergeCell ref="B1:Q1"/>
  </mergeCells>
  <pageMargins left="0.70866141732283472" right="0.70866141732283472" top="0.94488188976377963" bottom="0.74803149606299213" header="0.31496062992125984" footer="0.31496062992125984"/>
  <pageSetup paperSize="9" orientation="landscape" r:id="rId1"/>
  <headerFooter>
    <oddHeader xml:space="preserve">&amp;L&amp;G
</oddHeader>
  </headerFooter>
  <colBreaks count="1" manualBreakCount="1">
    <brk id="18" max="1048575" man="1"/>
  </colBreaks>
  <legacyDrawingHF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Blad39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'18'!H4</f>
        <v>18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vVtr6NEofaAJiaVvg5FCYfKxrlbOfnJP6Ume3WQUJhQp8ETvs2xkSNUCgQpKmfvTBtOQn8w3z4x+xDCQGNuopQ==" saltValue="9EE3LodyQ8HP5Q0xgG5Qp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Blad40">
    <tabColor rgb="FFC2E76B"/>
  </sheetPr>
  <dimension ref="A1:O121"/>
  <sheetViews>
    <sheetView showGridLines="0" showZeros="0" topLeftCell="A7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19,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19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19a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6zP81MHbLEEy5isaZfskj5xOfNHtio+eI4Rx6PIoEC9kuT7QKfs+EMD/ntPrt8LiNA5oVkvFbJmV5Cdsi13MHw==" saltValue="qchCF0Fm97F5dtqLSd80N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90" priority="4" operator="equal">
      <formula>"Geen 100%"</formula>
    </cfRule>
  </conditionalFormatting>
  <conditionalFormatting sqref="G12">
    <cfRule type="containsText" dxfId="89" priority="2" operator="containsText" text="te laag">
      <formula>NOT(ISERROR(SEARCH("te laag",G12)))</formula>
    </cfRule>
  </conditionalFormatting>
  <conditionalFormatting sqref="G13">
    <cfRule type="containsText" dxfId="8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D52EB500-B6CB-401C-8394-3972DD8EB83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Blad41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'19'!H4</f>
        <v>19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anlXYfrjnat/SQfrPVm6Qu8IdrbfNH7RgB+e6cIe+i7kXZJuUOJr9iRZNKgX4NQVeqQTAUdf0HEYg5tgeNdd8g==" saltValue="MbDq/VNZHmc8gaz7d0m3B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Blad42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20,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20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20a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LeXil/ESfmhdo/FelbY0/Xx9uYq8J9Km9w7eWkfLh/kxfCVaQOEZN1o1nGIvnavug4pM0oO+nAFH4KNo98E81Q==" saltValue="GyAOFMPVG0Ve9Tgn6aMr2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6" priority="4" operator="equal">
      <formula>"Geen 100%"</formula>
    </cfRule>
  </conditionalFormatting>
  <conditionalFormatting sqref="G12">
    <cfRule type="containsText" dxfId="85" priority="2" operator="containsText" text="te laag">
      <formula>NOT(ISERROR(SEARCH("te laag",G12)))</formula>
    </cfRule>
  </conditionalFormatting>
  <conditionalFormatting sqref="G13">
    <cfRule type="containsText" dxfId="8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8178352-365E-4705-A5F6-29EDB13368B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Blad43">
    <tabColor rgb="FF173583"/>
  </sheetPr>
  <dimension ref="A1:M553"/>
  <sheetViews>
    <sheetView topLeftCell="A525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'20'!H4</f>
        <v>20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Bgi/i67VzkmHVLyv3qU4T9+o9pKKdcszFEBZzq3NeCiOCASJwrhU67XgTkfz8C4bAqe7dBNiNW6/L6thw59Ajw==" saltValue="NTD4OBmN+9AINrkqNBuSQ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Blad44">
    <tabColor rgb="FFC2E76B"/>
  </sheetPr>
  <dimension ref="A1:O121"/>
  <sheetViews>
    <sheetView showGridLines="0" showZeros="0" topLeftCell="A4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21,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21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21a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4fJV+f0kdEr2D2lr7LEQ6cSOs588XmRWLA/fKpPJjgOl6EBZ6bdsxVXoMMYBi6q5DbqA7d9Qk0imu+/ktL1/cw==" saltValue="77rC2vebTh6lz+9OEMjUt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82" priority="4" operator="equal">
      <formula>"Geen 100%"</formula>
    </cfRule>
  </conditionalFormatting>
  <conditionalFormatting sqref="G12">
    <cfRule type="containsText" dxfId="81" priority="2" operator="containsText" text="te laag">
      <formula>NOT(ISERROR(SEARCH("te laag",G12)))</formula>
    </cfRule>
  </conditionalFormatting>
  <conditionalFormatting sqref="G13">
    <cfRule type="containsText" dxfId="8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EB24386-62B0-4B3B-A9DE-2075AAAEAEF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Blad45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'21'!H4</f>
        <v>21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Lhcpp/n0C4ldMRZJGUmPxf55HlCBpmBLut2CFuWaVusjWGGHUrNigmt0m4GsOX27EtwTKN/JmlR4KJ/GYqrBcg==" saltValue="iplh8ZSxN1+53yd+3jOCC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Blad46">
    <tabColor rgb="FFC2E76B"/>
  </sheetPr>
  <dimension ref="A1:O121"/>
  <sheetViews>
    <sheetView showGridLines="0" showZeros="0" topLeftCell="A7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22,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22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22a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0J4cz4dGLUGKMEAerGfa8Pfj4tHmc04tZCfwNFPTUi/XxZ/QfhfLtqcEISNFNrrEc3cB+EY4kKZzgBz6te5B9g==" saltValue="KAJYXoS5dPrftANlCshdT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8" priority="4" operator="equal">
      <formula>"Geen 100%"</formula>
    </cfRule>
  </conditionalFormatting>
  <conditionalFormatting sqref="G12">
    <cfRule type="containsText" dxfId="77" priority="2" operator="containsText" text="te laag">
      <formula>NOT(ISERROR(SEARCH("te laag",G12)))</formula>
    </cfRule>
  </conditionalFormatting>
  <conditionalFormatting sqref="G13">
    <cfRule type="containsText" dxfId="7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445EB43-C52B-4F84-BD18-C833D9DCBC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Blad47">
    <tabColor rgb="FF173583"/>
  </sheetPr>
  <dimension ref="A1:M553"/>
  <sheetViews>
    <sheetView topLeftCell="A525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'22'!H4</f>
        <v>22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1Xc+ozUH5G/ce8j8+HvqNfRm5ynT796Hx+w+1lYvYAu46bPDRYoNjPYBJ6CWvzHnihW8UbBJ+FU8TwsXjkldCA==" saltValue="N+1NeG8bdGoEkDiHBV6Kc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Blad48">
    <tabColor rgb="FFC2E76B"/>
  </sheetPr>
  <dimension ref="A1:O121"/>
  <sheetViews>
    <sheetView showGridLines="0" showZeros="0" topLeftCell="A13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23,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23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23a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UsQVerXeYXv8vli6cmgPn/G3cPXSshW1lFTW6wRBGXpf0TLceZToBQnrFnnEBgky4NKzdXQnElur6D1dh0bnLQ==" saltValue="qUkUtxC9erzq+3P5DCpQ9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4" priority="4" operator="equal">
      <formula>"Geen 100%"</formula>
    </cfRule>
  </conditionalFormatting>
  <conditionalFormatting sqref="G12">
    <cfRule type="containsText" dxfId="73" priority="2" operator="containsText" text="te laag">
      <formula>NOT(ISERROR(SEARCH("te laag",G12)))</formula>
    </cfRule>
  </conditionalFormatting>
  <conditionalFormatting sqref="G13">
    <cfRule type="containsText" dxfId="7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F60DD51-35CD-4B2C-833C-92A22B3B91C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4">
    <tabColor rgb="FFC2E76B"/>
  </sheetPr>
  <dimension ref="A1:O101"/>
  <sheetViews>
    <sheetView showGridLines="0" showZeros="0" zoomScaleNormal="100" workbookViewId="0">
      <pane ySplit="7" topLeftCell="A8" activePane="bottomLeft" state="frozen"/>
      <selection activeCell="M14" sqref="M14"/>
      <selection pane="bottomLeft" activeCell="L4" sqref="L4"/>
    </sheetView>
  </sheetViews>
  <sheetFormatPr defaultColWidth="0" defaultRowHeight="15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x14ac:dyDescent="0.25"/>
    <row r="2" spans="1:11" ht="23.25" x14ac:dyDescent="0.35">
      <c r="D2" s="20" t="str">
        <f>CONCATENATE("Uitvoeringsbepaling"," ",H4,", onderdeel van ",Verzamelblad!A2," ",Verzamelblad!A3)</f>
        <v>Uitvoeringsbepaling 1, onderdeel van Bestek 2021-SMO2004</v>
      </c>
      <c r="E2" s="9"/>
      <c r="F2" s="9"/>
      <c r="G2" s="9"/>
      <c r="H2" s="13"/>
    </row>
    <row r="3" spans="1:11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5" t="s">
        <v>6</v>
      </c>
      <c r="B4" s="615" t="str">
        <f>VLOOKUP(H4,Verzamelblad!A5:E54,3)</f>
        <v>Beroepsonderwijs aan Zee</v>
      </c>
      <c r="C4" s="616"/>
      <c r="D4" s="616"/>
      <c r="E4" s="617"/>
      <c r="F4" s="605" t="s">
        <v>10</v>
      </c>
      <c r="G4" s="606"/>
      <c r="H4" s="217">
        <f>Verzamelblad!A5</f>
        <v>1</v>
      </c>
    </row>
    <row r="5" spans="1:11" x14ac:dyDescent="0.25">
      <c r="A5" s="52" t="s">
        <v>5</v>
      </c>
      <c r="B5" s="612" t="str">
        <f>VLOOKUP(H4,Verzamelblad!A5:E54,4)</f>
        <v>Drs. F. Bijlweg 10</v>
      </c>
      <c r="C5" s="613"/>
      <c r="D5" s="613"/>
      <c r="E5" s="614"/>
      <c r="F5" s="607" t="s">
        <v>11</v>
      </c>
      <c r="G5" s="608"/>
      <c r="H5" s="218" t="str">
        <f>CONCATENATE(H4,"a")</f>
        <v>1a</v>
      </c>
    </row>
    <row r="6" spans="1:11" x14ac:dyDescent="0.25">
      <c r="A6" s="54" t="s">
        <v>7</v>
      </c>
      <c r="B6" s="609" t="str">
        <f>VLOOKUP(H4,Verzamelblad!A5:E54,5)</f>
        <v>Den Helder</v>
      </c>
      <c r="C6" s="610"/>
      <c r="D6" s="610"/>
      <c r="E6" s="611"/>
      <c r="F6" s="618" t="s">
        <v>170</v>
      </c>
      <c r="G6" s="619"/>
      <c r="H6" s="219"/>
      <c r="I6" s="10"/>
    </row>
    <row r="7" spans="1:11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x14ac:dyDescent="0.25">
      <c r="A8" s="55" t="s">
        <v>8</v>
      </c>
      <c r="B8" s="56"/>
      <c r="C8" s="56"/>
      <c r="D8" s="56"/>
      <c r="E8" s="217">
        <f>VLOOKUP($H$4,Verzamelblad!$A$5:$EK$54,14,0)</f>
        <v>0</v>
      </c>
      <c r="F8" s="216"/>
      <c r="G8" s="10"/>
      <c r="H8" s="10"/>
      <c r="I8" s="10"/>
    </row>
    <row r="9" spans="1:11" x14ac:dyDescent="0.25">
      <c r="A9" s="54" t="s">
        <v>9</v>
      </c>
      <c r="B9" s="41"/>
      <c r="C9" s="41"/>
      <c r="D9" s="41"/>
      <c r="E9" s="220">
        <f>VLOOKUP($H$4,Verzamelblad!$A$5:$EK$54,6,0)</f>
        <v>210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x14ac:dyDescent="0.25">
      <c r="A11" s="278" t="s">
        <v>688</v>
      </c>
      <c r="B11" s="279"/>
      <c r="C11" s="279"/>
      <c r="D11" s="280"/>
      <c r="E11" s="60"/>
      <c r="F11" s="272" t="str">
        <f>IFERROR(IF(SUM(I11/12)=0,"",SUM(I11/12)),"")</f>
        <v/>
      </c>
      <c r="G11" s="72" t="str">
        <f>IFERROR(SUM(J11/12),"")</f>
        <v/>
      </c>
      <c r="H11" s="79" t="str">
        <f>IFERROR(SUM(J11/E9),"")</f>
        <v/>
      </c>
      <c r="I11" s="71" t="str">
        <f>IFERROR(IF(SUM($I$14*K11)=0,"",SUM($I$14*K11)),"")</f>
        <v/>
      </c>
      <c r="J11" s="72" t="str">
        <f>IFERROR(SUM(J14*K11),"")</f>
        <v/>
      </c>
      <c r="K11" s="266">
        <v>1</v>
      </c>
    </row>
    <row r="12" spans="1:11" hidden="1" x14ac:dyDescent="0.25">
      <c r="A12" s="274" t="s">
        <v>689</v>
      </c>
      <c r="B12" s="275"/>
      <c r="C12" s="275"/>
      <c r="D12" s="276"/>
      <c r="E12" s="277"/>
      <c r="F12" s="73" t="str">
        <f>IFERROR(IF(SUM(I12/3)=0,"",SUM(I12/3)),"")</f>
        <v/>
      </c>
      <c r="G12" s="74" t="str">
        <f>IFERROR(SUM(J12/3),"")</f>
        <v/>
      </c>
      <c r="H12" s="23"/>
      <c r="I12" s="80" t="str">
        <f>IFERROR(IF(SUM($I$14*K12)=0,"",SUM($I$14*K12)),"")</f>
        <v/>
      </c>
      <c r="J12" s="81" t="str">
        <f>IFERROR(SUM(J14*K12),"")</f>
        <v/>
      </c>
      <c r="K12" s="268"/>
    </row>
    <row r="13" spans="1:11" hidden="1" x14ac:dyDescent="0.25">
      <c r="A13" s="65" t="s">
        <v>689</v>
      </c>
      <c r="B13" s="66"/>
      <c r="C13" s="66"/>
      <c r="D13" s="67"/>
      <c r="E13" s="42"/>
      <c r="F13" s="75" t="str">
        <f>IF(I13=0,"",I13)</f>
        <v/>
      </c>
      <c r="G13" s="76" t="str">
        <f>IFERROR(J13,"")</f>
        <v/>
      </c>
      <c r="H13" s="24"/>
      <c r="I13" s="82" t="str">
        <f>IFERROR(IF(SUM($I$14*K13)=0,"",SUM($I$14*K13)),"")</f>
        <v/>
      </c>
      <c r="J13" s="83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77" t="str">
        <f>IFERROR(IF(SUM(F11:F13)=0,"",SUM(F11:F13)),"")</f>
        <v/>
      </c>
      <c r="G14" s="78">
        <f>IFERROR(SUM(G11:G13),"")</f>
        <v>0</v>
      </c>
      <c r="H14" s="30"/>
      <c r="I14" s="77" t="str">
        <f>IFERROR(IF(E100=0,"",E100),"")</f>
        <v/>
      </c>
      <c r="J14" s="78" t="str">
        <f>IFERROR(SUM(I14/offertetarief),"")</f>
        <v/>
      </c>
      <c r="K14" s="125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x14ac:dyDescent="0.25">
      <c r="A16" s="59" t="s">
        <v>13</v>
      </c>
      <c r="B16" s="57"/>
      <c r="C16" s="57"/>
      <c r="D16" s="57"/>
      <c r="E16" s="60"/>
      <c r="F16" s="84" t="str">
        <f>IFERROR(SUM((J14*directtoezicht)/E9),"")</f>
        <v/>
      </c>
      <c r="G16" s="85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x14ac:dyDescent="0.25">
      <c r="A19" s="602" t="s">
        <v>222</v>
      </c>
      <c r="B19" s="603"/>
      <c r="C19" s="604"/>
      <c r="D19" s="188">
        <f ca="1">D100</f>
        <v>1214970</v>
      </c>
      <c r="E19" s="600" t="s">
        <v>223</v>
      </c>
      <c r="F19" s="601"/>
      <c r="G19" s="86">
        <f ca="1">IFERROR(D100/E9,"")</f>
        <v>5785.5714285714284</v>
      </c>
      <c r="H19" s="58" t="s">
        <v>224</v>
      </c>
      <c r="I19" s="87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x14ac:dyDescent="0.25">
      <c r="A22" s="596" t="str">
        <f>VLOOKUP($H$4,Verzamelblad!$A$5:$EK$54,32,0)</f>
        <v>Dieptereiniging sanitair</v>
      </c>
      <c r="B22" s="597"/>
      <c r="C22" s="599"/>
      <c r="D22" s="43" t="str">
        <f>VLOOKUP($H$4,Verzamelblad!$A$5:$EK$54,33,0)</f>
        <v>m²</v>
      </c>
      <c r="E22" s="187">
        <f>VLOOKUP($H$4,Verzamelblad!$A$5:$DE$54,34)</f>
        <v>135.30000000000001</v>
      </c>
      <c r="F22" s="207"/>
      <c r="G22" s="152" t="str">
        <f>IF(IF(E22="","",SUM(E22*F22))=0,"",IF(E22="","",SUM(E22*F22)))</f>
        <v/>
      </c>
      <c r="H22" s="43">
        <f>VLOOKUP($H$4,Verzamelblad!$A$5:$EK$54,35,0)</f>
        <v>4</v>
      </c>
      <c r="I22" s="155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135.30000000000001</v>
      </c>
      <c r="F23" s="208"/>
      <c r="G23" s="153" t="str">
        <f>IF(IF(E23="","",SUM(E23*F23))=0,"",IF(E23="","",SUM(E23*F23)))</f>
        <v/>
      </c>
      <c r="H23" s="44">
        <f>VLOOKUP($H$4,Verzamelblad!$A$5:$EK$54,39,0)</f>
        <v>200</v>
      </c>
      <c r="I23" s="156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x14ac:dyDescent="0.25">
      <c r="A24" s="52" t="str">
        <f>VLOOKUP($H$4,Verzamelblad!$A$5:$EK$54,40,0)</f>
        <v>Dieptereiniging (groot)keuken HACCP</v>
      </c>
      <c r="B24" s="53"/>
      <c r="C24" s="40"/>
      <c r="D24" s="45" t="str">
        <f>VLOOKUP($H$4,Verzamelblad!$A$5:$EK$54,41,0)</f>
        <v>m²</v>
      </c>
      <c r="E24" s="44">
        <f>VLOOKUP($H$4,Verzamelblad!$A$5:$DE$54,42)</f>
        <v>0</v>
      </c>
      <c r="F24" s="208"/>
      <c r="G24" s="153" t="str">
        <f t="shared" ref="G24:G32" si="0">IF(IF(E24="","",SUM(E24*F24))=0,"",IF(E24="","",SUM(E24*F24)))</f>
        <v/>
      </c>
      <c r="H24" s="44">
        <f>VLOOKUP($H$4,Verzamelblad!$A$5:$EK$54,43,0)</f>
        <v>0</v>
      </c>
      <c r="I24" s="156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x14ac:dyDescent="0.25">
      <c r="A25" s="52" t="str">
        <f>VLOOKUP($H$4,Verzamelblad!$A$5:$EK$54,44,0)</f>
        <v>Operationele begeleiding ED</v>
      </c>
      <c r="B25" s="53"/>
      <c r="C25" s="40"/>
      <c r="D25" s="44" t="str">
        <f>VLOOKUP($H$4,Verzamelblad!$A$5:$EK$54,45,0)</f>
        <v>maand</v>
      </c>
      <c r="E25" s="44">
        <f>VLOOKUP($H$4,Verzamelblad!$A$5:$DE$54,46)</f>
        <v>24</v>
      </c>
      <c r="F25" s="208"/>
      <c r="G25" s="153" t="str">
        <f t="shared" si="0"/>
        <v/>
      </c>
      <c r="H25" s="44">
        <f>VLOOKUP($H$4,Verzamelblad!$A$5:$EK$54,47,0)</f>
        <v>1</v>
      </c>
      <c r="I25" s="156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53" t="str">
        <f t="shared" si="0"/>
        <v/>
      </c>
      <c r="H26" s="44">
        <f>VLOOKUP($H$4,Verzamelblad!$A$5:$EK$54,51,0)</f>
        <v>0</v>
      </c>
      <c r="I26" s="156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53" t="str">
        <f t="shared" si="0"/>
        <v/>
      </c>
      <c r="H27" s="44">
        <f>VLOOKUP($H$4,Verzamelblad!$A$5:$EK$54,55,0)</f>
        <v>0</v>
      </c>
      <c r="I27" s="156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53" t="str">
        <f t="shared" si="0"/>
        <v/>
      </c>
      <c r="H28" s="44">
        <f>VLOOKUP($H$4,Verzamelblad!$A$5:$EK$54,59,0)</f>
        <v>0</v>
      </c>
      <c r="I28" s="156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53" t="str">
        <f t="shared" si="0"/>
        <v/>
      </c>
      <c r="H29" s="44">
        <f>VLOOKUP($H$4,Verzamelblad!$A$5:$EK$54,63,0)</f>
        <v>0</v>
      </c>
      <c r="I29" s="156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53" t="str">
        <f t="shared" si="0"/>
        <v/>
      </c>
      <c r="H30" s="44">
        <f>VLOOKUP($H$4,Verzamelblad!$A$5:$EK$54,67,0)</f>
        <v>0</v>
      </c>
      <c r="I30" s="156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53" t="str">
        <f t="shared" si="0"/>
        <v/>
      </c>
      <c r="H31" s="44">
        <f>VLOOKUP($H$4,Verzamelblad!$A$5:$EK$54,71,0)</f>
        <v>0</v>
      </c>
      <c r="I31" s="156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54" t="str">
        <f t="shared" si="0"/>
        <v/>
      </c>
      <c r="H32" s="46">
        <f>VLOOKUP($H$4,Verzamelblad!$A$5:$EK$54,75,0)</f>
        <v>0</v>
      </c>
      <c r="I32" s="157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58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idden="1" x14ac:dyDescent="0.25">
      <c r="A36" s="55" t="str">
        <f>VLOOKUP($H$4,Verzamelblad!$A$5:$EK$54,16,0)</f>
        <v>Recoaten</v>
      </c>
      <c r="B36" s="56"/>
      <c r="C36" s="56"/>
      <c r="D36" s="39"/>
      <c r="E36" s="72">
        <f ca="1">VLOOKUP($H$4,Verzamelblad!$A$5:$DE$54,105)</f>
        <v>3956.2</v>
      </c>
      <c r="F36" s="207"/>
      <c r="G36" s="152" t="str">
        <f ca="1">IF(IF(E36="","",SUM(E36*F36))=0,"",IF(E36="","",SUM(E36*F36)))</f>
        <v/>
      </c>
      <c r="H36" s="43" t="str">
        <f>VLOOKUP($H$4,Verzamelblad!$A$5:$DE$54,17)</f>
        <v>resultaatgericht</v>
      </c>
      <c r="I36" s="155" t="str">
        <f t="shared" ref="I36:I43" ca="1" si="2">IFERROR(IF(IF(H36="op afroep","",SUM(G36*H36))=0,"",IF(H36="op afroep","",SUM(G36*H36))),"")</f>
        <v/>
      </c>
    </row>
    <row r="37" spans="1:12" hidden="1" x14ac:dyDescent="0.25">
      <c r="A37" s="52" t="str">
        <f>VLOOKUP($H$4,Verzamelblad!$A$5:$EK$54,18,0)</f>
        <v>Topstrippen en topcoaten</v>
      </c>
      <c r="B37" s="53"/>
      <c r="C37" s="53"/>
      <c r="D37" s="40"/>
      <c r="E37" s="81">
        <f ca="1">VLOOKUP($H$4,Verzamelblad!$A$5:$DE$54,106)</f>
        <v>3956.2</v>
      </c>
      <c r="F37" s="208"/>
      <c r="G37" s="153" t="str">
        <f ca="1">IF(IF(E37="","",SUM(E37*F37))=0,"",IF(E37="","",SUM(E37*F37)))</f>
        <v/>
      </c>
      <c r="H37" s="44" t="str">
        <f>VLOOKUP($H$4,Verzamelblad!$A$5:$DE$54,19)</f>
        <v>resultaatgericht</v>
      </c>
      <c r="I37" s="156" t="str">
        <f t="shared" ca="1" si="2"/>
        <v/>
      </c>
    </row>
    <row r="38" spans="1:12" hidden="1" x14ac:dyDescent="0.25">
      <c r="A38" s="52" t="str">
        <f>VLOOKUP($H$4,Verzamelblad!$A$5:$EK$54,20,0)</f>
        <v>Volsprayen</v>
      </c>
      <c r="B38" s="53"/>
      <c r="C38" s="53"/>
      <c r="D38" s="40"/>
      <c r="E38" s="81">
        <f ca="1">VLOOKUP($H$4,Verzamelblad!$A$5:$DE$54,107)</f>
        <v>3956.2</v>
      </c>
      <c r="F38" s="208"/>
      <c r="G38" s="153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56" t="str">
        <f t="shared" ca="1" si="2"/>
        <v/>
      </c>
      <c r="K38" s="10"/>
    </row>
    <row r="39" spans="1:12" x14ac:dyDescent="0.25">
      <c r="A39" s="52" t="str">
        <f>VLOOKUP($H$4,Verzamelblad!$A$5:$EK$54,22,0)</f>
        <v>Tapijtreinigen OP AFROEP</v>
      </c>
      <c r="B39" s="53"/>
      <c r="C39" s="53"/>
      <c r="D39" s="40"/>
      <c r="E39" s="81">
        <f ca="1">VLOOKUP($H$4,Verzamelblad!$A$5:$DE$54,108)</f>
        <v>366.67</v>
      </c>
      <c r="F39" s="208"/>
      <c r="G39" s="153" t="str">
        <f t="shared" ca="1" si="3"/>
        <v/>
      </c>
      <c r="H39" s="44">
        <f>VLOOKUP($H$4,Verzamelblad!$A$5:$DE$54,23)</f>
        <v>1</v>
      </c>
      <c r="I39" s="156" t="str">
        <f t="shared" ca="1" si="2"/>
        <v/>
      </c>
    </row>
    <row r="40" spans="1:12" x14ac:dyDescent="0.25">
      <c r="A40" s="52" t="str">
        <f>VLOOKUP($H$4,Verzamelblad!$A$5:$EK$54,24,0)</f>
        <v>Reinigen inloopzones</v>
      </c>
      <c r="B40" s="53"/>
      <c r="C40" s="53"/>
      <c r="D40" s="40"/>
      <c r="E40" s="88">
        <f>VLOOKUP($H$4,Verzamelblad!$A$5:$DE$54,109)</f>
        <v>0</v>
      </c>
      <c r="F40" s="208"/>
      <c r="G40" s="153" t="str">
        <f t="shared" si="3"/>
        <v/>
      </c>
      <c r="H40" s="44">
        <f>VLOOKUP($H$4,Verzamelblad!$A$5:$DE$54,25)</f>
        <v>0</v>
      </c>
      <c r="I40" s="156" t="str">
        <f t="shared" si="2"/>
        <v/>
      </c>
    </row>
    <row r="41" spans="1:12" x14ac:dyDescent="0.25">
      <c r="A41" s="52" t="str">
        <f>VLOOKUP($H$4,Verzamelblad!$A$5:$EK$54,26,0)</f>
        <v>Resultaatgericht vloerenonderhoud</v>
      </c>
      <c r="B41" s="53"/>
      <c r="C41" s="53"/>
      <c r="D41" s="40"/>
      <c r="E41" s="81">
        <f ca="1">VLOOKUP($H$4,Verzamelblad!$A$5:$DF$54,110)</f>
        <v>3956.2</v>
      </c>
      <c r="F41" s="208"/>
      <c r="G41" s="153" t="str">
        <f t="shared" ca="1" si="3"/>
        <v/>
      </c>
      <c r="H41" s="44">
        <f>VLOOKUP($H$4,Verzamelblad!$A$5:$DE$54,27)</f>
        <v>1</v>
      </c>
      <c r="I41" s="156" t="str">
        <f t="shared" ca="1" si="2"/>
        <v/>
      </c>
    </row>
    <row r="42" spans="1:12" x14ac:dyDescent="0.25">
      <c r="A42" s="52">
        <f>VLOOKUP($H$4,Verzamelblad!$A$5:$EK$54,28,0)</f>
        <v>0</v>
      </c>
      <c r="B42" s="53"/>
      <c r="C42" s="53"/>
      <c r="D42" s="40"/>
      <c r="E42" s="88">
        <v>0</v>
      </c>
      <c r="F42" s="208"/>
      <c r="G42" s="153" t="str">
        <f t="shared" si="3"/>
        <v/>
      </c>
      <c r="H42" s="44">
        <f>VLOOKUP($H$4,Verzamelblad!$A$5:$DE$54,29)</f>
        <v>0</v>
      </c>
      <c r="I42" s="156" t="str">
        <f t="shared" si="2"/>
        <v/>
      </c>
    </row>
    <row r="43" spans="1:12" x14ac:dyDescent="0.25">
      <c r="A43" s="54">
        <f>VLOOKUP($H$4,Verzamelblad!$A$5:$EK$54,30,0)</f>
        <v>0</v>
      </c>
      <c r="B43" s="41"/>
      <c r="C43" s="41"/>
      <c r="D43" s="42"/>
      <c r="E43" s="89">
        <v>0</v>
      </c>
      <c r="F43" s="209"/>
      <c r="G43" s="153" t="str">
        <f t="shared" si="3"/>
        <v/>
      </c>
      <c r="H43" s="46">
        <f>VLOOKUP($H$4,Verzamelblad!$A$5:$DE$54,31)</f>
        <v>0</v>
      </c>
      <c r="I43" s="156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59" t="str">
        <f ca="1">IF(SUM(I36:I43)=0,"",SUM(I36:I43))</f>
        <v/>
      </c>
    </row>
    <row r="45" spans="1:12" ht="15.75" thickTop="1" x14ac:dyDescent="0.25"/>
    <row r="46" spans="1:12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72">
        <f ca="1">VLOOKUP($H$4,Verzamelblad!$A$5:$DE$54,100)</f>
        <v>1137.5</v>
      </c>
      <c r="F47" s="207"/>
      <c r="G47" s="152" t="str">
        <f ca="1">IF(IF(E47="","",SUM(E47*F47))=0,"",IF(E47="","",SUM(E47*F47)))</f>
        <v/>
      </c>
      <c r="H47" s="172">
        <f>VLOOKUP($H$4,Verzamelblad!$A$5:$EK$54,77,0)</f>
        <v>2</v>
      </c>
      <c r="I47" s="155" t="str">
        <f t="shared" ref="I47:I56" ca="1" si="4">IFERROR(IF(IF(H47="op afroep","",SUM(G47*H47))=0,"",IF(H47="op afroep","",SUM(G47*H47))),"")</f>
        <v/>
      </c>
    </row>
    <row r="48" spans="1:12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81">
        <f ca="1">VLOOKUP($H$4,Verzamelblad!$A$5:$DE$54,99)</f>
        <v>1137.5</v>
      </c>
      <c r="F48" s="208"/>
      <c r="G48" s="153" t="str">
        <f ca="1">IF(IF(E48="","",SUM(E48*F48))=0,"",IF(E48="","",SUM(E48*F48)))</f>
        <v/>
      </c>
      <c r="H48" s="173">
        <f>VLOOKUP($H$4,Verzamelblad!$A$5:$EK$54,79,0)</f>
        <v>2</v>
      </c>
      <c r="I48" s="156" t="str">
        <f t="shared" ca="1" si="4"/>
        <v/>
      </c>
    </row>
    <row r="49" spans="1:12" x14ac:dyDescent="0.25">
      <c r="A49" s="52" t="str">
        <f>VLOOKUP($H$4,Verzamelblad!$A$5:$EK$54,80,0)</f>
        <v>Separatieglas dubbelvoudig gemeten</v>
      </c>
      <c r="B49" s="53"/>
      <c r="C49" s="53"/>
      <c r="D49" s="40"/>
      <c r="E49" s="81">
        <f ca="1">VLOOKUP($H$4,Verzamelblad!$A$5:$DE$54,101)</f>
        <v>401.5</v>
      </c>
      <c r="F49" s="208"/>
      <c r="G49" s="153" t="str">
        <f t="shared" ref="G49:G56" ca="1" si="5">IF(IF(E49="","",SUM(E49*F49))=0,"",IF(E49="","",SUM(E49*F49)))</f>
        <v/>
      </c>
      <c r="H49" s="173">
        <f>VLOOKUP($H$4,Verzamelblad!$A$5:$EK$54,81,0)</f>
        <v>2</v>
      </c>
      <c r="I49" s="156" t="str">
        <f t="shared" ca="1" si="4"/>
        <v/>
      </c>
    </row>
    <row r="50" spans="1:12" x14ac:dyDescent="0.25">
      <c r="A50" s="52" t="str">
        <f>VLOOKUP($H$4,Verzamelblad!$A$5:$EK$54,82,0)</f>
        <v>Koepelglas enkelvoudig gemeten</v>
      </c>
      <c r="B50" s="53"/>
      <c r="C50" s="53"/>
      <c r="D50" s="40"/>
      <c r="E50" s="81">
        <f ca="1">VLOOKUP($H$4,Verzamelblad!$A$5:$DE$54,102)</f>
        <v>0</v>
      </c>
      <c r="F50" s="208"/>
      <c r="G50" s="153" t="str">
        <f t="shared" ca="1" si="5"/>
        <v/>
      </c>
      <c r="H50" s="173">
        <f>VLOOKUP($H$4,Verzamelblad!$A$5:$EK$54,83,0)</f>
        <v>0</v>
      </c>
      <c r="I50" s="156" t="str">
        <f t="shared" ca="1" si="4"/>
        <v/>
      </c>
    </row>
    <row r="51" spans="1:12" x14ac:dyDescent="0.25">
      <c r="A51" s="52" t="str">
        <f>VLOOKUP($H$4,Verzamelblad!$A$5:$EK$54,84,0)</f>
        <v>Boeidelen</v>
      </c>
      <c r="B51" s="53"/>
      <c r="C51" s="53"/>
      <c r="D51" s="40"/>
      <c r="E51" s="81">
        <f ca="1">VLOOKUP($H$4,Verzamelblad!$A$5:$DE$54,103)</f>
        <v>0</v>
      </c>
      <c r="F51" s="208"/>
      <c r="G51" s="153" t="str">
        <f t="shared" ca="1" si="5"/>
        <v/>
      </c>
      <c r="H51" s="173">
        <f>VLOOKUP($H$4,Verzamelblad!$A$5:$EK$54,85,0)</f>
        <v>0</v>
      </c>
      <c r="I51" s="156" t="str">
        <f t="shared" ca="1" si="4"/>
        <v/>
      </c>
    </row>
    <row r="52" spans="1:12" x14ac:dyDescent="0.25">
      <c r="A52" s="52" t="str">
        <f>VLOOKUP($H$4,Verzamelblad!$A$5:$EK$54,86,0)</f>
        <v>Gevelbeplating</v>
      </c>
      <c r="B52" s="53"/>
      <c r="C52" s="53"/>
      <c r="D52" s="40"/>
      <c r="E52" s="81">
        <f ca="1">VLOOKUP($H$4,Verzamelblad!$A$5:$DE$54,104)</f>
        <v>142.6</v>
      </c>
      <c r="F52" s="208"/>
      <c r="G52" s="153" t="str">
        <f t="shared" ca="1" si="5"/>
        <v/>
      </c>
      <c r="H52" s="173">
        <f>VLOOKUP($H$4,Verzamelblad!$A$5:$EK$54,87,0)</f>
        <v>2</v>
      </c>
      <c r="I52" s="156" t="str">
        <f t="shared" ca="1" si="4"/>
        <v/>
      </c>
    </row>
    <row r="53" spans="1:12" x14ac:dyDescent="0.25">
      <c r="A53" s="52">
        <f>VLOOKUP($H$4,Verzamelblad!$A$5:$EK$54,88,0)</f>
        <v>0</v>
      </c>
      <c r="B53" s="53"/>
      <c r="C53" s="53"/>
      <c r="D53" s="40"/>
      <c r="E53" s="81"/>
      <c r="F53" s="208"/>
      <c r="G53" s="153" t="str">
        <f t="shared" si="5"/>
        <v/>
      </c>
      <c r="H53" s="173">
        <f>VLOOKUP($H$4,Verzamelblad!$A$5:$EK$54,89,0)</f>
        <v>0</v>
      </c>
      <c r="I53" s="156" t="str">
        <f t="shared" si="4"/>
        <v/>
      </c>
    </row>
    <row r="54" spans="1:12" x14ac:dyDescent="0.25">
      <c r="A54" s="52">
        <f>VLOOKUP($H$4,Verzamelblad!$A$5:$EK$54,90,0)</f>
        <v>0</v>
      </c>
      <c r="B54" s="53"/>
      <c r="C54" s="53"/>
      <c r="D54" s="40"/>
      <c r="E54" s="81">
        <v>0</v>
      </c>
      <c r="F54" s="208"/>
      <c r="G54" s="153" t="str">
        <f t="shared" si="5"/>
        <v/>
      </c>
      <c r="H54" s="173">
        <f>VLOOKUP($H$4,Verzamelblad!$A$5:$EK$54,91,0)</f>
        <v>0</v>
      </c>
      <c r="I54" s="156" t="str">
        <f t="shared" si="4"/>
        <v/>
      </c>
    </row>
    <row r="55" spans="1:12" x14ac:dyDescent="0.25">
      <c r="A55" s="52">
        <f>VLOOKUP($H$4,Verzamelblad!$A$5:$EK$54,92,0)</f>
        <v>0</v>
      </c>
      <c r="B55" s="53"/>
      <c r="C55" s="53"/>
      <c r="D55" s="40"/>
      <c r="E55" s="81">
        <v>0</v>
      </c>
      <c r="F55" s="208"/>
      <c r="G55" s="153" t="str">
        <f t="shared" si="5"/>
        <v/>
      </c>
      <c r="H55" s="173">
        <f>VLOOKUP($H$4,Verzamelblad!$A$5:$EK$54,93,0)</f>
        <v>0</v>
      </c>
      <c r="I55" s="156" t="str">
        <f t="shared" si="4"/>
        <v/>
      </c>
    </row>
    <row r="56" spans="1:12" x14ac:dyDescent="0.25">
      <c r="A56" s="54">
        <f>VLOOKUP($H$4,Verzamelblad!$A$5:$EK$54,94,0)</f>
        <v>0</v>
      </c>
      <c r="B56" s="41"/>
      <c r="C56" s="41"/>
      <c r="D56" s="42"/>
      <c r="E56" s="254">
        <v>0</v>
      </c>
      <c r="F56" s="209"/>
      <c r="G56" s="153" t="str">
        <f t="shared" si="5"/>
        <v/>
      </c>
      <c r="H56" s="174">
        <f>VLOOKUP($H$4,Verzamelblad!$A$5:$EK$54,95,0)</f>
        <v>0</v>
      </c>
      <c r="I56" s="156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59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idden="1" x14ac:dyDescent="0.25">
      <c r="A60" s="55"/>
      <c r="B60" s="56"/>
      <c r="C60" s="56"/>
      <c r="D60" s="39"/>
      <c r="E60" s="35"/>
      <c r="F60" s="35"/>
      <c r="G60" s="43"/>
      <c r="H60" s="35"/>
      <c r="I60" s="155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idden="1" x14ac:dyDescent="0.25">
      <c r="A61" s="52"/>
      <c r="B61" s="53"/>
      <c r="C61" s="53"/>
      <c r="D61" s="40"/>
      <c r="E61" s="36"/>
      <c r="F61" s="36"/>
      <c r="G61" s="44"/>
      <c r="H61" s="36"/>
      <c r="I61" s="156" t="str">
        <f t="shared" si="6"/>
        <v/>
      </c>
      <c r="K61" s="55" t="s">
        <v>236</v>
      </c>
      <c r="L61" s="91"/>
    </row>
    <row r="62" spans="1:12" hidden="1" x14ac:dyDescent="0.25">
      <c r="A62" s="52"/>
      <c r="B62" s="53"/>
      <c r="C62" s="53"/>
      <c r="D62" s="40"/>
      <c r="E62" s="36"/>
      <c r="F62" s="36"/>
      <c r="G62" s="44"/>
      <c r="H62" s="36"/>
      <c r="I62" s="156" t="str">
        <f t="shared" si="6"/>
        <v/>
      </c>
      <c r="K62" s="54" t="s">
        <v>237</v>
      </c>
      <c r="L62" s="92"/>
    </row>
    <row r="63" spans="1:12" hidden="1" x14ac:dyDescent="0.25">
      <c r="A63" s="52"/>
      <c r="B63" s="53"/>
      <c r="C63" s="53"/>
      <c r="D63" s="40"/>
      <c r="E63" s="36"/>
      <c r="F63" s="36"/>
      <c r="G63" s="44"/>
      <c r="H63" s="36"/>
      <c r="I63" s="156" t="str">
        <f t="shared" si="6"/>
        <v/>
      </c>
    </row>
    <row r="64" spans="1:12" hidden="1" x14ac:dyDescent="0.25">
      <c r="A64" s="52"/>
      <c r="B64" s="53"/>
      <c r="C64" s="53"/>
      <c r="D64" s="40"/>
      <c r="E64" s="36"/>
      <c r="F64" s="36"/>
      <c r="G64" s="44"/>
      <c r="H64" s="36"/>
      <c r="I64" s="156" t="str">
        <f t="shared" si="6"/>
        <v/>
      </c>
    </row>
    <row r="65" spans="1:12" hidden="1" x14ac:dyDescent="0.25">
      <c r="A65" s="54"/>
      <c r="B65" s="41"/>
      <c r="C65" s="41"/>
      <c r="D65" s="42"/>
      <c r="E65" s="37"/>
      <c r="F65" s="37"/>
      <c r="G65" s="46"/>
      <c r="H65" s="37"/>
      <c r="I65" s="156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59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x14ac:dyDescent="0.25">
      <c r="A69" s="596" t="s">
        <v>653</v>
      </c>
      <c r="B69" s="597"/>
      <c r="C69" s="597"/>
      <c r="D69" s="597"/>
      <c r="E69" s="597"/>
      <c r="F69" s="597"/>
      <c r="G69" s="597"/>
      <c r="H69" s="597"/>
      <c r="I69" s="598"/>
    </row>
    <row r="70" spans="1:12" x14ac:dyDescent="0.25">
      <c r="A70" s="590" t="s">
        <v>700</v>
      </c>
      <c r="B70" s="591"/>
      <c r="C70" s="591"/>
      <c r="D70" s="591"/>
      <c r="E70" s="591"/>
      <c r="F70" s="591"/>
      <c r="G70" s="591"/>
      <c r="H70" s="591"/>
      <c r="I70" s="592"/>
    </row>
    <row r="71" spans="1:12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x14ac:dyDescent="0.25"/>
    <row r="76" spans="1:12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x14ac:dyDescent="0.25">
      <c r="A77" s="14"/>
      <c r="B77" s="14"/>
      <c r="C77" s="14"/>
      <c r="D77" s="14"/>
      <c r="E77" s="14"/>
      <c r="F77" s="14"/>
      <c r="G77" s="14"/>
      <c r="H77" s="14"/>
      <c r="I77" s="129"/>
    </row>
    <row r="78" spans="1:12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8" t="str">
        <f ca="1">IFERROR(I76/12,"")</f>
        <v/>
      </c>
    </row>
    <row r="79" spans="1:12" x14ac:dyDescent="0.25">
      <c r="A79" s="14"/>
      <c r="B79" s="14"/>
      <c r="C79" s="14"/>
      <c r="D79" s="14"/>
      <c r="E79" s="14"/>
      <c r="F79" s="14"/>
      <c r="G79" s="14"/>
      <c r="H79" s="14"/>
      <c r="I79" s="129"/>
      <c r="J79" s="17"/>
      <c r="K79" s="17"/>
      <c r="L79" s="17"/>
    </row>
    <row r="80" spans="1:12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90">
        <f ca="1">VLOOKUP($H$4,Verzamelblad!$A$5:$EK$54,9,0)</f>
        <v>728.84399999999994</v>
      </c>
      <c r="F81" s="282"/>
      <c r="G81" s="14"/>
      <c r="H81" s="14"/>
      <c r="I81" s="129"/>
    </row>
    <row r="82" spans="1:9" ht="15.75" thickTop="1" x14ac:dyDescent="0.25"/>
    <row r="83" spans="1:9" x14ac:dyDescent="0.25"/>
    <row r="84" spans="1:9" hidden="1" x14ac:dyDescent="0.25">
      <c r="A84" t="s">
        <v>21</v>
      </c>
      <c r="D84" t="s">
        <v>84</v>
      </c>
      <c r="E84" t="s">
        <v>85</v>
      </c>
    </row>
    <row r="85" spans="1:9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751260</v>
      </c>
      <c r="E85" t="str">
        <f>IF(L19=0,"",IF(L19="","",SUM(D85/L19)*Uurtariefopbouw!$F$35))</f>
        <v/>
      </c>
    </row>
    <row r="86" spans="1:9" hidden="1" x14ac:dyDescent="0.25">
      <c r="A86" t="str">
        <f t="shared" ca="1" si="7"/>
        <v>A1</v>
      </c>
      <c r="D86">
        <f t="shared" ca="1" si="8"/>
        <v>70210</v>
      </c>
      <c r="E86" t="str">
        <f>IF(L20=0,"",IF(L20="","",SUM(D86/L20)*Uurtariefopbouw!$F$35))</f>
        <v/>
      </c>
    </row>
    <row r="87" spans="1:9" hidden="1" x14ac:dyDescent="0.25">
      <c r="A87" t="str">
        <f t="shared" ca="1" si="7"/>
        <v>A2</v>
      </c>
      <c r="D87">
        <f t="shared" ca="1" si="8"/>
        <v>129204</v>
      </c>
      <c r="E87" t="str">
        <f>IF(L21=0,"",IF(L21="","",SUM(D87/L21)*Uurtariefopbouw!$F$35))</f>
        <v/>
      </c>
    </row>
    <row r="88" spans="1:9" hidden="1" x14ac:dyDescent="0.25">
      <c r="A88" t="str">
        <f t="shared" ca="1" si="7"/>
        <v>A3</v>
      </c>
      <c r="D88">
        <f t="shared" ca="1" si="8"/>
        <v>8500</v>
      </c>
      <c r="E88" t="str">
        <f>IF(L22=0,"",IF(L22="","",SUM(D88/L22)*Uurtariefopbouw!$F$35))</f>
        <v/>
      </c>
    </row>
    <row r="89" spans="1:9" hidden="1" x14ac:dyDescent="0.25">
      <c r="A89" t="str">
        <f t="shared" ca="1" si="7"/>
        <v>B</v>
      </c>
      <c r="D89">
        <f t="shared" ca="1" si="8"/>
        <v>207716</v>
      </c>
      <c r="E89" t="str">
        <f>IF(L23=0,"",IF(L23="","",SUM(D89/L23)*Uurtariefopbouw!$F$35))</f>
        <v/>
      </c>
    </row>
    <row r="90" spans="1:9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idden="1" x14ac:dyDescent="0.25">
      <c r="A91" t="str">
        <f t="shared" ca="1" si="7"/>
        <v>C</v>
      </c>
      <c r="D91">
        <f t="shared" ca="1" si="8"/>
        <v>27060</v>
      </c>
      <c r="E91" t="str">
        <f>IF(L25=0,"",IF(L25="","",SUM(D91/L25)*Uurtariefopbouw!$F$35))</f>
        <v/>
      </c>
    </row>
    <row r="92" spans="1:9" hidden="1" x14ac:dyDescent="0.25">
      <c r="A92" t="str">
        <f t="shared" ca="1" si="7"/>
        <v>D</v>
      </c>
      <c r="D92">
        <f t="shared" ca="1" si="8"/>
        <v>2220</v>
      </c>
      <c r="E92" t="str">
        <f>IF(L26=0,"",IF(L26="","",SUM(D92/L26)*Uurtariefopbouw!$F$35))</f>
        <v/>
      </c>
    </row>
    <row r="93" spans="1:9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idden="1" x14ac:dyDescent="0.25">
      <c r="A98" t="str">
        <f t="shared" ca="1" si="7"/>
        <v>E3</v>
      </c>
      <c r="D98">
        <f t="shared" ca="1" si="8"/>
        <v>18800</v>
      </c>
      <c r="E98" t="str">
        <f>IF(L32=0,"",IF(L32="","",SUM(D98/L32)*Uurtariefopbouw!$F$35))</f>
        <v/>
      </c>
    </row>
    <row r="99" spans="1: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1214970</v>
      </c>
      <c r="E100" s="2">
        <f>SUM(E85:E99)</f>
        <v>0</v>
      </c>
    </row>
    <row r="101" spans="1:5" ht="15.75" hidden="1" thickTop="1" x14ac:dyDescent="0.25"/>
  </sheetData>
  <sheetProtection algorithmName="SHA-512" hashValue="UljQI35dhLkRhzhx+gXIBLvO1Kgi7y+PdtihDUqcL5KkpTNHRMxYBvKPwV5JGMJYqoMY40+xV5jLT1qITX4/gQ==" saltValue="wbLwldJzI8rCXjT1Psyu+Q==" spinCount="100000" sheet="1" objects="1" scenarios="1"/>
  <mergeCells count="16">
    <mergeCell ref="F4:G4"/>
    <mergeCell ref="F5:G5"/>
    <mergeCell ref="B6:E6"/>
    <mergeCell ref="B5:E5"/>
    <mergeCell ref="B4:E4"/>
    <mergeCell ref="F6:G6"/>
    <mergeCell ref="K17:K18"/>
    <mergeCell ref="L17:L18"/>
    <mergeCell ref="A71:I71"/>
    <mergeCell ref="A72:I72"/>
    <mergeCell ref="A73:I73"/>
    <mergeCell ref="A70:I70"/>
    <mergeCell ref="A69:I69"/>
    <mergeCell ref="A22:C22"/>
    <mergeCell ref="E19:F19"/>
    <mergeCell ref="A19:C19"/>
  </mergeCells>
  <conditionalFormatting sqref="K14">
    <cfRule type="cellIs" dxfId="162" priority="4" operator="equal">
      <formula>"Geen 100%"</formula>
    </cfRule>
  </conditionalFormatting>
  <conditionalFormatting sqref="G12">
    <cfRule type="containsText" dxfId="161" priority="2" operator="containsText" text="te laag">
      <formula>NOT(ISERROR(SEARCH("te laag",G12)))</formula>
    </cfRule>
  </conditionalFormatting>
  <conditionalFormatting sqref="G13">
    <cfRule type="containsText" dxfId="1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DB6B4D7-C34E-4691-9912-6FFAEFED278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Blad49">
    <tabColor rgb="FF173583"/>
  </sheetPr>
  <dimension ref="A1:M553"/>
  <sheetViews>
    <sheetView topLeftCell="A524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'23'!H4</f>
        <v>23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wo1Ns40OrlL2HxjSk80LHH30Ohku1d19l+M8dRcVcBUeInM1kwhQmYLqYCzgrEupiNjOEsdFeyHB9OTOyy6k3A==" saltValue="szHievd6saYA7u8Sc/Qxo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Blad50">
    <tabColor rgb="FFC2E76B"/>
  </sheetPr>
  <dimension ref="A1:O121"/>
  <sheetViews>
    <sheetView showGridLines="0" showZeros="0" topLeftCell="A7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24,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24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24a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OWRjprOLyfPhdxoVzheYjhVj0XysmXIn97QYFl4WQPa5oX3LtHj9HtscWayqIuIbW4eC+rEC6kYiyj+n9++/lg==" saltValue="TRGVZPkQ1pJMyEqzM4HsU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70" priority="4" operator="equal">
      <formula>"Geen 100%"</formula>
    </cfRule>
  </conditionalFormatting>
  <conditionalFormatting sqref="G12">
    <cfRule type="containsText" dxfId="69" priority="2" operator="containsText" text="te laag">
      <formula>NOT(ISERROR(SEARCH("te laag",G12)))</formula>
    </cfRule>
  </conditionalFormatting>
  <conditionalFormatting sqref="G13">
    <cfRule type="containsText" dxfId="6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9A98D13A-58D7-44AF-9424-480ED0637620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Blad51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'24'!H4</f>
        <v>24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BP97GiMHr2Uy4Ko4eyZB/GgWputzz+QNa7/+l15BT7vDM23t30tZb4ngKqQ/iskC0a2OZReFJh0tION9u8aZ2A==" saltValue="6sFbVU3yycYN38VNF7OZw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Blad53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25,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25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25a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S4kdS6C4xEVekXZ2PY1kxQp9d9p/KVqObLFjqTIu0uW3IfMTc/lwncE/RI/gRQHxBgDa4wIKs1X1P90iSq+AaA==" saltValue="Xnfv+lxeSSXPdXsy1jqLV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6" priority="4" operator="equal">
      <formula>"Geen 100%"</formula>
    </cfRule>
  </conditionalFormatting>
  <conditionalFormatting sqref="G12">
    <cfRule type="containsText" dxfId="65" priority="2" operator="containsText" text="te laag">
      <formula>NOT(ISERROR(SEARCH("te laag",G12)))</formula>
    </cfRule>
  </conditionalFormatting>
  <conditionalFormatting sqref="G13">
    <cfRule type="containsText" dxfId="6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54F6D43-A0B0-483D-9C20-E85CE441AC8C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Blad54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'25'!H4</f>
        <v>25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Z+x7hT9YkvAgvWbnUgmPGkQxlE4tshf2VMYWJWxEF2mVk9DTJUJoLLUcXq+V5A6mWQRiFVz2601yLJimabnwNQ==" saltValue="q5kBZCD/UJ2vGd+9iKwf6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Blad55">
    <tabColor rgb="FFC2E76B"/>
  </sheetPr>
  <dimension ref="A1:O121"/>
  <sheetViews>
    <sheetView showGridLines="0" showZeros="0" topLeftCell="A1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26,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26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26a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WRFFLMSO/AnLIJwallJekzjoOicuVJ8/ywK8zRvlt1HMRLsWDR7zrFBlU+VazLsEdswQl4/4saV+nOhyvOll4A==" saltValue="fFYJdelAuHs1pmvnIiWkM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62" priority="4" operator="equal">
      <formula>"Geen 100%"</formula>
    </cfRule>
  </conditionalFormatting>
  <conditionalFormatting sqref="G12">
    <cfRule type="containsText" dxfId="61" priority="2" operator="containsText" text="te laag">
      <formula>NOT(ISERROR(SEARCH("te laag",G12)))</formula>
    </cfRule>
  </conditionalFormatting>
  <conditionalFormatting sqref="G13">
    <cfRule type="containsText" dxfId="6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B30BD00A-2398-494C-AAFB-74FAF1F9427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Blad56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'26'!H4</f>
        <v>26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aWgYe6wGWGT1ZEDTTBeooYSLqmcnAz+EJ4N8G+mFdjurKE2XN/62u0JsYfVk0uUwvVFbvsudQvasIxPMs5YMmw==" saltValue="SI6zfRU7s3dJ6Og8BfCM7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Blad57">
    <tabColor rgb="FFC2E76B"/>
  </sheetPr>
  <dimension ref="A1:O121"/>
  <sheetViews>
    <sheetView showGridLines="0" showZeros="0" topLeftCell="A37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27,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27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27a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ubblxf+gCufTXnSugdfD626RV/ELZTHPbfZx8JmvF9iRNJnWUlY+RJfCuRw+1At9aYtN35gKncSaH8FXEf59UA==" saltValue="+sqhZgFDg0qP1CdRyWYZD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8" priority="4" operator="equal">
      <formula>"Geen 100%"</formula>
    </cfRule>
  </conditionalFormatting>
  <conditionalFormatting sqref="G12">
    <cfRule type="containsText" dxfId="57" priority="2" operator="containsText" text="te laag">
      <formula>NOT(ISERROR(SEARCH("te laag",G12)))</formula>
    </cfRule>
  </conditionalFormatting>
  <conditionalFormatting sqref="G13">
    <cfRule type="containsText" dxfId="5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EF3C67-ADDB-4722-9963-FA3C4435B4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Blad58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'27'!H4</f>
        <v>27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XPPTdu3QlS/diSQHHP+VkF9RMiRt4MjoKH3jmqM896PH9TQp8w4sO4xY+y3ni9mNTV+ydNhT0sdELDBY8ttymg==" saltValue="7KpmD7IzkSz1OFznLhJo/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59">
    <tabColor rgb="FFC2E76B"/>
  </sheetPr>
  <dimension ref="A1:O121"/>
  <sheetViews>
    <sheetView showGridLines="0" showZeros="0" topLeftCell="A1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28,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28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28a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VEj9iZx80hNlAApuvwdhtDB1bWNK2YjmEfZbvbV2q9UkxRtVf3zWoY0hByOPZFJ7asfiZSfN3naQEGOTPTcYhw==" saltValue="JVPOneupdxiO0Pu/urobZg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4" priority="4" operator="equal">
      <formula>"Geen 100%"</formula>
    </cfRule>
  </conditionalFormatting>
  <conditionalFormatting sqref="G12">
    <cfRule type="containsText" dxfId="53" priority="2" operator="containsText" text="te laag">
      <formula>NOT(ISERROR(SEARCH("te laag",G12)))</formula>
    </cfRule>
  </conditionalFormatting>
  <conditionalFormatting sqref="G13">
    <cfRule type="containsText" dxfId="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75D8448A-B818-473F-A078-7BD6DE6188B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5">
    <tabColor rgb="FF173583"/>
  </sheetPr>
  <dimension ref="A1:U553"/>
  <sheetViews>
    <sheetView zoomScaleNormal="100" workbookViewId="0">
      <pane ySplit="3" topLeftCell="A4" activePane="bottomLeft" state="frozen"/>
      <selection activeCell="I24" sqref="I24"/>
      <selection pane="bottomLeft" activeCell="O19" sqref="O19"/>
    </sheetView>
  </sheetViews>
  <sheetFormatPr defaultRowHeight="15" x14ac:dyDescent="0.25"/>
  <cols>
    <col min="1" max="1" width="7" style="423" bestFit="1" customWidth="1"/>
    <col min="2" max="2" width="13.140625" style="423" bestFit="1" customWidth="1"/>
    <col min="3" max="3" width="28.5703125" style="425" bestFit="1" customWidth="1"/>
    <col min="4" max="4" width="3" style="380" customWidth="1"/>
    <col min="5" max="5" width="3.7109375" style="380" customWidth="1"/>
    <col min="6" max="6" width="9.42578125" style="307" customWidth="1"/>
    <col min="7" max="7" width="10.5703125" style="307" customWidth="1"/>
    <col min="8" max="10" width="8.7109375" style="307" customWidth="1"/>
    <col min="11" max="11" width="10.7109375" style="307" customWidth="1"/>
    <col min="12" max="12" width="5.7109375" style="377" customWidth="1"/>
    <col min="13" max="13" width="11.7109375" style="285" bestFit="1" customWidth="1"/>
    <col min="14" max="14" width="9.140625" style="285"/>
    <col min="15" max="15" width="32.7109375" style="285" customWidth="1"/>
    <col min="16" max="16384" width="9.140625" style="285"/>
  </cols>
  <sheetData>
    <row r="1" spans="1:15" x14ac:dyDescent="0.25">
      <c r="A1" s="147">
        <f>'1'!H4</f>
        <v>1</v>
      </c>
      <c r="B1" s="421" t="s">
        <v>6</v>
      </c>
      <c r="C1" s="422"/>
      <c r="D1" s="373" t="str">
        <f>IF(VLOOKUP(A1,Verzamelblad!A5:E54,3)=0,"",VLOOKUP(A1,Verzamelblad!A5:E54,3))</f>
        <v>Beroepsonderwijs aan Zee</v>
      </c>
      <c r="E1" s="374"/>
      <c r="F1" s="506"/>
      <c r="G1" s="506"/>
      <c r="H1" s="506"/>
      <c r="I1" s="506"/>
      <c r="J1" s="506"/>
      <c r="K1" s="376"/>
    </row>
    <row r="2" spans="1:15" x14ac:dyDescent="0.25">
      <c r="B2" s="421" t="s">
        <v>22</v>
      </c>
      <c r="C2" s="424"/>
      <c r="D2" s="373" t="str">
        <f>IF(CONCATENATE(VLOOKUP(A1,Verzamelblad!A5:E54,4)," te ",VLOOKUP(A1,Verzamelblad!A5:E54,5))=" te ","",CONCATENATE(VLOOKUP(A1,Verzamelblad!A5:E54,4)," te ",VLOOKUP(A1,Verzamelblad!A5:E54,5)))</f>
        <v>Drs. F. Bijlweg 10 te Den Helder</v>
      </c>
      <c r="E2" s="374"/>
      <c r="F2" s="506"/>
      <c r="G2" s="506"/>
      <c r="H2" s="506"/>
      <c r="I2" s="506"/>
      <c r="J2" s="506"/>
      <c r="K2" s="376"/>
    </row>
    <row r="3" spans="1:15" ht="30" x14ac:dyDescent="0.25">
      <c r="A3" s="423" t="s">
        <v>172</v>
      </c>
      <c r="B3" s="423" t="s">
        <v>23</v>
      </c>
      <c r="C3" s="425" t="s">
        <v>24</v>
      </c>
      <c r="D3" s="380" t="s">
        <v>25</v>
      </c>
      <c r="E3" s="38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381" t="s">
        <v>4</v>
      </c>
      <c r="L3" s="379" t="s">
        <v>31</v>
      </c>
      <c r="M3" s="380" t="s">
        <v>32</v>
      </c>
      <c r="O3" s="285" t="s">
        <v>556</v>
      </c>
    </row>
    <row r="4" spans="1:15" x14ac:dyDescent="0.25">
      <c r="K4" s="307">
        <f t="shared" ref="K4:K29" si="0">SUM(F4:J4)</f>
        <v>0</v>
      </c>
      <c r="L4" s="377">
        <f>IF(D4="X",0,IF(E4="",0,IF(E4="H",0,VLOOKUP(E4,$F$539:$G$553,2))))</f>
        <v>0</v>
      </c>
      <c r="M4" s="285">
        <f t="shared" ref="M4:M29" si="1">SUM(K4*L4)</f>
        <v>0</v>
      </c>
    </row>
    <row r="5" spans="1:15" x14ac:dyDescent="0.25">
      <c r="A5" s="261"/>
      <c r="B5" s="261"/>
      <c r="C5" s="262" t="s">
        <v>307</v>
      </c>
      <c r="D5" s="251"/>
      <c r="E5" s="252"/>
      <c r="F5" s="252"/>
      <c r="G5" s="252"/>
      <c r="H5" s="252"/>
      <c r="I5" s="252"/>
      <c r="J5" s="252"/>
      <c r="K5" s="307">
        <f t="shared" si="0"/>
        <v>0</v>
      </c>
      <c r="L5" s="377">
        <f>IF(D5="X",0,IF(E5="",0,IF(E5="H",0,VLOOKUP(E5,$F$539:$G$553,2))))</f>
        <v>0</v>
      </c>
      <c r="M5" s="285">
        <f t="shared" si="1"/>
        <v>0</v>
      </c>
    </row>
    <row r="6" spans="1:15" x14ac:dyDescent="0.25">
      <c r="A6" s="426"/>
      <c r="B6" s="507">
        <v>0.01</v>
      </c>
      <c r="C6" s="507" t="s">
        <v>308</v>
      </c>
      <c r="D6" s="469"/>
      <c r="E6" s="469" t="s">
        <v>311</v>
      </c>
      <c r="F6" s="470">
        <v>33.049999999999997</v>
      </c>
      <c r="G6" s="470"/>
      <c r="H6" s="470"/>
      <c r="I6" s="470"/>
      <c r="J6" s="470"/>
      <c r="K6" s="307">
        <f t="shared" si="0"/>
        <v>33.049999999999997</v>
      </c>
      <c r="L6" s="377">
        <f t="shared" ref="L6:L69" si="2">IF(D6="X",0,IF(E6="",0,IF(E6="H",0,VLOOKUP(E6,$F$539:$G$553,2))))</f>
        <v>200</v>
      </c>
      <c r="M6" s="285">
        <f t="shared" si="1"/>
        <v>6609.9999999999991</v>
      </c>
    </row>
    <row r="7" spans="1:15" x14ac:dyDescent="0.25">
      <c r="A7" s="426"/>
      <c r="B7" s="507">
        <v>0.05</v>
      </c>
      <c r="C7" s="507" t="s">
        <v>310</v>
      </c>
      <c r="D7" s="469"/>
      <c r="E7" s="469" t="s">
        <v>311</v>
      </c>
      <c r="F7" s="470"/>
      <c r="G7" s="470"/>
      <c r="H7" s="470"/>
      <c r="I7" s="470"/>
      <c r="J7" s="470">
        <v>203</v>
      </c>
      <c r="K7" s="307">
        <f t="shared" si="0"/>
        <v>203</v>
      </c>
      <c r="L7" s="377">
        <f t="shared" si="2"/>
        <v>200</v>
      </c>
      <c r="M7" s="285">
        <f t="shared" si="1"/>
        <v>40600</v>
      </c>
    </row>
    <row r="8" spans="1:15" x14ac:dyDescent="0.25">
      <c r="A8" s="426"/>
      <c r="B8" s="507">
        <v>0</v>
      </c>
      <c r="C8" s="507" t="s">
        <v>312</v>
      </c>
      <c r="D8" s="508"/>
      <c r="E8" s="469" t="s">
        <v>311</v>
      </c>
      <c r="F8" s="470"/>
      <c r="G8" s="470"/>
      <c r="H8" s="470">
        <v>14</v>
      </c>
      <c r="I8" s="470"/>
      <c r="J8" s="470"/>
      <c r="K8" s="307">
        <f t="shared" si="0"/>
        <v>14</v>
      </c>
      <c r="L8" s="377">
        <f t="shared" si="2"/>
        <v>200</v>
      </c>
      <c r="M8" s="285">
        <f t="shared" si="1"/>
        <v>2800</v>
      </c>
    </row>
    <row r="9" spans="1:15" x14ac:dyDescent="0.25">
      <c r="A9" s="426"/>
      <c r="B9" s="507">
        <v>0.17</v>
      </c>
      <c r="C9" s="507" t="s">
        <v>315</v>
      </c>
      <c r="D9" s="508"/>
      <c r="E9" s="469" t="s">
        <v>311</v>
      </c>
      <c r="F9" s="470"/>
      <c r="G9" s="470">
        <v>68</v>
      </c>
      <c r="H9" s="470"/>
      <c r="I9" s="470"/>
      <c r="J9" s="470"/>
      <c r="K9" s="307">
        <f t="shared" si="0"/>
        <v>68</v>
      </c>
      <c r="L9" s="377">
        <f t="shared" si="2"/>
        <v>200</v>
      </c>
      <c r="M9" s="285">
        <f t="shared" si="1"/>
        <v>13600</v>
      </c>
    </row>
    <row r="10" spans="1:15" x14ac:dyDescent="0.25">
      <c r="A10" s="426"/>
      <c r="B10" s="507">
        <v>0.21</v>
      </c>
      <c r="C10" s="435" t="s">
        <v>316</v>
      </c>
      <c r="D10" s="508"/>
      <c r="E10" s="469" t="s">
        <v>309</v>
      </c>
      <c r="F10" s="470"/>
      <c r="G10" s="470">
        <v>44</v>
      </c>
      <c r="H10" s="470"/>
      <c r="I10" s="470"/>
      <c r="J10" s="470"/>
      <c r="K10" s="307">
        <f t="shared" si="0"/>
        <v>44</v>
      </c>
      <c r="L10" s="377">
        <f t="shared" si="2"/>
        <v>200</v>
      </c>
      <c r="M10" s="285">
        <f t="shared" si="1"/>
        <v>8800</v>
      </c>
    </row>
    <row r="11" spans="1:15" x14ac:dyDescent="0.25">
      <c r="A11" s="426"/>
      <c r="B11" s="507">
        <v>0.2</v>
      </c>
      <c r="C11" s="435" t="s">
        <v>316</v>
      </c>
      <c r="D11" s="508"/>
      <c r="E11" s="469" t="s">
        <v>309</v>
      </c>
      <c r="F11" s="470"/>
      <c r="G11" s="470">
        <v>117</v>
      </c>
      <c r="H11" s="470"/>
      <c r="I11" s="470"/>
      <c r="J11" s="470"/>
      <c r="K11" s="307">
        <f t="shared" si="0"/>
        <v>117</v>
      </c>
      <c r="L11" s="377">
        <f t="shared" si="2"/>
        <v>200</v>
      </c>
      <c r="M11" s="285">
        <f t="shared" si="1"/>
        <v>23400</v>
      </c>
    </row>
    <row r="12" spans="1:15" x14ac:dyDescent="0.25">
      <c r="A12" s="426"/>
      <c r="B12" s="507">
        <v>0.19</v>
      </c>
      <c r="C12" s="507" t="s">
        <v>317</v>
      </c>
      <c r="D12" s="509"/>
      <c r="E12" s="469" t="s">
        <v>275</v>
      </c>
      <c r="F12" s="470"/>
      <c r="G12" s="470"/>
      <c r="H12" s="470"/>
      <c r="I12" s="470"/>
      <c r="J12" s="470">
        <v>8</v>
      </c>
      <c r="K12" s="307">
        <f t="shared" si="0"/>
        <v>8</v>
      </c>
      <c r="L12" s="377">
        <f t="shared" si="2"/>
        <v>200</v>
      </c>
      <c r="M12" s="285">
        <f t="shared" si="1"/>
        <v>1600</v>
      </c>
    </row>
    <row r="13" spans="1:15" x14ac:dyDescent="0.25">
      <c r="A13" s="426"/>
      <c r="B13" s="507">
        <v>0.18</v>
      </c>
      <c r="C13" s="507" t="s">
        <v>318</v>
      </c>
      <c r="D13" s="509"/>
      <c r="E13" s="469" t="s">
        <v>275</v>
      </c>
      <c r="F13" s="470"/>
      <c r="G13" s="470"/>
      <c r="H13" s="470"/>
      <c r="I13" s="470"/>
      <c r="J13" s="470">
        <v>8</v>
      </c>
      <c r="K13" s="307">
        <f t="shared" si="0"/>
        <v>8</v>
      </c>
      <c r="L13" s="377">
        <f t="shared" si="2"/>
        <v>200</v>
      </c>
      <c r="M13" s="285">
        <f t="shared" si="1"/>
        <v>1600</v>
      </c>
    </row>
    <row r="14" spans="1:15" x14ac:dyDescent="0.25">
      <c r="A14" s="426"/>
      <c r="B14" s="507">
        <v>0.16</v>
      </c>
      <c r="C14" s="507" t="s">
        <v>319</v>
      </c>
      <c r="D14" s="508"/>
      <c r="E14" s="469" t="s">
        <v>420</v>
      </c>
      <c r="F14" s="470">
        <v>32</v>
      </c>
      <c r="G14" s="470"/>
      <c r="H14" s="470"/>
      <c r="I14" s="470"/>
      <c r="J14" s="470"/>
      <c r="K14" s="307">
        <f t="shared" si="0"/>
        <v>32</v>
      </c>
      <c r="L14" s="377">
        <f t="shared" si="2"/>
        <v>200</v>
      </c>
      <c r="M14" s="285">
        <f t="shared" si="1"/>
        <v>6400</v>
      </c>
    </row>
    <row r="15" spans="1:15" x14ac:dyDescent="0.25">
      <c r="A15" s="426"/>
      <c r="B15" s="507">
        <v>0.15</v>
      </c>
      <c r="C15" s="507" t="s">
        <v>319</v>
      </c>
      <c r="D15" s="509"/>
      <c r="E15" s="469" t="s">
        <v>420</v>
      </c>
      <c r="F15" s="470">
        <v>23</v>
      </c>
      <c r="G15" s="470"/>
      <c r="H15" s="470"/>
      <c r="I15" s="470"/>
      <c r="J15" s="470"/>
      <c r="K15" s="307">
        <f t="shared" si="0"/>
        <v>23</v>
      </c>
      <c r="L15" s="377">
        <f t="shared" si="2"/>
        <v>200</v>
      </c>
      <c r="M15" s="285">
        <f t="shared" si="1"/>
        <v>4600</v>
      </c>
    </row>
    <row r="16" spans="1:15" x14ac:dyDescent="0.25">
      <c r="A16" s="426"/>
      <c r="B16" s="507">
        <v>0.14000000000000001</v>
      </c>
      <c r="C16" s="507" t="s">
        <v>706</v>
      </c>
      <c r="D16" s="509"/>
      <c r="E16" s="469" t="s">
        <v>309</v>
      </c>
      <c r="F16" s="470"/>
      <c r="G16" s="470">
        <v>48.4</v>
      </c>
      <c r="H16" s="470"/>
      <c r="I16" s="470"/>
      <c r="J16" s="470"/>
      <c r="K16" s="307">
        <f t="shared" si="0"/>
        <v>48.4</v>
      </c>
      <c r="L16" s="377">
        <f t="shared" si="2"/>
        <v>200</v>
      </c>
      <c r="M16" s="285">
        <f t="shared" si="1"/>
        <v>9680</v>
      </c>
    </row>
    <row r="17" spans="1:13" x14ac:dyDescent="0.25">
      <c r="A17" s="426"/>
      <c r="B17" s="507">
        <v>0.12</v>
      </c>
      <c r="C17" s="435" t="s">
        <v>320</v>
      </c>
      <c r="D17" s="509"/>
      <c r="E17" s="469" t="s">
        <v>420</v>
      </c>
      <c r="F17" s="470">
        <v>37.4</v>
      </c>
      <c r="G17" s="470"/>
      <c r="H17" s="470"/>
      <c r="I17" s="470"/>
      <c r="J17" s="470"/>
      <c r="K17" s="307">
        <f t="shared" si="0"/>
        <v>37.4</v>
      </c>
      <c r="L17" s="377">
        <f t="shared" si="2"/>
        <v>200</v>
      </c>
      <c r="M17" s="285">
        <f t="shared" si="1"/>
        <v>7480</v>
      </c>
    </row>
    <row r="18" spans="1:13" x14ac:dyDescent="0.25">
      <c r="A18" s="426"/>
      <c r="B18" s="507">
        <v>0.11</v>
      </c>
      <c r="C18" s="507" t="s">
        <v>321</v>
      </c>
      <c r="D18" s="509"/>
      <c r="E18" s="469" t="s">
        <v>421</v>
      </c>
      <c r="F18" s="470">
        <v>88.02</v>
      </c>
      <c r="G18" s="470"/>
      <c r="H18" s="470"/>
      <c r="I18" s="470"/>
      <c r="J18" s="470"/>
      <c r="K18" s="307">
        <f t="shared" si="0"/>
        <v>88.02</v>
      </c>
      <c r="L18" s="377">
        <f t="shared" si="2"/>
        <v>200</v>
      </c>
      <c r="M18" s="285">
        <f t="shared" si="1"/>
        <v>17604</v>
      </c>
    </row>
    <row r="19" spans="1:13" x14ac:dyDescent="0.25">
      <c r="A19" s="426"/>
      <c r="B19" s="507"/>
      <c r="C19" s="507" t="s">
        <v>322</v>
      </c>
      <c r="D19" s="508"/>
      <c r="E19" s="469" t="s">
        <v>422</v>
      </c>
      <c r="F19" s="470"/>
      <c r="G19" s="470">
        <v>9.5</v>
      </c>
      <c r="H19" s="470"/>
      <c r="I19" s="470"/>
      <c r="J19" s="470"/>
      <c r="K19" s="307">
        <f t="shared" si="0"/>
        <v>9.5</v>
      </c>
      <c r="L19" s="377">
        <f t="shared" si="2"/>
        <v>200</v>
      </c>
      <c r="M19" s="285">
        <f t="shared" si="1"/>
        <v>1900</v>
      </c>
    </row>
    <row r="20" spans="1:13" x14ac:dyDescent="0.25">
      <c r="A20" s="426"/>
      <c r="B20" s="507">
        <v>0.1</v>
      </c>
      <c r="C20" s="507" t="s">
        <v>323</v>
      </c>
      <c r="D20" s="508"/>
      <c r="E20" s="469" t="s">
        <v>420</v>
      </c>
      <c r="F20" s="470"/>
      <c r="G20" s="470">
        <v>10</v>
      </c>
      <c r="H20" s="470"/>
      <c r="I20" s="470"/>
      <c r="J20" s="470"/>
      <c r="K20" s="307">
        <f t="shared" si="0"/>
        <v>10</v>
      </c>
      <c r="L20" s="377">
        <f t="shared" si="2"/>
        <v>200</v>
      </c>
      <c r="M20" s="285">
        <f t="shared" si="1"/>
        <v>2000</v>
      </c>
    </row>
    <row r="21" spans="1:13" x14ac:dyDescent="0.25">
      <c r="A21" s="426"/>
      <c r="B21" s="507"/>
      <c r="C21" s="507" t="s">
        <v>366</v>
      </c>
      <c r="D21" s="508"/>
      <c r="E21" s="469" t="s">
        <v>420</v>
      </c>
      <c r="F21" s="470"/>
      <c r="G21" s="470">
        <v>27.5</v>
      </c>
      <c r="H21" s="470"/>
      <c r="I21" s="470"/>
      <c r="J21" s="470"/>
      <c r="K21" s="307">
        <f t="shared" si="0"/>
        <v>27.5</v>
      </c>
      <c r="L21" s="377">
        <f t="shared" si="2"/>
        <v>200</v>
      </c>
      <c r="M21" s="285">
        <f t="shared" si="1"/>
        <v>5500</v>
      </c>
    </row>
    <row r="22" spans="1:13" x14ac:dyDescent="0.25">
      <c r="A22" s="426" t="s">
        <v>324</v>
      </c>
      <c r="B22" s="507" t="s">
        <v>325</v>
      </c>
      <c r="C22" s="507" t="s">
        <v>319</v>
      </c>
      <c r="D22" s="508"/>
      <c r="E22" s="469" t="s">
        <v>420</v>
      </c>
      <c r="F22" s="470">
        <v>32.200000000000003</v>
      </c>
      <c r="G22" s="470"/>
      <c r="H22" s="470"/>
      <c r="I22" s="470"/>
      <c r="J22" s="470"/>
      <c r="K22" s="307">
        <f t="shared" si="0"/>
        <v>32.200000000000003</v>
      </c>
      <c r="L22" s="377">
        <f t="shared" si="2"/>
        <v>200</v>
      </c>
      <c r="M22" s="285">
        <f t="shared" si="1"/>
        <v>6440.0000000000009</v>
      </c>
    </row>
    <row r="23" spans="1:13" x14ac:dyDescent="0.25">
      <c r="A23" s="426"/>
      <c r="B23" s="507"/>
      <c r="C23" s="507" t="s">
        <v>326</v>
      </c>
      <c r="D23" s="508"/>
      <c r="E23" s="469" t="s">
        <v>314</v>
      </c>
      <c r="F23" s="470"/>
      <c r="G23" s="470">
        <v>10.75</v>
      </c>
      <c r="H23" s="470"/>
      <c r="I23" s="470"/>
      <c r="J23" s="470"/>
      <c r="K23" s="307">
        <f t="shared" si="0"/>
        <v>10.75</v>
      </c>
      <c r="L23" s="377">
        <f t="shared" si="2"/>
        <v>0</v>
      </c>
      <c r="M23" s="285">
        <f t="shared" si="1"/>
        <v>0</v>
      </c>
    </row>
    <row r="24" spans="1:13" x14ac:dyDescent="0.25">
      <c r="A24" s="426"/>
      <c r="B24" s="507"/>
      <c r="C24" s="507" t="s">
        <v>315</v>
      </c>
      <c r="D24" s="509"/>
      <c r="E24" s="469" t="s">
        <v>311</v>
      </c>
      <c r="F24" s="470"/>
      <c r="G24" s="470"/>
      <c r="H24" s="470"/>
      <c r="I24" s="470"/>
      <c r="J24" s="470">
        <v>9.9</v>
      </c>
      <c r="K24" s="307">
        <f t="shared" si="0"/>
        <v>9.9</v>
      </c>
      <c r="L24" s="377">
        <f t="shared" si="2"/>
        <v>200</v>
      </c>
      <c r="M24" s="285">
        <f t="shared" si="1"/>
        <v>1980</v>
      </c>
    </row>
    <row r="25" spans="1:13" x14ac:dyDescent="0.25">
      <c r="A25" s="426"/>
      <c r="B25" s="507"/>
      <c r="C25" s="507" t="s">
        <v>317</v>
      </c>
      <c r="D25" s="509"/>
      <c r="E25" s="469" t="s">
        <v>275</v>
      </c>
      <c r="F25" s="470"/>
      <c r="G25" s="470"/>
      <c r="H25" s="470"/>
      <c r="I25" s="470"/>
      <c r="J25" s="470">
        <v>7.1</v>
      </c>
      <c r="K25" s="307">
        <f t="shared" si="0"/>
        <v>7.1</v>
      </c>
      <c r="L25" s="377">
        <f t="shared" si="2"/>
        <v>200</v>
      </c>
      <c r="M25" s="285">
        <f t="shared" si="1"/>
        <v>1420</v>
      </c>
    </row>
    <row r="26" spans="1:13" x14ac:dyDescent="0.25">
      <c r="A26" s="426"/>
      <c r="B26" s="507"/>
      <c r="C26" s="507" t="s">
        <v>317</v>
      </c>
      <c r="D26" s="509"/>
      <c r="E26" s="469" t="s">
        <v>275</v>
      </c>
      <c r="F26" s="470"/>
      <c r="G26" s="470"/>
      <c r="H26" s="470"/>
      <c r="I26" s="470"/>
      <c r="J26" s="470">
        <v>9.6999999999999993</v>
      </c>
      <c r="K26" s="307">
        <f t="shared" si="0"/>
        <v>9.6999999999999993</v>
      </c>
      <c r="L26" s="377">
        <f t="shared" si="2"/>
        <v>200</v>
      </c>
      <c r="M26" s="285">
        <f t="shared" si="1"/>
        <v>1939.9999999999998</v>
      </c>
    </row>
    <row r="27" spans="1:13" x14ac:dyDescent="0.25">
      <c r="A27" s="507"/>
      <c r="B27" s="507"/>
      <c r="C27" s="507" t="s">
        <v>327</v>
      </c>
      <c r="D27" s="508"/>
      <c r="E27" s="469" t="s">
        <v>314</v>
      </c>
      <c r="F27" s="470"/>
      <c r="G27" s="470"/>
      <c r="H27" s="470"/>
      <c r="I27" s="470"/>
      <c r="J27" s="470">
        <v>8.07</v>
      </c>
      <c r="K27" s="307">
        <f t="shared" si="0"/>
        <v>8.07</v>
      </c>
      <c r="L27" s="377">
        <f t="shared" si="2"/>
        <v>0</v>
      </c>
      <c r="M27" s="285">
        <f t="shared" si="1"/>
        <v>0</v>
      </c>
    </row>
    <row r="28" spans="1:13" x14ac:dyDescent="0.25">
      <c r="A28" s="507" t="s">
        <v>328</v>
      </c>
      <c r="B28" s="507"/>
      <c r="C28" s="507" t="s">
        <v>316</v>
      </c>
      <c r="D28" s="508"/>
      <c r="E28" s="469" t="s">
        <v>309</v>
      </c>
      <c r="F28" s="470"/>
      <c r="G28" s="470">
        <v>295</v>
      </c>
      <c r="H28" s="470"/>
      <c r="I28" s="470"/>
      <c r="J28" s="470"/>
      <c r="K28" s="307">
        <f t="shared" si="0"/>
        <v>295</v>
      </c>
      <c r="L28" s="377">
        <f t="shared" si="2"/>
        <v>200</v>
      </c>
      <c r="M28" s="285">
        <f t="shared" si="1"/>
        <v>59000</v>
      </c>
    </row>
    <row r="29" spans="1:13" x14ac:dyDescent="0.25">
      <c r="A29" s="507"/>
      <c r="B29" s="507"/>
      <c r="C29" s="507" t="s">
        <v>329</v>
      </c>
      <c r="D29" s="508"/>
      <c r="E29" s="508" t="s">
        <v>309</v>
      </c>
      <c r="F29" s="470"/>
      <c r="G29" s="470">
        <v>24</v>
      </c>
      <c r="H29" s="470"/>
      <c r="I29" s="470"/>
      <c r="J29" s="470"/>
      <c r="K29" s="307">
        <f t="shared" si="0"/>
        <v>24</v>
      </c>
      <c r="L29" s="377">
        <f t="shared" si="2"/>
        <v>200</v>
      </c>
      <c r="M29" s="285">
        <f t="shared" si="1"/>
        <v>4800</v>
      </c>
    </row>
    <row r="30" spans="1:13" x14ac:dyDescent="0.25">
      <c r="A30" s="507"/>
      <c r="B30" s="507"/>
      <c r="C30" s="507" t="s">
        <v>330</v>
      </c>
      <c r="D30" s="508"/>
      <c r="E30" s="469" t="s">
        <v>314</v>
      </c>
      <c r="F30" s="470"/>
      <c r="G30" s="470"/>
      <c r="H30" s="470"/>
      <c r="I30" s="470"/>
      <c r="J30" s="470">
        <v>8</v>
      </c>
      <c r="K30" s="307">
        <f t="shared" ref="K30:K68" si="3">SUM(F30:J30)</f>
        <v>8</v>
      </c>
      <c r="L30" s="377">
        <f t="shared" si="2"/>
        <v>0</v>
      </c>
      <c r="M30" s="285">
        <f t="shared" ref="M30:M68" si="4">SUM(K30*L30)</f>
        <v>0</v>
      </c>
    </row>
    <row r="31" spans="1:13" x14ac:dyDescent="0.25">
      <c r="A31" s="507"/>
      <c r="B31" s="507"/>
      <c r="C31" s="507" t="s">
        <v>331</v>
      </c>
      <c r="D31" s="508"/>
      <c r="E31" s="469" t="s">
        <v>422</v>
      </c>
      <c r="F31" s="470"/>
      <c r="G31" s="470"/>
      <c r="H31" s="470"/>
      <c r="I31" s="470"/>
      <c r="J31" s="470">
        <v>33</v>
      </c>
      <c r="K31" s="307">
        <f t="shared" si="3"/>
        <v>33</v>
      </c>
      <c r="L31" s="377">
        <f t="shared" si="2"/>
        <v>200</v>
      </c>
      <c r="M31" s="285">
        <f t="shared" si="4"/>
        <v>6600</v>
      </c>
    </row>
    <row r="32" spans="1:13" x14ac:dyDescent="0.25">
      <c r="A32" s="507"/>
      <c r="B32" s="507"/>
      <c r="C32" s="507" t="s">
        <v>333</v>
      </c>
      <c r="D32" s="508"/>
      <c r="E32" s="469" t="s">
        <v>421</v>
      </c>
      <c r="F32" s="470"/>
      <c r="G32" s="470"/>
      <c r="H32" s="470">
        <v>41</v>
      </c>
      <c r="I32" s="470"/>
      <c r="J32" s="470"/>
      <c r="K32" s="307">
        <f t="shared" si="3"/>
        <v>41</v>
      </c>
      <c r="L32" s="377">
        <f t="shared" si="2"/>
        <v>200</v>
      </c>
      <c r="M32" s="285">
        <f t="shared" si="4"/>
        <v>8200</v>
      </c>
    </row>
    <row r="33" spans="1:16" x14ac:dyDescent="0.25">
      <c r="A33" s="507"/>
      <c r="B33" s="507"/>
      <c r="C33" s="507" t="s">
        <v>334</v>
      </c>
      <c r="D33" s="508"/>
      <c r="E33" s="469" t="s">
        <v>314</v>
      </c>
      <c r="F33" s="470"/>
      <c r="G33" s="470"/>
      <c r="H33" s="470"/>
      <c r="I33" s="470"/>
      <c r="J33" s="510">
        <v>10</v>
      </c>
      <c r="K33" s="307">
        <f t="shared" si="3"/>
        <v>10</v>
      </c>
      <c r="L33" s="377">
        <f t="shared" si="2"/>
        <v>0</v>
      </c>
      <c r="M33" s="285">
        <f t="shared" si="4"/>
        <v>0</v>
      </c>
    </row>
    <row r="34" spans="1:16" x14ac:dyDescent="0.25">
      <c r="A34" s="507"/>
      <c r="B34" s="507"/>
      <c r="C34" s="507" t="s">
        <v>334</v>
      </c>
      <c r="D34" s="508"/>
      <c r="E34" s="469" t="s">
        <v>314</v>
      </c>
      <c r="F34" s="470"/>
      <c r="G34" s="470"/>
      <c r="H34" s="470"/>
      <c r="I34" s="470"/>
      <c r="J34" s="511">
        <v>11</v>
      </c>
      <c r="K34" s="307">
        <f t="shared" si="3"/>
        <v>11</v>
      </c>
      <c r="L34" s="377">
        <f t="shared" si="2"/>
        <v>0</v>
      </c>
      <c r="M34" s="285">
        <f t="shared" si="4"/>
        <v>0</v>
      </c>
    </row>
    <row r="35" spans="1:16" x14ac:dyDescent="0.25">
      <c r="A35" s="507"/>
      <c r="B35" s="507"/>
      <c r="C35" s="507" t="s">
        <v>334</v>
      </c>
      <c r="D35" s="508"/>
      <c r="E35" s="469" t="s">
        <v>314</v>
      </c>
      <c r="F35" s="470"/>
      <c r="G35" s="470"/>
      <c r="H35" s="470"/>
      <c r="I35" s="470"/>
      <c r="J35" s="512">
        <v>11</v>
      </c>
      <c r="K35" s="307">
        <f t="shared" si="3"/>
        <v>11</v>
      </c>
      <c r="L35" s="377">
        <f t="shared" si="2"/>
        <v>0</v>
      </c>
      <c r="M35" s="285">
        <f t="shared" si="4"/>
        <v>0</v>
      </c>
    </row>
    <row r="36" spans="1:16" x14ac:dyDescent="0.25">
      <c r="A36" s="507"/>
      <c r="B36" s="507"/>
      <c r="C36" s="507" t="s">
        <v>315</v>
      </c>
      <c r="D36" s="508"/>
      <c r="E36" s="469" t="s">
        <v>311</v>
      </c>
      <c r="F36" s="470"/>
      <c r="G36" s="470">
        <v>12.2</v>
      </c>
      <c r="H36" s="470"/>
      <c r="I36" s="470"/>
      <c r="J36" s="470"/>
      <c r="K36" s="307">
        <f t="shared" si="3"/>
        <v>12.2</v>
      </c>
      <c r="L36" s="377">
        <f t="shared" si="2"/>
        <v>200</v>
      </c>
      <c r="M36" s="285">
        <f t="shared" si="4"/>
        <v>2440</v>
      </c>
    </row>
    <row r="37" spans="1:16" x14ac:dyDescent="0.25">
      <c r="A37" s="507"/>
      <c r="B37" s="507"/>
      <c r="C37" s="507" t="s">
        <v>335</v>
      </c>
      <c r="D37" s="508"/>
      <c r="E37" s="469" t="s">
        <v>275</v>
      </c>
      <c r="F37" s="470"/>
      <c r="G37" s="470"/>
      <c r="H37" s="470"/>
      <c r="I37" s="470"/>
      <c r="J37" s="470">
        <v>17</v>
      </c>
      <c r="K37" s="307">
        <f t="shared" si="3"/>
        <v>17</v>
      </c>
      <c r="L37" s="377">
        <f t="shared" si="2"/>
        <v>200</v>
      </c>
      <c r="M37" s="285">
        <f t="shared" si="4"/>
        <v>3400</v>
      </c>
    </row>
    <row r="38" spans="1:16" x14ac:dyDescent="0.25">
      <c r="A38" s="507" t="s">
        <v>336</v>
      </c>
      <c r="B38" s="507"/>
      <c r="C38" s="513" t="s">
        <v>333</v>
      </c>
      <c r="D38" s="469"/>
      <c r="E38" s="469"/>
      <c r="F38" s="470"/>
      <c r="G38" s="470"/>
      <c r="H38" s="470"/>
      <c r="I38" s="470"/>
      <c r="J38" s="470"/>
      <c r="K38" s="307">
        <f t="shared" si="3"/>
        <v>0</v>
      </c>
      <c r="L38" s="377">
        <f t="shared" si="2"/>
        <v>0</v>
      </c>
      <c r="M38" s="285">
        <f t="shared" si="4"/>
        <v>0</v>
      </c>
    </row>
    <row r="39" spans="1:16" x14ac:dyDescent="0.25">
      <c r="A39" s="507"/>
      <c r="B39" s="507"/>
      <c r="C39" s="507" t="s">
        <v>337</v>
      </c>
      <c r="D39" s="469" t="s">
        <v>427</v>
      </c>
      <c r="E39" s="469" t="s">
        <v>420</v>
      </c>
      <c r="F39" s="470"/>
      <c r="G39" s="470"/>
      <c r="H39" s="470">
        <v>15</v>
      </c>
      <c r="I39" s="470"/>
      <c r="J39" s="470"/>
      <c r="K39" s="307">
        <f t="shared" si="3"/>
        <v>15</v>
      </c>
      <c r="L39" s="377">
        <f t="shared" si="2"/>
        <v>0</v>
      </c>
      <c r="M39" s="285">
        <f t="shared" si="4"/>
        <v>0</v>
      </c>
    </row>
    <row r="40" spans="1:16" x14ac:dyDescent="0.25">
      <c r="A40" s="507"/>
      <c r="B40" s="507"/>
      <c r="C40" s="507" t="s">
        <v>333</v>
      </c>
      <c r="D40" s="469" t="s">
        <v>427</v>
      </c>
      <c r="E40" s="469" t="s">
        <v>421</v>
      </c>
      <c r="F40" s="470"/>
      <c r="G40" s="470"/>
      <c r="H40" s="470">
        <v>128</v>
      </c>
      <c r="I40" s="470"/>
      <c r="J40" s="470"/>
      <c r="K40" s="307">
        <f t="shared" si="3"/>
        <v>128</v>
      </c>
      <c r="L40" s="377">
        <f t="shared" si="2"/>
        <v>0</v>
      </c>
      <c r="M40" s="285">
        <f t="shared" si="4"/>
        <v>0</v>
      </c>
    </row>
    <row r="41" spans="1:16" x14ac:dyDescent="0.25">
      <c r="A41" s="507"/>
      <c r="B41" s="507"/>
      <c r="C41" s="507" t="s">
        <v>338</v>
      </c>
      <c r="D41" s="469" t="s">
        <v>427</v>
      </c>
      <c r="E41" s="469" t="s">
        <v>311</v>
      </c>
      <c r="F41" s="470">
        <v>17</v>
      </c>
      <c r="G41" s="470"/>
      <c r="H41" s="470"/>
      <c r="I41" s="470"/>
      <c r="J41" s="470"/>
      <c r="K41" s="307">
        <f t="shared" si="3"/>
        <v>17</v>
      </c>
      <c r="L41" s="377">
        <f t="shared" si="2"/>
        <v>0</v>
      </c>
      <c r="M41" s="285">
        <f t="shared" si="4"/>
        <v>0</v>
      </c>
    </row>
    <row r="42" spans="1:16" x14ac:dyDescent="0.25">
      <c r="A42" s="507"/>
      <c r="B42" s="507"/>
      <c r="C42" s="435" t="s">
        <v>339</v>
      </c>
      <c r="D42" s="469" t="s">
        <v>427</v>
      </c>
      <c r="E42" s="469" t="s">
        <v>275</v>
      </c>
      <c r="F42" s="470"/>
      <c r="G42" s="470"/>
      <c r="H42" s="470"/>
      <c r="I42" s="470"/>
      <c r="J42" s="470">
        <v>2.5</v>
      </c>
      <c r="K42" s="307">
        <f t="shared" si="3"/>
        <v>2.5</v>
      </c>
      <c r="L42" s="377">
        <f t="shared" si="2"/>
        <v>0</v>
      </c>
      <c r="M42" s="285">
        <f t="shared" si="4"/>
        <v>0</v>
      </c>
    </row>
    <row r="43" spans="1:16" x14ac:dyDescent="0.25">
      <c r="A43" s="507"/>
      <c r="B43" s="507"/>
      <c r="C43" s="435" t="s">
        <v>339</v>
      </c>
      <c r="D43" s="469" t="s">
        <v>427</v>
      </c>
      <c r="E43" s="469" t="s">
        <v>275</v>
      </c>
      <c r="F43" s="470"/>
      <c r="G43" s="470"/>
      <c r="H43" s="470"/>
      <c r="I43" s="470"/>
      <c r="J43" s="470">
        <v>2.5</v>
      </c>
      <c r="K43" s="307">
        <f t="shared" si="3"/>
        <v>2.5</v>
      </c>
      <c r="L43" s="377">
        <f t="shared" si="2"/>
        <v>0</v>
      </c>
      <c r="M43" s="285">
        <f t="shared" si="4"/>
        <v>0</v>
      </c>
    </row>
    <row r="44" spans="1:16" x14ac:dyDescent="0.25">
      <c r="A44" s="507"/>
      <c r="B44" s="514"/>
      <c r="C44" s="507" t="s">
        <v>340</v>
      </c>
      <c r="D44" s="469" t="s">
        <v>427</v>
      </c>
      <c r="E44" s="508" t="s">
        <v>332</v>
      </c>
      <c r="F44" s="470"/>
      <c r="G44" s="470"/>
      <c r="H44" s="470"/>
      <c r="I44" s="470"/>
      <c r="J44" s="470">
        <v>22</v>
      </c>
      <c r="K44" s="307">
        <f t="shared" si="3"/>
        <v>22</v>
      </c>
      <c r="L44" s="377">
        <f t="shared" si="2"/>
        <v>0</v>
      </c>
      <c r="M44" s="285">
        <f t="shared" si="4"/>
        <v>0</v>
      </c>
    </row>
    <row r="45" spans="1:16" x14ac:dyDescent="0.25">
      <c r="A45" s="507"/>
      <c r="B45" s="507"/>
      <c r="C45" s="507" t="s">
        <v>341</v>
      </c>
      <c r="D45" s="469" t="s">
        <v>427</v>
      </c>
      <c r="E45" s="508" t="s">
        <v>332</v>
      </c>
      <c r="F45" s="470"/>
      <c r="G45" s="470"/>
      <c r="H45" s="470"/>
      <c r="I45" s="470"/>
      <c r="J45" s="470">
        <v>172</v>
      </c>
      <c r="K45" s="307">
        <f t="shared" si="3"/>
        <v>172</v>
      </c>
      <c r="L45" s="377">
        <f t="shared" si="2"/>
        <v>0</v>
      </c>
      <c r="M45" s="285">
        <f t="shared" si="4"/>
        <v>0</v>
      </c>
    </row>
    <row r="46" spans="1:16" x14ac:dyDescent="0.25">
      <c r="A46" s="507"/>
      <c r="B46" s="507"/>
      <c r="C46" s="507" t="s">
        <v>342</v>
      </c>
      <c r="D46" s="469" t="s">
        <v>427</v>
      </c>
      <c r="E46" s="508" t="s">
        <v>332</v>
      </c>
      <c r="F46" s="470"/>
      <c r="G46" s="470"/>
      <c r="H46" s="470"/>
      <c r="I46" s="470"/>
      <c r="J46" s="470">
        <v>18</v>
      </c>
      <c r="K46" s="307">
        <f t="shared" si="3"/>
        <v>18</v>
      </c>
      <c r="L46" s="377">
        <f t="shared" si="2"/>
        <v>0</v>
      </c>
      <c r="M46" s="285">
        <f t="shared" si="4"/>
        <v>0</v>
      </c>
    </row>
    <row r="47" spans="1:16" x14ac:dyDescent="0.25">
      <c r="A47" s="507"/>
      <c r="B47" s="515"/>
      <c r="C47" s="515" t="s">
        <v>343</v>
      </c>
      <c r="D47" s="508" t="s">
        <v>427</v>
      </c>
      <c r="E47" s="508" t="s">
        <v>423</v>
      </c>
      <c r="F47" s="516"/>
      <c r="G47" s="516"/>
      <c r="H47" s="516"/>
      <c r="I47" s="516"/>
      <c r="J47" s="516">
        <v>9.9</v>
      </c>
      <c r="K47" s="459">
        <f t="shared" si="3"/>
        <v>9.9</v>
      </c>
      <c r="L47" s="517">
        <f t="shared" si="2"/>
        <v>0</v>
      </c>
      <c r="M47" s="300">
        <f t="shared" si="4"/>
        <v>0</v>
      </c>
      <c r="N47" s="300"/>
      <c r="O47" s="300"/>
      <c r="P47" s="300"/>
    </row>
    <row r="48" spans="1:16" x14ac:dyDescent="0.25">
      <c r="A48" s="507" t="s">
        <v>345</v>
      </c>
      <c r="B48" s="507"/>
      <c r="C48" s="507" t="s">
        <v>346</v>
      </c>
      <c r="D48" s="469" t="s">
        <v>427</v>
      </c>
      <c r="E48" s="469" t="s">
        <v>423</v>
      </c>
      <c r="F48" s="470"/>
      <c r="G48" s="470"/>
      <c r="H48" s="470"/>
      <c r="I48" s="470"/>
      <c r="J48" s="510">
        <v>10.6</v>
      </c>
      <c r="K48" s="307">
        <f t="shared" si="3"/>
        <v>10.6</v>
      </c>
      <c r="L48" s="377">
        <f t="shared" si="2"/>
        <v>0</v>
      </c>
      <c r="M48" s="285">
        <f t="shared" si="4"/>
        <v>0</v>
      </c>
    </row>
    <row r="49" spans="1:13" x14ac:dyDescent="0.25">
      <c r="A49" s="507"/>
      <c r="B49" s="507"/>
      <c r="C49" s="507" t="s">
        <v>347</v>
      </c>
      <c r="D49" s="469"/>
      <c r="E49" s="469" t="s">
        <v>314</v>
      </c>
      <c r="F49" s="470"/>
      <c r="G49" s="470"/>
      <c r="H49" s="470"/>
      <c r="I49" s="470"/>
      <c r="J49" s="511">
        <v>19</v>
      </c>
      <c r="K49" s="307">
        <f t="shared" si="3"/>
        <v>19</v>
      </c>
      <c r="L49" s="377">
        <f t="shared" si="2"/>
        <v>0</v>
      </c>
      <c r="M49" s="285">
        <f t="shared" si="4"/>
        <v>0</v>
      </c>
    </row>
    <row r="50" spans="1:13" x14ac:dyDescent="0.25">
      <c r="A50" s="507"/>
      <c r="B50" s="507"/>
      <c r="C50" s="507" t="s">
        <v>348</v>
      </c>
      <c r="D50" s="469"/>
      <c r="E50" s="469" t="s">
        <v>309</v>
      </c>
      <c r="F50" s="470"/>
      <c r="G50" s="470"/>
      <c r="H50" s="470"/>
      <c r="I50" s="470"/>
      <c r="J50" s="511">
        <v>39</v>
      </c>
      <c r="K50" s="307">
        <f t="shared" si="3"/>
        <v>39</v>
      </c>
      <c r="L50" s="377">
        <f t="shared" si="2"/>
        <v>200</v>
      </c>
      <c r="M50" s="285">
        <f t="shared" si="4"/>
        <v>7800</v>
      </c>
    </row>
    <row r="51" spans="1:13" x14ac:dyDescent="0.25">
      <c r="A51" s="507"/>
      <c r="B51" s="507"/>
      <c r="C51" s="507" t="s">
        <v>349</v>
      </c>
      <c r="D51" s="469"/>
      <c r="E51" s="469" t="s">
        <v>344</v>
      </c>
      <c r="F51" s="470"/>
      <c r="G51" s="470"/>
      <c r="H51" s="470"/>
      <c r="I51" s="470"/>
      <c r="J51" s="512">
        <v>11.1</v>
      </c>
      <c r="K51" s="307">
        <f t="shared" si="3"/>
        <v>11.1</v>
      </c>
      <c r="L51" s="377">
        <f t="shared" si="2"/>
        <v>200</v>
      </c>
      <c r="M51" s="285">
        <f t="shared" si="4"/>
        <v>2220</v>
      </c>
    </row>
    <row r="52" spans="1:13" x14ac:dyDescent="0.25">
      <c r="A52" s="507"/>
      <c r="B52" s="507"/>
      <c r="C52" s="435" t="s">
        <v>350</v>
      </c>
      <c r="D52" s="469"/>
      <c r="E52" s="469" t="s">
        <v>275</v>
      </c>
      <c r="F52" s="470"/>
      <c r="G52" s="470"/>
      <c r="H52" s="470"/>
      <c r="I52" s="470"/>
      <c r="J52" s="470">
        <v>12.5</v>
      </c>
      <c r="K52" s="307">
        <f t="shared" si="3"/>
        <v>12.5</v>
      </c>
      <c r="L52" s="377">
        <f t="shared" si="2"/>
        <v>200</v>
      </c>
      <c r="M52" s="285">
        <f t="shared" si="4"/>
        <v>2500</v>
      </c>
    </row>
    <row r="53" spans="1:13" x14ac:dyDescent="0.25">
      <c r="A53" s="507"/>
      <c r="B53" s="507"/>
      <c r="C53" s="435" t="s">
        <v>351</v>
      </c>
      <c r="D53" s="469"/>
      <c r="E53" s="469" t="s">
        <v>275</v>
      </c>
      <c r="F53" s="470"/>
      <c r="G53" s="470"/>
      <c r="H53" s="470"/>
      <c r="I53" s="470"/>
      <c r="J53" s="470">
        <v>1.3</v>
      </c>
      <c r="K53" s="307">
        <f t="shared" si="3"/>
        <v>1.3</v>
      </c>
      <c r="L53" s="377">
        <f t="shared" si="2"/>
        <v>200</v>
      </c>
      <c r="M53" s="285">
        <f t="shared" si="4"/>
        <v>260</v>
      </c>
    </row>
    <row r="54" spans="1:13" x14ac:dyDescent="0.25">
      <c r="A54" s="507"/>
      <c r="B54" s="507"/>
      <c r="C54" s="435" t="s">
        <v>351</v>
      </c>
      <c r="D54" s="469"/>
      <c r="E54" s="469" t="s">
        <v>275</v>
      </c>
      <c r="F54" s="470"/>
      <c r="G54" s="470"/>
      <c r="H54" s="470"/>
      <c r="I54" s="470"/>
      <c r="J54" s="470">
        <v>1.3</v>
      </c>
      <c r="K54" s="307">
        <f t="shared" si="3"/>
        <v>1.3</v>
      </c>
      <c r="L54" s="377">
        <f t="shared" si="2"/>
        <v>200</v>
      </c>
      <c r="M54" s="285">
        <f t="shared" si="4"/>
        <v>260</v>
      </c>
    </row>
    <row r="55" spans="1:13" x14ac:dyDescent="0.25">
      <c r="A55" s="507"/>
      <c r="B55" s="507"/>
      <c r="C55" s="435" t="s">
        <v>351</v>
      </c>
      <c r="D55" s="469"/>
      <c r="E55" s="469" t="s">
        <v>275</v>
      </c>
      <c r="F55" s="470"/>
      <c r="G55" s="470"/>
      <c r="H55" s="470"/>
      <c r="I55" s="470"/>
      <c r="J55" s="470">
        <v>1.3</v>
      </c>
      <c r="K55" s="307">
        <f t="shared" si="3"/>
        <v>1.3</v>
      </c>
      <c r="L55" s="377">
        <f t="shared" si="2"/>
        <v>200</v>
      </c>
      <c r="M55" s="285">
        <f t="shared" si="4"/>
        <v>260</v>
      </c>
    </row>
    <row r="56" spans="1:13" x14ac:dyDescent="0.25">
      <c r="A56" s="507"/>
      <c r="B56" s="507"/>
      <c r="C56" s="435" t="s">
        <v>352</v>
      </c>
      <c r="D56" s="469"/>
      <c r="E56" s="469" t="s">
        <v>311</v>
      </c>
      <c r="F56" s="518">
        <v>8.1999999999999993</v>
      </c>
      <c r="G56" s="470"/>
      <c r="H56" s="470"/>
      <c r="I56" s="470"/>
      <c r="J56" s="470"/>
      <c r="K56" s="307">
        <f t="shared" si="3"/>
        <v>8.1999999999999993</v>
      </c>
      <c r="L56" s="377">
        <f t="shared" si="2"/>
        <v>200</v>
      </c>
      <c r="M56" s="285">
        <f t="shared" si="4"/>
        <v>1639.9999999999998</v>
      </c>
    </row>
    <row r="57" spans="1:13" x14ac:dyDescent="0.25">
      <c r="A57" s="507"/>
      <c r="B57" s="507"/>
      <c r="C57" s="507" t="s">
        <v>315</v>
      </c>
      <c r="D57" s="469"/>
      <c r="E57" s="469" t="s">
        <v>311</v>
      </c>
      <c r="F57" s="470"/>
      <c r="G57" s="470"/>
      <c r="H57" s="470"/>
      <c r="I57" s="470"/>
      <c r="J57" s="470">
        <v>110</v>
      </c>
      <c r="K57" s="307">
        <f t="shared" si="3"/>
        <v>110</v>
      </c>
      <c r="L57" s="377">
        <f t="shared" si="2"/>
        <v>200</v>
      </c>
      <c r="M57" s="285">
        <f t="shared" si="4"/>
        <v>22000</v>
      </c>
    </row>
    <row r="58" spans="1:13" x14ac:dyDescent="0.25">
      <c r="A58" s="507" t="s">
        <v>353</v>
      </c>
      <c r="B58" s="507"/>
      <c r="C58" s="507" t="s">
        <v>315</v>
      </c>
      <c r="D58" s="469"/>
      <c r="E58" s="469" t="s">
        <v>311</v>
      </c>
      <c r="F58" s="470"/>
      <c r="G58" s="470"/>
      <c r="H58" s="470"/>
      <c r="I58" s="470"/>
      <c r="J58" s="510">
        <v>10.83</v>
      </c>
      <c r="K58" s="307">
        <f t="shared" si="3"/>
        <v>10.83</v>
      </c>
      <c r="L58" s="377">
        <f t="shared" si="2"/>
        <v>200</v>
      </c>
      <c r="M58" s="285">
        <f t="shared" si="4"/>
        <v>2166</v>
      </c>
    </row>
    <row r="59" spans="1:13" x14ac:dyDescent="0.25">
      <c r="A59" s="507"/>
      <c r="B59" s="507"/>
      <c r="C59" s="507" t="s">
        <v>354</v>
      </c>
      <c r="D59" s="469"/>
      <c r="E59" s="469" t="s">
        <v>332</v>
      </c>
      <c r="F59" s="470"/>
      <c r="G59" s="470"/>
      <c r="H59" s="470"/>
      <c r="I59" s="470"/>
      <c r="J59" s="511">
        <v>94</v>
      </c>
      <c r="K59" s="307">
        <f t="shared" si="3"/>
        <v>94</v>
      </c>
      <c r="L59" s="377">
        <f t="shared" si="2"/>
        <v>200</v>
      </c>
      <c r="M59" s="285">
        <f t="shared" si="4"/>
        <v>18800</v>
      </c>
    </row>
    <row r="60" spans="1:13" x14ac:dyDescent="0.25">
      <c r="A60" s="507"/>
      <c r="B60" s="507"/>
      <c r="C60" s="507" t="s">
        <v>24</v>
      </c>
      <c r="D60" s="469"/>
      <c r="E60" s="469" t="s">
        <v>309</v>
      </c>
      <c r="F60" s="470"/>
      <c r="G60" s="470"/>
      <c r="H60" s="470"/>
      <c r="I60" s="470"/>
      <c r="J60" s="511">
        <v>23</v>
      </c>
      <c r="K60" s="307">
        <f t="shared" si="3"/>
        <v>23</v>
      </c>
      <c r="L60" s="377">
        <f t="shared" si="2"/>
        <v>200</v>
      </c>
      <c r="M60" s="285">
        <f t="shared" si="4"/>
        <v>4600</v>
      </c>
    </row>
    <row r="61" spans="1:13" x14ac:dyDescent="0.25">
      <c r="A61" s="507"/>
      <c r="B61" s="507"/>
      <c r="C61" s="507" t="s">
        <v>334</v>
      </c>
      <c r="D61" s="469"/>
      <c r="E61" s="469" t="s">
        <v>314</v>
      </c>
      <c r="F61" s="470"/>
      <c r="G61" s="470"/>
      <c r="H61" s="470"/>
      <c r="I61" s="470"/>
      <c r="J61" s="511">
        <v>11</v>
      </c>
      <c r="K61" s="307">
        <f t="shared" si="3"/>
        <v>11</v>
      </c>
      <c r="L61" s="377">
        <f t="shared" si="2"/>
        <v>0</v>
      </c>
      <c r="M61" s="285">
        <f t="shared" si="4"/>
        <v>0</v>
      </c>
    </row>
    <row r="62" spans="1:13" x14ac:dyDescent="0.25">
      <c r="A62" s="507"/>
      <c r="B62" s="507"/>
      <c r="C62" s="507" t="s">
        <v>355</v>
      </c>
      <c r="D62" s="469"/>
      <c r="E62" s="469" t="s">
        <v>309</v>
      </c>
      <c r="F62" s="470"/>
      <c r="G62" s="470"/>
      <c r="H62" s="470"/>
      <c r="I62" s="470"/>
      <c r="J62" s="511">
        <v>46</v>
      </c>
      <c r="K62" s="307">
        <f t="shared" si="3"/>
        <v>46</v>
      </c>
      <c r="L62" s="377">
        <f t="shared" si="2"/>
        <v>200</v>
      </c>
      <c r="M62" s="285">
        <f t="shared" si="4"/>
        <v>9200</v>
      </c>
    </row>
    <row r="63" spans="1:13" x14ac:dyDescent="0.25">
      <c r="A63" s="507"/>
      <c r="B63" s="507"/>
      <c r="C63" s="507" t="s">
        <v>356</v>
      </c>
      <c r="D63" s="469"/>
      <c r="E63" s="469" t="s">
        <v>309</v>
      </c>
      <c r="F63" s="470"/>
      <c r="G63" s="470"/>
      <c r="H63" s="470"/>
      <c r="I63" s="470"/>
      <c r="J63" s="511">
        <v>118</v>
      </c>
      <c r="K63" s="307">
        <f t="shared" si="3"/>
        <v>118</v>
      </c>
      <c r="L63" s="377">
        <f t="shared" si="2"/>
        <v>200</v>
      </c>
      <c r="M63" s="285">
        <f t="shared" si="4"/>
        <v>23600</v>
      </c>
    </row>
    <row r="64" spans="1:13" x14ac:dyDescent="0.25">
      <c r="A64" s="507"/>
      <c r="B64" s="507"/>
      <c r="C64" s="507" t="s">
        <v>24</v>
      </c>
      <c r="D64" s="469"/>
      <c r="E64" s="469" t="s">
        <v>309</v>
      </c>
      <c r="F64" s="470"/>
      <c r="G64" s="470"/>
      <c r="H64" s="470"/>
      <c r="I64" s="470"/>
      <c r="J64" s="511">
        <v>10</v>
      </c>
      <c r="K64" s="307">
        <f t="shared" si="3"/>
        <v>10</v>
      </c>
      <c r="L64" s="377">
        <f t="shared" si="2"/>
        <v>200</v>
      </c>
      <c r="M64" s="285">
        <f t="shared" si="4"/>
        <v>2000</v>
      </c>
    </row>
    <row r="65" spans="1:13" x14ac:dyDescent="0.25">
      <c r="A65" s="507"/>
      <c r="B65" s="507"/>
      <c r="C65" s="507" t="s">
        <v>24</v>
      </c>
      <c r="D65" s="469"/>
      <c r="E65" s="469" t="s">
        <v>309</v>
      </c>
      <c r="F65" s="470"/>
      <c r="G65" s="470"/>
      <c r="H65" s="470"/>
      <c r="I65" s="470"/>
      <c r="J65" s="511">
        <v>10</v>
      </c>
      <c r="K65" s="307">
        <f t="shared" si="3"/>
        <v>10</v>
      </c>
      <c r="L65" s="377">
        <f t="shared" si="2"/>
        <v>200</v>
      </c>
      <c r="M65" s="285">
        <f t="shared" si="4"/>
        <v>2000</v>
      </c>
    </row>
    <row r="66" spans="1:13" x14ac:dyDescent="0.25">
      <c r="A66" s="507"/>
      <c r="B66" s="507"/>
      <c r="C66" s="507" t="s">
        <v>357</v>
      </c>
      <c r="D66" s="469"/>
      <c r="E66" s="469" t="s">
        <v>314</v>
      </c>
      <c r="F66" s="470"/>
      <c r="G66" s="470"/>
      <c r="H66" s="470"/>
      <c r="I66" s="470"/>
      <c r="J66" s="512">
        <v>6.6</v>
      </c>
      <c r="K66" s="307">
        <f t="shared" si="3"/>
        <v>6.6</v>
      </c>
      <c r="L66" s="377">
        <f t="shared" si="2"/>
        <v>0</v>
      </c>
      <c r="M66" s="285">
        <f t="shared" si="4"/>
        <v>0</v>
      </c>
    </row>
    <row r="67" spans="1:13" x14ac:dyDescent="0.25">
      <c r="A67" s="507"/>
      <c r="B67" s="507"/>
      <c r="C67" s="507" t="s">
        <v>358</v>
      </c>
      <c r="D67" s="469"/>
      <c r="E67" s="469" t="s">
        <v>311</v>
      </c>
      <c r="F67" s="470"/>
      <c r="G67" s="470">
        <v>22</v>
      </c>
      <c r="H67" s="470"/>
      <c r="I67" s="470"/>
      <c r="J67" s="470"/>
      <c r="K67" s="307">
        <f t="shared" si="3"/>
        <v>22</v>
      </c>
      <c r="L67" s="377">
        <f t="shared" si="2"/>
        <v>200</v>
      </c>
      <c r="M67" s="285">
        <f t="shared" si="4"/>
        <v>4400</v>
      </c>
    </row>
    <row r="68" spans="1:13" x14ac:dyDescent="0.25">
      <c r="A68" s="507"/>
      <c r="B68" s="507"/>
      <c r="C68" s="507" t="s">
        <v>24</v>
      </c>
      <c r="D68" s="469"/>
      <c r="E68" s="469" t="s">
        <v>314</v>
      </c>
      <c r="F68" s="470"/>
      <c r="G68" s="470">
        <v>66</v>
      </c>
      <c r="H68" s="470"/>
      <c r="I68" s="470"/>
      <c r="J68" s="470"/>
      <c r="K68" s="307">
        <f t="shared" si="3"/>
        <v>66</v>
      </c>
      <c r="L68" s="377">
        <f t="shared" si="2"/>
        <v>0</v>
      </c>
      <c r="M68" s="285">
        <f t="shared" si="4"/>
        <v>0</v>
      </c>
    </row>
    <row r="69" spans="1:13" x14ac:dyDescent="0.25">
      <c r="A69" s="507"/>
      <c r="B69" s="507"/>
      <c r="C69" s="507" t="s">
        <v>327</v>
      </c>
      <c r="D69" s="469"/>
      <c r="E69" s="469" t="s">
        <v>314</v>
      </c>
      <c r="F69" s="470"/>
      <c r="G69" s="470">
        <v>10</v>
      </c>
      <c r="H69" s="470"/>
      <c r="I69" s="470"/>
      <c r="J69" s="470"/>
      <c r="K69" s="307">
        <f t="shared" ref="K69:K132" si="5">SUM(F69:J69)</f>
        <v>10</v>
      </c>
      <c r="L69" s="377">
        <f t="shared" si="2"/>
        <v>0</v>
      </c>
      <c r="M69" s="285">
        <f t="shared" ref="M69:M132" si="6">SUM(K69*L69)</f>
        <v>0</v>
      </c>
    </row>
    <row r="70" spans="1:13" x14ac:dyDescent="0.25">
      <c r="A70" s="507"/>
      <c r="B70" s="507"/>
      <c r="C70" s="507" t="s">
        <v>24</v>
      </c>
      <c r="D70" s="469"/>
      <c r="E70" s="469" t="s">
        <v>309</v>
      </c>
      <c r="F70" s="470"/>
      <c r="G70" s="470">
        <v>18.2</v>
      </c>
      <c r="H70" s="470"/>
      <c r="I70" s="470"/>
      <c r="J70" s="470"/>
      <c r="K70" s="307">
        <f t="shared" si="5"/>
        <v>18.2</v>
      </c>
      <c r="L70" s="377">
        <f t="shared" ref="L70:L133" si="7">IF(D70="X",0,IF(E70="",0,IF(E70="H",0,VLOOKUP(E70,$F$539:$G$553,2))))</f>
        <v>200</v>
      </c>
      <c r="M70" s="285">
        <f t="shared" si="6"/>
        <v>3640</v>
      </c>
    </row>
    <row r="71" spans="1:13" x14ac:dyDescent="0.25">
      <c r="A71" s="507"/>
      <c r="B71" s="507"/>
      <c r="C71" s="507" t="s">
        <v>24</v>
      </c>
      <c r="D71" s="469"/>
      <c r="E71" s="469" t="s">
        <v>309</v>
      </c>
      <c r="F71" s="470"/>
      <c r="G71" s="470">
        <v>30</v>
      </c>
      <c r="H71" s="470"/>
      <c r="I71" s="470"/>
      <c r="J71" s="470"/>
      <c r="K71" s="307">
        <f t="shared" si="5"/>
        <v>30</v>
      </c>
      <c r="L71" s="377">
        <f t="shared" si="7"/>
        <v>200</v>
      </c>
      <c r="M71" s="285">
        <f t="shared" si="6"/>
        <v>6000</v>
      </c>
    </row>
    <row r="72" spans="1:13" x14ac:dyDescent="0.25">
      <c r="A72" s="507" t="s">
        <v>359</v>
      </c>
      <c r="B72" s="507"/>
      <c r="C72" s="507" t="s">
        <v>316</v>
      </c>
      <c r="D72" s="469"/>
      <c r="E72" s="469" t="s">
        <v>309</v>
      </c>
      <c r="F72" s="470"/>
      <c r="G72" s="470">
        <v>43.1</v>
      </c>
      <c r="H72" s="470"/>
      <c r="I72" s="470"/>
      <c r="J72" s="470"/>
      <c r="K72" s="307">
        <f t="shared" si="5"/>
        <v>43.1</v>
      </c>
      <c r="L72" s="377">
        <f t="shared" si="7"/>
        <v>200</v>
      </c>
      <c r="M72" s="285">
        <f t="shared" si="6"/>
        <v>8620</v>
      </c>
    </row>
    <row r="73" spans="1:13" x14ac:dyDescent="0.25">
      <c r="A73" s="507"/>
      <c r="B73" s="507"/>
      <c r="C73" s="507" t="s">
        <v>360</v>
      </c>
      <c r="D73" s="469"/>
      <c r="E73" s="469" t="s">
        <v>275</v>
      </c>
      <c r="F73" s="470"/>
      <c r="G73" s="470"/>
      <c r="H73" s="470"/>
      <c r="I73" s="470"/>
      <c r="J73" s="470">
        <v>17</v>
      </c>
      <c r="K73" s="307">
        <f t="shared" si="5"/>
        <v>17</v>
      </c>
      <c r="L73" s="377">
        <f t="shared" si="7"/>
        <v>200</v>
      </c>
      <c r="M73" s="285">
        <f t="shared" si="6"/>
        <v>3400</v>
      </c>
    </row>
    <row r="74" spans="1:13" x14ac:dyDescent="0.25">
      <c r="A74" s="507"/>
      <c r="B74" s="507"/>
      <c r="C74" s="507" t="s">
        <v>361</v>
      </c>
      <c r="D74" s="469"/>
      <c r="E74" s="469" t="s">
        <v>314</v>
      </c>
      <c r="F74" s="470"/>
      <c r="G74" s="470">
        <v>10</v>
      </c>
      <c r="H74" s="470"/>
      <c r="I74" s="470"/>
      <c r="J74" s="470"/>
      <c r="K74" s="307">
        <f t="shared" si="5"/>
        <v>10</v>
      </c>
      <c r="L74" s="377">
        <f t="shared" si="7"/>
        <v>0</v>
      </c>
      <c r="M74" s="285">
        <f t="shared" si="6"/>
        <v>0</v>
      </c>
    </row>
    <row r="75" spans="1:13" x14ac:dyDescent="0.25">
      <c r="A75" s="507"/>
      <c r="B75" s="507"/>
      <c r="C75" s="507" t="s">
        <v>362</v>
      </c>
      <c r="D75" s="469"/>
      <c r="E75" s="469" t="s">
        <v>314</v>
      </c>
      <c r="F75" s="470"/>
      <c r="G75" s="470">
        <v>25</v>
      </c>
      <c r="H75" s="470"/>
      <c r="I75" s="470"/>
      <c r="J75" s="470"/>
      <c r="K75" s="307">
        <f t="shared" si="5"/>
        <v>25</v>
      </c>
      <c r="L75" s="377">
        <f t="shared" si="7"/>
        <v>0</v>
      </c>
      <c r="M75" s="285">
        <f t="shared" si="6"/>
        <v>0</v>
      </c>
    </row>
    <row r="76" spans="1:13" x14ac:dyDescent="0.25">
      <c r="A76" s="507"/>
      <c r="B76" s="507"/>
      <c r="C76" s="507" t="s">
        <v>363</v>
      </c>
      <c r="D76" s="469"/>
      <c r="E76" s="469" t="s">
        <v>314</v>
      </c>
      <c r="F76" s="470"/>
      <c r="G76" s="470"/>
      <c r="H76" s="470"/>
      <c r="I76" s="470"/>
      <c r="J76" s="470">
        <v>22</v>
      </c>
      <c r="K76" s="307">
        <f t="shared" si="5"/>
        <v>22</v>
      </c>
      <c r="L76" s="377">
        <f t="shared" si="7"/>
        <v>0</v>
      </c>
      <c r="M76" s="285">
        <f t="shared" si="6"/>
        <v>0</v>
      </c>
    </row>
    <row r="77" spans="1:13" x14ac:dyDescent="0.25">
      <c r="A77" s="507"/>
      <c r="B77" s="507"/>
      <c r="C77" s="507" t="s">
        <v>364</v>
      </c>
      <c r="D77" s="469"/>
      <c r="E77" s="469" t="s">
        <v>421</v>
      </c>
      <c r="F77" s="470"/>
      <c r="G77" s="470">
        <v>517</v>
      </c>
      <c r="H77" s="470"/>
      <c r="I77" s="470"/>
      <c r="J77" s="470"/>
      <c r="K77" s="307">
        <f t="shared" si="5"/>
        <v>517</v>
      </c>
      <c r="L77" s="377">
        <f t="shared" si="7"/>
        <v>200</v>
      </c>
      <c r="M77" s="285">
        <f t="shared" si="6"/>
        <v>103400</v>
      </c>
    </row>
    <row r="78" spans="1:13" x14ac:dyDescent="0.25">
      <c r="A78" s="507"/>
      <c r="B78" s="507"/>
      <c r="C78" s="507" t="s">
        <v>365</v>
      </c>
      <c r="D78" s="469"/>
      <c r="E78" s="469" t="s">
        <v>309</v>
      </c>
      <c r="F78" s="470"/>
      <c r="G78" s="470">
        <v>64</v>
      </c>
      <c r="H78" s="470"/>
      <c r="I78" s="470"/>
      <c r="J78" s="470"/>
      <c r="K78" s="307">
        <f t="shared" si="5"/>
        <v>64</v>
      </c>
      <c r="L78" s="377">
        <f t="shared" si="7"/>
        <v>200</v>
      </c>
      <c r="M78" s="285">
        <f t="shared" si="6"/>
        <v>12800</v>
      </c>
    </row>
    <row r="79" spans="1:13" x14ac:dyDescent="0.25">
      <c r="A79" s="507"/>
      <c r="B79" s="507"/>
      <c r="C79" s="507" t="s">
        <v>24</v>
      </c>
      <c r="D79" s="469"/>
      <c r="E79" s="469" t="s">
        <v>309</v>
      </c>
      <c r="F79" s="470"/>
      <c r="G79" s="470">
        <v>17</v>
      </c>
      <c r="H79" s="470"/>
      <c r="I79" s="470"/>
      <c r="J79" s="470"/>
      <c r="K79" s="307">
        <f t="shared" si="5"/>
        <v>17</v>
      </c>
      <c r="L79" s="377">
        <f t="shared" si="7"/>
        <v>200</v>
      </c>
      <c r="M79" s="285">
        <f t="shared" si="6"/>
        <v>3400</v>
      </c>
    </row>
    <row r="80" spans="1:13" x14ac:dyDescent="0.25">
      <c r="A80" s="507"/>
      <c r="B80" s="507"/>
      <c r="C80" s="507" t="s">
        <v>366</v>
      </c>
      <c r="D80" s="469"/>
      <c r="E80" s="469" t="s">
        <v>420</v>
      </c>
      <c r="F80" s="470">
        <v>75</v>
      </c>
      <c r="G80" s="470"/>
      <c r="H80" s="470"/>
      <c r="I80" s="470"/>
      <c r="J80" s="470"/>
      <c r="K80" s="307">
        <f t="shared" si="5"/>
        <v>75</v>
      </c>
      <c r="L80" s="377">
        <f t="shared" si="7"/>
        <v>200</v>
      </c>
      <c r="M80" s="285">
        <f t="shared" si="6"/>
        <v>15000</v>
      </c>
    </row>
    <row r="81" spans="1:13" x14ac:dyDescent="0.25">
      <c r="A81" s="507"/>
      <c r="B81" s="507"/>
      <c r="C81" s="507" t="s">
        <v>315</v>
      </c>
      <c r="D81" s="469"/>
      <c r="E81" s="469" t="s">
        <v>311</v>
      </c>
      <c r="F81" s="470"/>
      <c r="G81" s="470"/>
      <c r="H81" s="470"/>
      <c r="I81" s="470"/>
      <c r="J81" s="470">
        <v>9</v>
      </c>
      <c r="K81" s="307">
        <f t="shared" si="5"/>
        <v>9</v>
      </c>
      <c r="L81" s="377">
        <f t="shared" si="7"/>
        <v>200</v>
      </c>
      <c r="M81" s="285">
        <f t="shared" si="6"/>
        <v>1800</v>
      </c>
    </row>
    <row r="82" spans="1:13" x14ac:dyDescent="0.25">
      <c r="A82" s="507"/>
      <c r="B82" s="507"/>
      <c r="C82" s="507" t="s">
        <v>367</v>
      </c>
      <c r="D82" s="519"/>
      <c r="E82" s="469" t="s">
        <v>311</v>
      </c>
      <c r="F82" s="470"/>
      <c r="G82" s="470"/>
      <c r="H82" s="470">
        <v>2</v>
      </c>
      <c r="I82" s="470"/>
      <c r="J82" s="470"/>
      <c r="K82" s="307">
        <f t="shared" si="5"/>
        <v>2</v>
      </c>
      <c r="L82" s="377">
        <f t="shared" si="7"/>
        <v>200</v>
      </c>
      <c r="M82" s="285">
        <f t="shared" si="6"/>
        <v>400</v>
      </c>
    </row>
    <row r="83" spans="1:13" x14ac:dyDescent="0.25">
      <c r="A83" s="507"/>
      <c r="B83" s="507"/>
      <c r="C83" s="507" t="s">
        <v>312</v>
      </c>
      <c r="D83" s="519"/>
      <c r="E83" s="469" t="s">
        <v>311</v>
      </c>
      <c r="F83" s="470"/>
      <c r="G83" s="470"/>
      <c r="H83" s="470"/>
      <c r="I83" s="470"/>
      <c r="J83" s="470">
        <v>16</v>
      </c>
      <c r="K83" s="307">
        <f t="shared" si="5"/>
        <v>16</v>
      </c>
      <c r="L83" s="377">
        <f t="shared" si="7"/>
        <v>200</v>
      </c>
      <c r="M83" s="285">
        <f t="shared" si="6"/>
        <v>3200</v>
      </c>
    </row>
    <row r="84" spans="1:13" x14ac:dyDescent="0.25">
      <c r="A84" s="507"/>
      <c r="B84" s="507"/>
      <c r="C84" s="507" t="s">
        <v>368</v>
      </c>
      <c r="D84" s="469"/>
      <c r="E84" s="469" t="s">
        <v>311</v>
      </c>
      <c r="F84" s="470"/>
      <c r="G84" s="470">
        <v>94</v>
      </c>
      <c r="H84" s="470"/>
      <c r="I84" s="470"/>
      <c r="J84" s="470"/>
      <c r="K84" s="307">
        <f t="shared" si="5"/>
        <v>94</v>
      </c>
      <c r="L84" s="377">
        <f t="shared" si="7"/>
        <v>200</v>
      </c>
      <c r="M84" s="285">
        <f t="shared" si="6"/>
        <v>18800</v>
      </c>
    </row>
    <row r="85" spans="1:13" x14ac:dyDescent="0.25">
      <c r="A85" s="507"/>
      <c r="B85" s="507"/>
      <c r="C85" s="507" t="s">
        <v>319</v>
      </c>
      <c r="D85" s="469"/>
      <c r="E85" s="469" t="s">
        <v>420</v>
      </c>
      <c r="F85" s="470">
        <v>25.8</v>
      </c>
      <c r="G85" s="470"/>
      <c r="H85" s="470"/>
      <c r="I85" s="470"/>
      <c r="J85" s="470"/>
      <c r="K85" s="307">
        <f t="shared" si="5"/>
        <v>25.8</v>
      </c>
      <c r="L85" s="377">
        <f t="shared" si="7"/>
        <v>200</v>
      </c>
      <c r="M85" s="285">
        <f t="shared" si="6"/>
        <v>5160</v>
      </c>
    </row>
    <row r="86" spans="1:13" ht="15.75" thickBot="1" x14ac:dyDescent="0.3">
      <c r="A86" s="507"/>
      <c r="B86" s="507"/>
      <c r="C86" s="520" t="s">
        <v>369</v>
      </c>
      <c r="D86" s="472"/>
      <c r="E86" s="472"/>
      <c r="F86" s="473">
        <f t="shared" ref="F86:J86" si="8">SUM(F6:F85)</f>
        <v>371.66999999999996</v>
      </c>
      <c r="G86" s="473">
        <f t="shared" si="8"/>
        <v>1582.65</v>
      </c>
      <c r="H86" s="473">
        <f t="shared" si="8"/>
        <v>200</v>
      </c>
      <c r="I86" s="473">
        <f t="shared" si="8"/>
        <v>0</v>
      </c>
      <c r="J86" s="473">
        <f t="shared" si="8"/>
        <v>1170.1999999999998</v>
      </c>
      <c r="K86" s="307">
        <f t="shared" si="5"/>
        <v>3324.52</v>
      </c>
      <c r="L86" s="377">
        <f t="shared" si="7"/>
        <v>0</v>
      </c>
      <c r="M86" s="285">
        <f t="shared" si="6"/>
        <v>0</v>
      </c>
    </row>
    <row r="87" spans="1:13" ht="15.75" thickTop="1" x14ac:dyDescent="0.25">
      <c r="A87" s="507"/>
      <c r="B87" s="507"/>
      <c r="C87" s="435"/>
      <c r="D87" s="469"/>
      <c r="E87" s="521"/>
      <c r="F87" s="470"/>
      <c r="G87" s="470"/>
      <c r="H87" s="470"/>
      <c r="I87" s="470"/>
      <c r="J87" s="470"/>
      <c r="K87" s="307">
        <f t="shared" si="5"/>
        <v>0</v>
      </c>
      <c r="L87" s="377">
        <f t="shared" si="7"/>
        <v>0</v>
      </c>
      <c r="M87" s="285">
        <f t="shared" si="6"/>
        <v>0</v>
      </c>
    </row>
    <row r="88" spans="1:13" x14ac:dyDescent="0.25">
      <c r="A88" s="507"/>
      <c r="B88" s="507"/>
      <c r="C88" s="522" t="s">
        <v>370</v>
      </c>
      <c r="D88" s="469"/>
      <c r="E88" s="521"/>
      <c r="F88" s="470"/>
      <c r="G88" s="470"/>
      <c r="H88" s="470"/>
      <c r="I88" s="470"/>
      <c r="J88" s="470"/>
      <c r="K88" s="307">
        <f t="shared" si="5"/>
        <v>0</v>
      </c>
      <c r="L88" s="377">
        <f t="shared" si="7"/>
        <v>0</v>
      </c>
      <c r="M88" s="285">
        <f t="shared" si="6"/>
        <v>0</v>
      </c>
    </row>
    <row r="89" spans="1:13" x14ac:dyDescent="0.25">
      <c r="A89" s="507"/>
      <c r="B89" s="507"/>
      <c r="C89" s="507" t="s">
        <v>371</v>
      </c>
      <c r="D89" s="469"/>
      <c r="E89" s="469" t="s">
        <v>309</v>
      </c>
      <c r="F89" s="470"/>
      <c r="G89" s="470"/>
      <c r="H89" s="470"/>
      <c r="I89" s="470"/>
      <c r="J89" s="470">
        <v>769</v>
      </c>
      <c r="K89" s="307">
        <f t="shared" si="5"/>
        <v>769</v>
      </c>
      <c r="L89" s="377">
        <f t="shared" si="7"/>
        <v>200</v>
      </c>
      <c r="M89" s="285">
        <f t="shared" si="6"/>
        <v>153800</v>
      </c>
    </row>
    <row r="90" spans="1:13" x14ac:dyDescent="0.25">
      <c r="A90" s="507"/>
      <c r="B90" s="507"/>
      <c r="C90" s="435" t="s">
        <v>321</v>
      </c>
      <c r="D90" s="469"/>
      <c r="E90" s="521" t="s">
        <v>314</v>
      </c>
      <c r="F90" s="470"/>
      <c r="G90" s="470">
        <v>38</v>
      </c>
      <c r="H90" s="470"/>
      <c r="I90" s="470"/>
      <c r="J90" s="470"/>
      <c r="K90" s="307">
        <f t="shared" si="5"/>
        <v>38</v>
      </c>
      <c r="L90" s="377">
        <f t="shared" si="7"/>
        <v>0</v>
      </c>
      <c r="M90" s="285">
        <f t="shared" si="6"/>
        <v>0</v>
      </c>
    </row>
    <row r="91" spans="1:13" x14ac:dyDescent="0.25">
      <c r="A91" s="507"/>
      <c r="B91" s="507"/>
      <c r="C91" s="435" t="s">
        <v>372</v>
      </c>
      <c r="D91" s="469"/>
      <c r="E91" s="521" t="s">
        <v>314</v>
      </c>
      <c r="F91" s="470"/>
      <c r="G91" s="470"/>
      <c r="H91" s="470"/>
      <c r="I91" s="470"/>
      <c r="J91" s="470">
        <v>13</v>
      </c>
      <c r="K91" s="307">
        <f t="shared" si="5"/>
        <v>13</v>
      </c>
      <c r="L91" s="377">
        <f t="shared" si="7"/>
        <v>0</v>
      </c>
      <c r="M91" s="285">
        <f t="shared" si="6"/>
        <v>0</v>
      </c>
    </row>
    <row r="92" spans="1:13" x14ac:dyDescent="0.25">
      <c r="A92" s="507"/>
      <c r="B92" s="507"/>
      <c r="C92" s="435" t="s">
        <v>373</v>
      </c>
      <c r="D92" s="469"/>
      <c r="E92" s="521" t="s">
        <v>314</v>
      </c>
      <c r="F92" s="470"/>
      <c r="G92" s="470"/>
      <c r="H92" s="470"/>
      <c r="I92" s="470"/>
      <c r="J92" s="470">
        <v>13</v>
      </c>
      <c r="K92" s="307">
        <f t="shared" si="5"/>
        <v>13</v>
      </c>
      <c r="L92" s="377">
        <f t="shared" si="7"/>
        <v>0</v>
      </c>
      <c r="M92" s="285">
        <f t="shared" si="6"/>
        <v>0</v>
      </c>
    </row>
    <row r="93" spans="1:13" x14ac:dyDescent="0.25">
      <c r="A93" s="507"/>
      <c r="B93" s="507"/>
      <c r="C93" s="435" t="s">
        <v>374</v>
      </c>
      <c r="D93" s="469"/>
      <c r="E93" s="521" t="s">
        <v>311</v>
      </c>
      <c r="F93" s="470"/>
      <c r="G93" s="470"/>
      <c r="H93" s="470"/>
      <c r="I93" s="510">
        <v>8</v>
      </c>
      <c r="J93" s="470"/>
      <c r="K93" s="307">
        <f t="shared" si="5"/>
        <v>8</v>
      </c>
      <c r="L93" s="377">
        <f t="shared" si="7"/>
        <v>200</v>
      </c>
      <c r="M93" s="285">
        <f t="shared" si="6"/>
        <v>1600</v>
      </c>
    </row>
    <row r="94" spans="1:13" x14ac:dyDescent="0.25">
      <c r="A94" s="507"/>
      <c r="B94" s="507"/>
      <c r="C94" s="435" t="s">
        <v>374</v>
      </c>
      <c r="D94" s="469"/>
      <c r="E94" s="521" t="s">
        <v>311</v>
      </c>
      <c r="F94" s="470"/>
      <c r="G94" s="470"/>
      <c r="H94" s="470"/>
      <c r="I94" s="511">
        <v>8</v>
      </c>
      <c r="J94" s="470"/>
      <c r="K94" s="307">
        <f t="shared" si="5"/>
        <v>8</v>
      </c>
      <c r="L94" s="377">
        <f t="shared" si="7"/>
        <v>200</v>
      </c>
      <c r="M94" s="285">
        <f t="shared" si="6"/>
        <v>1600</v>
      </c>
    </row>
    <row r="95" spans="1:13" x14ac:dyDescent="0.25">
      <c r="A95" s="507"/>
      <c r="B95" s="507"/>
      <c r="C95" s="435" t="s">
        <v>375</v>
      </c>
      <c r="D95" s="469"/>
      <c r="E95" s="521" t="s">
        <v>311</v>
      </c>
      <c r="F95" s="470"/>
      <c r="G95" s="470"/>
      <c r="H95" s="470"/>
      <c r="I95" s="512">
        <v>8</v>
      </c>
      <c r="J95" s="470"/>
      <c r="K95" s="307">
        <f t="shared" si="5"/>
        <v>8</v>
      </c>
      <c r="L95" s="377">
        <f t="shared" si="7"/>
        <v>200</v>
      </c>
      <c r="M95" s="285">
        <f t="shared" si="6"/>
        <v>1600</v>
      </c>
    </row>
    <row r="96" spans="1:13" x14ac:dyDescent="0.25">
      <c r="A96" s="507"/>
      <c r="B96" s="507"/>
      <c r="C96" s="435" t="s">
        <v>334</v>
      </c>
      <c r="D96" s="469"/>
      <c r="E96" s="521" t="s">
        <v>314</v>
      </c>
      <c r="F96" s="470"/>
      <c r="G96" s="470"/>
      <c r="H96" s="470"/>
      <c r="I96" s="470"/>
      <c r="J96" s="470">
        <v>19</v>
      </c>
      <c r="K96" s="307">
        <f t="shared" si="5"/>
        <v>19</v>
      </c>
      <c r="L96" s="377">
        <f t="shared" si="7"/>
        <v>0</v>
      </c>
      <c r="M96" s="285">
        <f t="shared" si="6"/>
        <v>0</v>
      </c>
    </row>
    <row r="97" spans="1:13" x14ac:dyDescent="0.25">
      <c r="A97" s="507"/>
      <c r="B97" s="507"/>
      <c r="C97" s="435" t="s">
        <v>334</v>
      </c>
      <c r="D97" s="469"/>
      <c r="E97" s="521" t="s">
        <v>314</v>
      </c>
      <c r="F97" s="470"/>
      <c r="G97" s="470"/>
      <c r="H97" s="470"/>
      <c r="I97" s="470"/>
      <c r="J97" s="470">
        <v>19</v>
      </c>
      <c r="K97" s="307">
        <f t="shared" si="5"/>
        <v>19</v>
      </c>
      <c r="L97" s="377">
        <f t="shared" si="7"/>
        <v>0</v>
      </c>
      <c r="M97" s="285">
        <f t="shared" si="6"/>
        <v>0</v>
      </c>
    </row>
    <row r="98" spans="1:13" x14ac:dyDescent="0.25">
      <c r="A98" s="507"/>
      <c r="B98" s="507"/>
      <c r="C98" s="435" t="s">
        <v>334</v>
      </c>
      <c r="D98" s="469"/>
      <c r="E98" s="521" t="s">
        <v>314</v>
      </c>
      <c r="F98" s="470"/>
      <c r="G98" s="470"/>
      <c r="H98" s="470"/>
      <c r="I98" s="470"/>
      <c r="J98" s="470">
        <v>16</v>
      </c>
      <c r="K98" s="307">
        <f t="shared" si="5"/>
        <v>16</v>
      </c>
      <c r="L98" s="377">
        <f t="shared" si="7"/>
        <v>0</v>
      </c>
      <c r="M98" s="285">
        <f t="shared" si="6"/>
        <v>0</v>
      </c>
    </row>
    <row r="99" spans="1:13" x14ac:dyDescent="0.25">
      <c r="A99" s="507"/>
      <c r="B99" s="507"/>
      <c r="C99" s="435" t="s">
        <v>315</v>
      </c>
      <c r="D99" s="469"/>
      <c r="E99" s="521" t="s">
        <v>311</v>
      </c>
      <c r="F99" s="470"/>
      <c r="G99" s="470">
        <v>60</v>
      </c>
      <c r="H99" s="470"/>
      <c r="I99" s="470"/>
      <c r="J99" s="470"/>
      <c r="K99" s="307">
        <f t="shared" si="5"/>
        <v>60</v>
      </c>
      <c r="L99" s="377">
        <f t="shared" si="7"/>
        <v>200</v>
      </c>
      <c r="M99" s="285">
        <f t="shared" si="6"/>
        <v>12000</v>
      </c>
    </row>
    <row r="100" spans="1:13" ht="15.75" thickBot="1" x14ac:dyDescent="0.3">
      <c r="A100" s="507"/>
      <c r="B100" s="507"/>
      <c r="C100" s="520" t="s">
        <v>376</v>
      </c>
      <c r="D100" s="472"/>
      <c r="E100" s="472"/>
      <c r="F100" s="473">
        <f t="shared" ref="F100:J100" si="9">SUM(F89:F99)</f>
        <v>0</v>
      </c>
      <c r="G100" s="473">
        <f t="shared" si="9"/>
        <v>98</v>
      </c>
      <c r="H100" s="473">
        <f t="shared" si="9"/>
        <v>0</v>
      </c>
      <c r="I100" s="473">
        <f t="shared" si="9"/>
        <v>24</v>
      </c>
      <c r="J100" s="473">
        <f t="shared" si="9"/>
        <v>849</v>
      </c>
      <c r="K100" s="307">
        <f t="shared" si="5"/>
        <v>971</v>
      </c>
      <c r="L100" s="377">
        <f t="shared" si="7"/>
        <v>0</v>
      </c>
      <c r="M100" s="285">
        <f t="shared" si="6"/>
        <v>0</v>
      </c>
    </row>
    <row r="101" spans="1:13" ht="15.75" thickTop="1" x14ac:dyDescent="0.25">
      <c r="A101" s="507"/>
      <c r="B101" s="507"/>
      <c r="C101" s="435"/>
      <c r="D101" s="469"/>
      <c r="E101" s="521"/>
      <c r="F101" s="470"/>
      <c r="G101" s="470"/>
      <c r="H101" s="470"/>
      <c r="I101" s="470"/>
      <c r="J101" s="470"/>
      <c r="K101" s="307">
        <f t="shared" si="5"/>
        <v>0</v>
      </c>
      <c r="L101" s="377">
        <f t="shared" si="7"/>
        <v>0</v>
      </c>
      <c r="M101" s="285">
        <f t="shared" si="6"/>
        <v>0</v>
      </c>
    </row>
    <row r="102" spans="1:13" x14ac:dyDescent="0.25">
      <c r="A102" s="507"/>
      <c r="B102" s="507"/>
      <c r="C102" s="523" t="s">
        <v>377</v>
      </c>
      <c r="D102" s="469"/>
      <c r="E102" s="521"/>
      <c r="F102" s="470"/>
      <c r="G102" s="470"/>
      <c r="H102" s="470"/>
      <c r="I102" s="470"/>
      <c r="J102" s="470"/>
      <c r="K102" s="307">
        <f t="shared" si="5"/>
        <v>0</v>
      </c>
      <c r="L102" s="377">
        <f t="shared" si="7"/>
        <v>0</v>
      </c>
      <c r="M102" s="285">
        <f t="shared" si="6"/>
        <v>0</v>
      </c>
    </row>
    <row r="103" spans="1:13" x14ac:dyDescent="0.25">
      <c r="A103" s="507"/>
      <c r="B103" s="507"/>
      <c r="C103" s="435" t="s">
        <v>378</v>
      </c>
      <c r="D103" s="508"/>
      <c r="E103" s="521" t="s">
        <v>311</v>
      </c>
      <c r="F103" s="470"/>
      <c r="G103" s="518">
        <v>27.1</v>
      </c>
      <c r="H103" s="470"/>
      <c r="I103" s="470"/>
      <c r="J103" s="470"/>
      <c r="K103" s="307">
        <f t="shared" si="5"/>
        <v>27.1</v>
      </c>
      <c r="L103" s="377">
        <f t="shared" si="7"/>
        <v>200</v>
      </c>
      <c r="M103" s="285">
        <f t="shared" si="6"/>
        <v>5420</v>
      </c>
    </row>
    <row r="104" spans="1:13" x14ac:dyDescent="0.25">
      <c r="A104" s="507"/>
      <c r="B104" s="507"/>
      <c r="C104" s="435" t="s">
        <v>379</v>
      </c>
      <c r="D104" s="508"/>
      <c r="E104" s="521" t="s">
        <v>275</v>
      </c>
      <c r="F104" s="470"/>
      <c r="G104" s="470"/>
      <c r="H104" s="470"/>
      <c r="I104" s="470"/>
      <c r="J104" s="470">
        <v>1.6</v>
      </c>
      <c r="K104" s="307">
        <f t="shared" si="5"/>
        <v>1.6</v>
      </c>
      <c r="L104" s="377">
        <f t="shared" si="7"/>
        <v>200</v>
      </c>
      <c r="M104" s="285">
        <f t="shared" si="6"/>
        <v>320</v>
      </c>
    </row>
    <row r="105" spans="1:13" x14ac:dyDescent="0.25">
      <c r="A105" s="507"/>
      <c r="B105" s="507"/>
      <c r="C105" s="435" t="s">
        <v>316</v>
      </c>
      <c r="D105" s="508"/>
      <c r="E105" s="521" t="s">
        <v>309</v>
      </c>
      <c r="F105" s="470"/>
      <c r="G105" s="470">
        <v>62</v>
      </c>
      <c r="H105" s="470"/>
      <c r="I105" s="470"/>
      <c r="J105" s="470"/>
      <c r="K105" s="307">
        <f t="shared" si="5"/>
        <v>62</v>
      </c>
      <c r="L105" s="377">
        <f t="shared" si="7"/>
        <v>200</v>
      </c>
      <c r="M105" s="285">
        <f t="shared" si="6"/>
        <v>12400</v>
      </c>
    </row>
    <row r="106" spans="1:13" x14ac:dyDescent="0.25">
      <c r="A106" s="507"/>
      <c r="B106" s="507"/>
      <c r="C106" s="435" t="s">
        <v>316</v>
      </c>
      <c r="D106" s="508"/>
      <c r="E106" s="521" t="s">
        <v>309</v>
      </c>
      <c r="F106" s="470"/>
      <c r="G106" s="470">
        <v>62</v>
      </c>
      <c r="H106" s="470"/>
      <c r="I106" s="470"/>
      <c r="J106" s="470"/>
      <c r="K106" s="307">
        <f t="shared" si="5"/>
        <v>62</v>
      </c>
      <c r="L106" s="377">
        <f t="shared" si="7"/>
        <v>200</v>
      </c>
      <c r="M106" s="285">
        <f t="shared" si="6"/>
        <v>12400</v>
      </c>
    </row>
    <row r="107" spans="1:13" x14ac:dyDescent="0.25">
      <c r="A107" s="507"/>
      <c r="B107" s="507"/>
      <c r="C107" s="435" t="s">
        <v>316</v>
      </c>
      <c r="D107" s="508"/>
      <c r="E107" s="521" t="s">
        <v>309</v>
      </c>
      <c r="F107" s="470"/>
      <c r="G107" s="470">
        <v>62</v>
      </c>
      <c r="H107" s="470"/>
      <c r="I107" s="470"/>
      <c r="J107" s="470"/>
      <c r="K107" s="307">
        <f t="shared" si="5"/>
        <v>62</v>
      </c>
      <c r="L107" s="377">
        <f t="shared" si="7"/>
        <v>200</v>
      </c>
      <c r="M107" s="285">
        <f t="shared" si="6"/>
        <v>12400</v>
      </c>
    </row>
    <row r="108" spans="1:13" x14ac:dyDescent="0.25">
      <c r="A108" s="507"/>
      <c r="B108" s="507"/>
      <c r="C108" s="435" t="s">
        <v>308</v>
      </c>
      <c r="D108" s="508"/>
      <c r="E108" s="521" t="s">
        <v>311</v>
      </c>
      <c r="F108" s="470">
        <v>12</v>
      </c>
      <c r="G108" s="470"/>
      <c r="H108" s="470"/>
      <c r="I108" s="470"/>
      <c r="J108" s="470"/>
      <c r="K108" s="307">
        <f t="shared" si="5"/>
        <v>12</v>
      </c>
      <c r="L108" s="377">
        <f t="shared" si="7"/>
        <v>200</v>
      </c>
      <c r="M108" s="285">
        <f t="shared" si="6"/>
        <v>2400</v>
      </c>
    </row>
    <row r="109" spans="1:13" x14ac:dyDescent="0.25">
      <c r="A109" s="507"/>
      <c r="B109" s="507"/>
      <c r="C109" s="435" t="s">
        <v>316</v>
      </c>
      <c r="D109" s="508"/>
      <c r="E109" s="521" t="s">
        <v>309</v>
      </c>
      <c r="F109" s="470"/>
      <c r="G109" s="470">
        <v>62</v>
      </c>
      <c r="H109" s="470"/>
      <c r="I109" s="470"/>
      <c r="J109" s="470"/>
      <c r="K109" s="307">
        <f t="shared" si="5"/>
        <v>62</v>
      </c>
      <c r="L109" s="377">
        <f t="shared" si="7"/>
        <v>200</v>
      </c>
      <c r="M109" s="285">
        <f t="shared" si="6"/>
        <v>12400</v>
      </c>
    </row>
    <row r="110" spans="1:13" x14ac:dyDescent="0.25">
      <c r="A110" s="507"/>
      <c r="B110" s="507"/>
      <c r="C110" s="435" t="s">
        <v>316</v>
      </c>
      <c r="D110" s="508"/>
      <c r="E110" s="521" t="s">
        <v>309</v>
      </c>
      <c r="F110" s="470"/>
      <c r="G110" s="470">
        <v>62</v>
      </c>
      <c r="H110" s="470"/>
      <c r="I110" s="470"/>
      <c r="J110" s="470"/>
      <c r="K110" s="307">
        <f t="shared" si="5"/>
        <v>62</v>
      </c>
      <c r="L110" s="377">
        <f t="shared" si="7"/>
        <v>200</v>
      </c>
      <c r="M110" s="285">
        <f t="shared" si="6"/>
        <v>12400</v>
      </c>
    </row>
    <row r="111" spans="1:13" x14ac:dyDescent="0.25">
      <c r="A111" s="507"/>
      <c r="B111" s="507"/>
      <c r="C111" s="435" t="s">
        <v>316</v>
      </c>
      <c r="D111" s="508"/>
      <c r="E111" s="521" t="s">
        <v>309</v>
      </c>
      <c r="F111" s="470"/>
      <c r="G111" s="470">
        <v>62</v>
      </c>
      <c r="H111" s="470"/>
      <c r="I111" s="470"/>
      <c r="J111" s="470"/>
      <c r="K111" s="307">
        <f t="shared" si="5"/>
        <v>62</v>
      </c>
      <c r="L111" s="377">
        <f t="shared" si="7"/>
        <v>200</v>
      </c>
      <c r="M111" s="285">
        <f t="shared" si="6"/>
        <v>12400</v>
      </c>
    </row>
    <row r="112" spans="1:13" x14ac:dyDescent="0.25">
      <c r="A112" s="507"/>
      <c r="B112" s="507"/>
      <c r="C112" s="435" t="s">
        <v>380</v>
      </c>
      <c r="D112" s="469" t="s">
        <v>313</v>
      </c>
      <c r="E112" s="521" t="s">
        <v>275</v>
      </c>
      <c r="F112" s="470"/>
      <c r="G112" s="470"/>
      <c r="H112" s="470"/>
      <c r="I112" s="470"/>
      <c r="J112" s="470">
        <v>12</v>
      </c>
      <c r="K112" s="307">
        <f t="shared" si="5"/>
        <v>12</v>
      </c>
      <c r="L112" s="377">
        <f t="shared" si="7"/>
        <v>0</v>
      </c>
      <c r="M112" s="285">
        <f t="shared" si="6"/>
        <v>0</v>
      </c>
    </row>
    <row r="113" spans="1:13" x14ac:dyDescent="0.25">
      <c r="A113" s="507"/>
      <c r="B113" s="507"/>
      <c r="C113" s="435" t="s">
        <v>327</v>
      </c>
      <c r="D113" s="469" t="s">
        <v>313</v>
      </c>
      <c r="E113" s="521" t="s">
        <v>314</v>
      </c>
      <c r="F113" s="470"/>
      <c r="G113" s="470"/>
      <c r="H113" s="470"/>
      <c r="I113" s="470"/>
      <c r="J113" s="470">
        <v>1.5</v>
      </c>
      <c r="K113" s="307">
        <f t="shared" si="5"/>
        <v>1.5</v>
      </c>
      <c r="L113" s="377">
        <f t="shared" si="7"/>
        <v>0</v>
      </c>
      <c r="M113" s="285">
        <f t="shared" si="6"/>
        <v>0</v>
      </c>
    </row>
    <row r="114" spans="1:13" x14ac:dyDescent="0.25">
      <c r="A114" s="507"/>
      <c r="B114" s="507"/>
      <c r="C114" s="435" t="s">
        <v>381</v>
      </c>
      <c r="D114" s="469" t="s">
        <v>313</v>
      </c>
      <c r="E114" s="521" t="s">
        <v>275</v>
      </c>
      <c r="F114" s="470"/>
      <c r="G114" s="470"/>
      <c r="H114" s="470"/>
      <c r="I114" s="470"/>
      <c r="J114" s="470">
        <v>9.5</v>
      </c>
      <c r="K114" s="307">
        <f t="shared" si="5"/>
        <v>9.5</v>
      </c>
      <c r="L114" s="377">
        <f t="shared" si="7"/>
        <v>0</v>
      </c>
      <c r="M114" s="285">
        <f t="shared" si="6"/>
        <v>0</v>
      </c>
    </row>
    <row r="115" spans="1:13" x14ac:dyDescent="0.25">
      <c r="A115" s="507"/>
      <c r="B115" s="507"/>
      <c r="C115" s="435" t="s">
        <v>315</v>
      </c>
      <c r="D115" s="469" t="s">
        <v>313</v>
      </c>
      <c r="E115" s="521" t="s">
        <v>311</v>
      </c>
      <c r="F115" s="470"/>
      <c r="G115" s="470">
        <v>59</v>
      </c>
      <c r="H115" s="470"/>
      <c r="I115" s="470"/>
      <c r="J115" s="470"/>
      <c r="K115" s="307">
        <f t="shared" si="5"/>
        <v>59</v>
      </c>
      <c r="L115" s="377">
        <f t="shared" si="7"/>
        <v>0</v>
      </c>
      <c r="M115" s="285">
        <f t="shared" si="6"/>
        <v>0</v>
      </c>
    </row>
    <row r="116" spans="1:13" x14ac:dyDescent="0.25">
      <c r="A116" s="507"/>
      <c r="B116" s="507"/>
      <c r="C116" s="435" t="s">
        <v>319</v>
      </c>
      <c r="D116" s="469" t="s">
        <v>313</v>
      </c>
      <c r="E116" s="521" t="s">
        <v>420</v>
      </c>
      <c r="F116" s="470"/>
      <c r="G116" s="470">
        <v>24</v>
      </c>
      <c r="H116" s="470"/>
      <c r="I116" s="470"/>
      <c r="J116" s="470"/>
      <c r="K116" s="307">
        <f t="shared" si="5"/>
        <v>24</v>
      </c>
      <c r="L116" s="377">
        <f t="shared" si="7"/>
        <v>0</v>
      </c>
      <c r="M116" s="285">
        <f t="shared" si="6"/>
        <v>0</v>
      </c>
    </row>
    <row r="117" spans="1:13" x14ac:dyDescent="0.25">
      <c r="A117" s="507"/>
      <c r="B117" s="507"/>
      <c r="C117" s="435" t="s">
        <v>319</v>
      </c>
      <c r="D117" s="469" t="s">
        <v>313</v>
      </c>
      <c r="E117" s="521" t="s">
        <v>420</v>
      </c>
      <c r="F117" s="470"/>
      <c r="G117" s="470">
        <v>23</v>
      </c>
      <c r="H117" s="470"/>
      <c r="I117" s="470"/>
      <c r="J117" s="470"/>
      <c r="K117" s="307">
        <f t="shared" si="5"/>
        <v>23</v>
      </c>
      <c r="L117" s="377">
        <f t="shared" si="7"/>
        <v>0</v>
      </c>
      <c r="M117" s="285">
        <f t="shared" si="6"/>
        <v>0</v>
      </c>
    </row>
    <row r="118" spans="1:13" x14ac:dyDescent="0.25">
      <c r="A118" s="507"/>
      <c r="B118" s="507"/>
      <c r="C118" s="435" t="s">
        <v>382</v>
      </c>
      <c r="D118" s="469" t="s">
        <v>313</v>
      </c>
      <c r="E118" s="521" t="s">
        <v>309</v>
      </c>
      <c r="F118" s="470"/>
      <c r="G118" s="470">
        <v>102</v>
      </c>
      <c r="H118" s="470"/>
      <c r="I118" s="470"/>
      <c r="J118" s="470"/>
      <c r="K118" s="307">
        <f t="shared" si="5"/>
        <v>102</v>
      </c>
      <c r="L118" s="377">
        <f t="shared" si="7"/>
        <v>0</v>
      </c>
      <c r="M118" s="285">
        <f t="shared" si="6"/>
        <v>0</v>
      </c>
    </row>
    <row r="119" spans="1:13" x14ac:dyDescent="0.25">
      <c r="A119" s="507"/>
      <c r="B119" s="507"/>
      <c r="C119" s="435" t="s">
        <v>308</v>
      </c>
      <c r="D119" s="469" t="s">
        <v>313</v>
      </c>
      <c r="E119" s="521" t="s">
        <v>311</v>
      </c>
      <c r="F119" s="470"/>
      <c r="G119" s="470">
        <v>89</v>
      </c>
      <c r="H119" s="470"/>
      <c r="I119" s="470"/>
      <c r="J119" s="470"/>
      <c r="K119" s="307">
        <f t="shared" si="5"/>
        <v>89</v>
      </c>
      <c r="L119" s="377">
        <f t="shared" si="7"/>
        <v>0</v>
      </c>
      <c r="M119" s="285">
        <f t="shared" si="6"/>
        <v>0</v>
      </c>
    </row>
    <row r="120" spans="1:13" x14ac:dyDescent="0.25">
      <c r="A120" s="507"/>
      <c r="B120" s="507"/>
      <c r="C120" s="435" t="s">
        <v>330</v>
      </c>
      <c r="D120" s="469" t="s">
        <v>313</v>
      </c>
      <c r="E120" s="521" t="s">
        <v>314</v>
      </c>
      <c r="F120" s="470"/>
      <c r="G120" s="470">
        <v>18</v>
      </c>
      <c r="H120" s="470"/>
      <c r="I120" s="470"/>
      <c r="J120" s="470"/>
      <c r="K120" s="307">
        <f t="shared" si="5"/>
        <v>18</v>
      </c>
      <c r="L120" s="377">
        <f t="shared" si="7"/>
        <v>0</v>
      </c>
      <c r="M120" s="285">
        <f t="shared" si="6"/>
        <v>0</v>
      </c>
    </row>
    <row r="121" spans="1:13" x14ac:dyDescent="0.25">
      <c r="A121" s="507"/>
      <c r="B121" s="507"/>
      <c r="C121" s="435" t="s">
        <v>383</v>
      </c>
      <c r="D121" s="469" t="s">
        <v>313</v>
      </c>
      <c r="E121" s="521" t="s">
        <v>309</v>
      </c>
      <c r="F121" s="470"/>
      <c r="G121" s="470">
        <v>73</v>
      </c>
      <c r="H121" s="470"/>
      <c r="I121" s="470"/>
      <c r="J121" s="470"/>
      <c r="K121" s="307">
        <f t="shared" si="5"/>
        <v>73</v>
      </c>
      <c r="L121" s="377">
        <f t="shared" si="7"/>
        <v>0</v>
      </c>
      <c r="M121" s="285">
        <f t="shared" si="6"/>
        <v>0</v>
      </c>
    </row>
    <row r="122" spans="1:13" x14ac:dyDescent="0.25">
      <c r="A122" s="507"/>
      <c r="B122" s="507"/>
      <c r="C122" s="435" t="s">
        <v>330</v>
      </c>
      <c r="D122" s="469" t="s">
        <v>313</v>
      </c>
      <c r="E122" s="521" t="s">
        <v>314</v>
      </c>
      <c r="F122" s="470"/>
      <c r="G122" s="470">
        <v>17</v>
      </c>
      <c r="H122" s="470"/>
      <c r="I122" s="470"/>
      <c r="J122" s="470"/>
      <c r="K122" s="307">
        <f t="shared" si="5"/>
        <v>17</v>
      </c>
      <c r="L122" s="377">
        <f t="shared" si="7"/>
        <v>0</v>
      </c>
      <c r="M122" s="285">
        <f t="shared" si="6"/>
        <v>0</v>
      </c>
    </row>
    <row r="123" spans="1:13" x14ac:dyDescent="0.25">
      <c r="A123" s="507"/>
      <c r="B123" s="507"/>
      <c r="C123" s="507" t="s">
        <v>384</v>
      </c>
      <c r="D123" s="469" t="s">
        <v>313</v>
      </c>
      <c r="E123" s="521" t="s">
        <v>314</v>
      </c>
      <c r="F123" s="470"/>
      <c r="G123" s="470">
        <v>45</v>
      </c>
      <c r="H123" s="470"/>
      <c r="I123" s="470"/>
      <c r="J123" s="470"/>
      <c r="K123" s="307">
        <f t="shared" si="5"/>
        <v>45</v>
      </c>
      <c r="L123" s="377">
        <f t="shared" si="7"/>
        <v>0</v>
      </c>
      <c r="M123" s="285">
        <f t="shared" si="6"/>
        <v>0</v>
      </c>
    </row>
    <row r="124" spans="1:13" x14ac:dyDescent="0.25">
      <c r="A124" s="507"/>
      <c r="B124" s="507"/>
      <c r="C124" s="507" t="s">
        <v>385</v>
      </c>
      <c r="D124" s="469" t="s">
        <v>313</v>
      </c>
      <c r="E124" s="521" t="s">
        <v>309</v>
      </c>
      <c r="F124" s="470"/>
      <c r="G124" s="470">
        <v>45</v>
      </c>
      <c r="H124" s="470"/>
      <c r="I124" s="470"/>
      <c r="J124" s="470"/>
      <c r="K124" s="307">
        <f t="shared" si="5"/>
        <v>45</v>
      </c>
      <c r="L124" s="377">
        <f t="shared" si="7"/>
        <v>0</v>
      </c>
      <c r="M124" s="285">
        <f t="shared" si="6"/>
        <v>0</v>
      </c>
    </row>
    <row r="125" spans="1:13" x14ac:dyDescent="0.25">
      <c r="A125" s="507"/>
      <c r="B125" s="507"/>
      <c r="C125" s="507" t="s">
        <v>386</v>
      </c>
      <c r="D125" s="469" t="s">
        <v>313</v>
      </c>
      <c r="E125" s="521" t="s">
        <v>309</v>
      </c>
      <c r="F125" s="470"/>
      <c r="G125" s="470">
        <v>69</v>
      </c>
      <c r="H125" s="470"/>
      <c r="I125" s="470"/>
      <c r="J125" s="470"/>
      <c r="K125" s="307">
        <f t="shared" si="5"/>
        <v>69</v>
      </c>
      <c r="L125" s="377">
        <f t="shared" si="7"/>
        <v>0</v>
      </c>
      <c r="M125" s="285">
        <f t="shared" si="6"/>
        <v>0</v>
      </c>
    </row>
    <row r="126" spans="1:13" x14ac:dyDescent="0.25">
      <c r="A126" s="507"/>
      <c r="B126" s="507"/>
      <c r="C126" s="507" t="s">
        <v>387</v>
      </c>
      <c r="D126" s="469" t="s">
        <v>313</v>
      </c>
      <c r="E126" s="521" t="s">
        <v>309</v>
      </c>
      <c r="F126" s="470"/>
      <c r="G126" s="470">
        <v>16</v>
      </c>
      <c r="H126" s="470"/>
      <c r="I126" s="470"/>
      <c r="J126" s="470"/>
      <c r="K126" s="307">
        <f t="shared" si="5"/>
        <v>16</v>
      </c>
      <c r="L126" s="377">
        <f t="shared" si="7"/>
        <v>0</v>
      </c>
      <c r="M126" s="285">
        <f t="shared" si="6"/>
        <v>0</v>
      </c>
    </row>
    <row r="127" spans="1:13" x14ac:dyDescent="0.25">
      <c r="A127" s="507"/>
      <c r="B127" s="507"/>
      <c r="C127" s="507" t="s">
        <v>388</v>
      </c>
      <c r="D127" s="469" t="s">
        <v>313</v>
      </c>
      <c r="E127" s="521" t="s">
        <v>314</v>
      </c>
      <c r="F127" s="470"/>
      <c r="G127" s="470">
        <v>16</v>
      </c>
      <c r="H127" s="470"/>
      <c r="I127" s="470"/>
      <c r="J127" s="470"/>
      <c r="K127" s="307">
        <f t="shared" si="5"/>
        <v>16</v>
      </c>
      <c r="L127" s="377">
        <f t="shared" si="7"/>
        <v>0</v>
      </c>
      <c r="M127" s="285">
        <f t="shared" si="6"/>
        <v>0</v>
      </c>
    </row>
    <row r="128" spans="1:13" x14ac:dyDescent="0.25">
      <c r="A128" s="507"/>
      <c r="B128" s="507"/>
      <c r="C128" s="507" t="s">
        <v>388</v>
      </c>
      <c r="D128" s="469" t="s">
        <v>313</v>
      </c>
      <c r="E128" s="521" t="s">
        <v>314</v>
      </c>
      <c r="F128" s="470"/>
      <c r="G128" s="470">
        <v>16</v>
      </c>
      <c r="H128" s="470"/>
      <c r="I128" s="470"/>
      <c r="J128" s="470"/>
      <c r="K128" s="307">
        <f t="shared" si="5"/>
        <v>16</v>
      </c>
      <c r="L128" s="377">
        <f t="shared" si="7"/>
        <v>0</v>
      </c>
      <c r="M128" s="285">
        <f t="shared" si="6"/>
        <v>0</v>
      </c>
    </row>
    <row r="129" spans="1:15" ht="15.75" thickBot="1" x14ac:dyDescent="0.3">
      <c r="A129" s="507"/>
      <c r="B129" s="507"/>
      <c r="C129" s="520" t="s">
        <v>377</v>
      </c>
      <c r="D129" s="472"/>
      <c r="E129" s="472"/>
      <c r="F129" s="473">
        <f t="shared" ref="F129:J129" si="10">SUM(F103:F128)</f>
        <v>12</v>
      </c>
      <c r="G129" s="473">
        <f t="shared" si="10"/>
        <v>1011.1</v>
      </c>
      <c r="H129" s="473">
        <f t="shared" si="10"/>
        <v>0</v>
      </c>
      <c r="I129" s="473">
        <f t="shared" si="10"/>
        <v>0</v>
      </c>
      <c r="J129" s="473">
        <f t="shared" si="10"/>
        <v>24.6</v>
      </c>
      <c r="K129" s="307">
        <f t="shared" si="5"/>
        <v>1047.7</v>
      </c>
      <c r="L129" s="377">
        <f t="shared" si="7"/>
        <v>0</v>
      </c>
      <c r="M129" s="285">
        <f t="shared" si="6"/>
        <v>0</v>
      </c>
    </row>
    <row r="130" spans="1:15" ht="15.75" thickTop="1" x14ac:dyDescent="0.25">
      <c r="A130" s="507"/>
      <c r="B130" s="507"/>
      <c r="C130" s="507"/>
      <c r="D130" s="469"/>
      <c r="E130" s="469"/>
      <c r="F130" s="470"/>
      <c r="G130" s="470"/>
      <c r="H130" s="470"/>
      <c r="I130" s="470"/>
      <c r="J130" s="470"/>
      <c r="K130" s="307">
        <f t="shared" si="5"/>
        <v>0</v>
      </c>
      <c r="L130" s="377">
        <f t="shared" si="7"/>
        <v>0</v>
      </c>
      <c r="M130" s="285">
        <f t="shared" si="6"/>
        <v>0</v>
      </c>
    </row>
    <row r="131" spans="1:15" x14ac:dyDescent="0.25">
      <c r="A131" s="507"/>
      <c r="B131" s="507"/>
      <c r="C131" s="523" t="s">
        <v>389</v>
      </c>
      <c r="D131" s="469"/>
      <c r="E131" s="469"/>
      <c r="F131" s="470"/>
      <c r="G131" s="470"/>
      <c r="H131" s="470"/>
      <c r="I131" s="470"/>
      <c r="J131" s="470"/>
      <c r="K131" s="307">
        <f t="shared" si="5"/>
        <v>0</v>
      </c>
      <c r="L131" s="377">
        <f t="shared" si="7"/>
        <v>0</v>
      </c>
      <c r="M131" s="285">
        <f t="shared" si="6"/>
        <v>0</v>
      </c>
    </row>
    <row r="132" spans="1:15" x14ac:dyDescent="0.25">
      <c r="A132" s="507"/>
      <c r="B132" s="507"/>
      <c r="C132" s="507" t="s">
        <v>315</v>
      </c>
      <c r="D132" s="469"/>
      <c r="E132" s="469" t="s">
        <v>311</v>
      </c>
      <c r="F132" s="470"/>
      <c r="G132" s="470">
        <v>32</v>
      </c>
      <c r="H132" s="470"/>
      <c r="I132" s="470"/>
      <c r="J132" s="470"/>
      <c r="K132" s="307">
        <f t="shared" si="5"/>
        <v>32</v>
      </c>
      <c r="L132" s="377">
        <f t="shared" si="7"/>
        <v>200</v>
      </c>
      <c r="M132" s="285">
        <f t="shared" si="6"/>
        <v>6400</v>
      </c>
    </row>
    <row r="133" spans="1:15" x14ac:dyDescent="0.25">
      <c r="A133" s="507"/>
      <c r="B133" s="507"/>
      <c r="C133" s="507" t="s">
        <v>390</v>
      </c>
      <c r="D133" s="469"/>
      <c r="E133" s="469" t="s">
        <v>309</v>
      </c>
      <c r="F133" s="470"/>
      <c r="G133" s="470">
        <v>45</v>
      </c>
      <c r="H133" s="470"/>
      <c r="I133" s="470"/>
      <c r="J133" s="470"/>
      <c r="K133" s="307">
        <f t="shared" ref="K133:K196" si="11">SUM(F133:J133)</f>
        <v>45</v>
      </c>
      <c r="L133" s="377">
        <f t="shared" si="7"/>
        <v>200</v>
      </c>
      <c r="M133" s="285">
        <f t="shared" ref="M133:M196" si="12">SUM(K133*L133)</f>
        <v>9000</v>
      </c>
    </row>
    <row r="134" spans="1:15" x14ac:dyDescent="0.25">
      <c r="A134" s="507"/>
      <c r="B134" s="507"/>
      <c r="C134" s="507" t="s">
        <v>24</v>
      </c>
      <c r="D134" s="469"/>
      <c r="E134" s="469" t="s">
        <v>309</v>
      </c>
      <c r="F134" s="470"/>
      <c r="G134" s="470">
        <v>23</v>
      </c>
      <c r="H134" s="470"/>
      <c r="I134" s="470"/>
      <c r="J134" s="470"/>
      <c r="K134" s="307">
        <f t="shared" si="11"/>
        <v>23</v>
      </c>
      <c r="L134" s="377">
        <f t="shared" ref="L134:L197" si="13">IF(D134="X",0,IF(E134="",0,IF(E134="H",0,VLOOKUP(E134,$F$539:$G$553,2))))</f>
        <v>200</v>
      </c>
      <c r="M134" s="285">
        <f t="shared" si="12"/>
        <v>4600</v>
      </c>
    </row>
    <row r="135" spans="1:15" x14ac:dyDescent="0.25">
      <c r="A135" s="507"/>
      <c r="B135" s="507"/>
      <c r="C135" s="507" t="s">
        <v>391</v>
      </c>
      <c r="D135" s="469"/>
      <c r="E135" s="469" t="s">
        <v>309</v>
      </c>
      <c r="F135" s="470"/>
      <c r="G135" s="470">
        <v>104</v>
      </c>
      <c r="H135" s="470"/>
      <c r="I135" s="470"/>
      <c r="J135" s="470"/>
      <c r="K135" s="307">
        <f t="shared" si="11"/>
        <v>104</v>
      </c>
      <c r="L135" s="377">
        <f t="shared" si="13"/>
        <v>200</v>
      </c>
      <c r="M135" s="285">
        <f t="shared" si="12"/>
        <v>20800</v>
      </c>
    </row>
    <row r="136" spans="1:15" ht="15.75" thickBot="1" x14ac:dyDescent="0.3">
      <c r="A136" s="507"/>
      <c r="B136" s="507"/>
      <c r="C136" s="520" t="s">
        <v>392</v>
      </c>
      <c r="D136" s="472"/>
      <c r="E136" s="472"/>
      <c r="F136" s="473">
        <f t="shared" ref="F136:J136" si="14">SUM(F132:F135)</f>
        <v>0</v>
      </c>
      <c r="G136" s="473">
        <f t="shared" si="14"/>
        <v>204</v>
      </c>
      <c r="H136" s="473">
        <f t="shared" si="14"/>
        <v>0</v>
      </c>
      <c r="I136" s="473">
        <f t="shared" si="14"/>
        <v>0</v>
      </c>
      <c r="J136" s="473">
        <f t="shared" si="14"/>
        <v>0</v>
      </c>
      <c r="K136" s="307">
        <f t="shared" si="11"/>
        <v>204</v>
      </c>
      <c r="L136" s="377">
        <f t="shared" si="13"/>
        <v>0</v>
      </c>
      <c r="M136" s="285">
        <f t="shared" si="12"/>
        <v>0</v>
      </c>
    </row>
    <row r="137" spans="1:15" ht="15.75" thickTop="1" x14ac:dyDescent="0.25">
      <c r="A137" s="507"/>
      <c r="B137" s="507"/>
      <c r="C137" s="507"/>
      <c r="D137" s="469"/>
      <c r="E137" s="469"/>
      <c r="F137" s="470"/>
      <c r="G137" s="470"/>
      <c r="H137" s="470"/>
      <c r="I137" s="470"/>
      <c r="J137" s="470"/>
      <c r="K137" s="307">
        <f t="shared" si="11"/>
        <v>0</v>
      </c>
      <c r="L137" s="377">
        <f t="shared" si="13"/>
        <v>0</v>
      </c>
      <c r="M137" s="285">
        <f t="shared" si="12"/>
        <v>0</v>
      </c>
    </row>
    <row r="138" spans="1:15" x14ac:dyDescent="0.25">
      <c r="A138" s="507"/>
      <c r="B138" s="507"/>
      <c r="C138" s="524" t="s">
        <v>393</v>
      </c>
      <c r="D138" s="469"/>
      <c r="E138" s="469"/>
      <c r="F138" s="470"/>
      <c r="G138" s="470"/>
      <c r="H138" s="470"/>
      <c r="I138" s="470"/>
      <c r="J138" s="470"/>
      <c r="K138" s="307">
        <f t="shared" si="11"/>
        <v>0</v>
      </c>
      <c r="L138" s="377">
        <f t="shared" si="13"/>
        <v>0</v>
      </c>
      <c r="M138" s="285">
        <f t="shared" si="12"/>
        <v>0</v>
      </c>
    </row>
    <row r="139" spans="1:15" x14ac:dyDescent="0.25">
      <c r="A139" s="507"/>
      <c r="B139" s="507"/>
      <c r="C139" s="507" t="s">
        <v>394</v>
      </c>
      <c r="D139" s="469"/>
      <c r="E139" s="469" t="s">
        <v>311</v>
      </c>
      <c r="F139" s="470"/>
      <c r="G139" s="470"/>
      <c r="H139" s="470">
        <v>18</v>
      </c>
      <c r="I139" s="470"/>
      <c r="J139" s="470"/>
      <c r="K139" s="307">
        <f t="shared" si="11"/>
        <v>18</v>
      </c>
      <c r="L139" s="377">
        <f t="shared" si="13"/>
        <v>200</v>
      </c>
      <c r="M139" s="285">
        <f t="shared" si="12"/>
        <v>3600</v>
      </c>
    </row>
    <row r="140" spans="1:15" x14ac:dyDescent="0.25">
      <c r="A140" s="507"/>
      <c r="B140" s="507"/>
      <c r="C140" s="507" t="s">
        <v>315</v>
      </c>
      <c r="D140" s="469"/>
      <c r="E140" s="469" t="s">
        <v>311</v>
      </c>
      <c r="F140" s="470"/>
      <c r="G140" s="470">
        <v>98</v>
      </c>
      <c r="H140" s="470"/>
      <c r="I140" s="470"/>
      <c r="J140" s="470"/>
      <c r="K140" s="307">
        <f t="shared" si="11"/>
        <v>98</v>
      </c>
      <c r="L140" s="377">
        <f t="shared" si="13"/>
        <v>200</v>
      </c>
      <c r="M140" s="285">
        <f t="shared" si="12"/>
        <v>19600</v>
      </c>
    </row>
    <row r="141" spans="1:15" x14ac:dyDescent="0.25">
      <c r="A141" s="507"/>
      <c r="B141" s="507" t="s">
        <v>395</v>
      </c>
      <c r="C141" s="507" t="s">
        <v>319</v>
      </c>
      <c r="D141" s="469"/>
      <c r="E141" s="469" t="s">
        <v>420</v>
      </c>
      <c r="F141" s="470"/>
      <c r="G141" s="470">
        <v>12</v>
      </c>
      <c r="H141" s="470"/>
      <c r="I141" s="470"/>
      <c r="J141" s="470"/>
      <c r="K141" s="307">
        <f t="shared" si="11"/>
        <v>12</v>
      </c>
      <c r="L141" s="420">
        <v>210</v>
      </c>
      <c r="M141" s="285">
        <f t="shared" si="12"/>
        <v>2520</v>
      </c>
      <c r="O141" s="418" t="s">
        <v>557</v>
      </c>
    </row>
    <row r="142" spans="1:15" x14ac:dyDescent="0.25">
      <c r="A142" s="507"/>
      <c r="B142" s="507" t="s">
        <v>396</v>
      </c>
      <c r="C142" s="507" t="s">
        <v>316</v>
      </c>
      <c r="D142" s="469"/>
      <c r="E142" s="469" t="s">
        <v>309</v>
      </c>
      <c r="F142" s="470"/>
      <c r="G142" s="470">
        <v>62</v>
      </c>
      <c r="H142" s="470"/>
      <c r="I142" s="470"/>
      <c r="J142" s="470"/>
      <c r="K142" s="307">
        <f t="shared" si="11"/>
        <v>62</v>
      </c>
      <c r="L142" s="377">
        <f t="shared" si="13"/>
        <v>200</v>
      </c>
      <c r="M142" s="285">
        <f t="shared" si="12"/>
        <v>12400</v>
      </c>
    </row>
    <row r="143" spans="1:15" x14ac:dyDescent="0.25">
      <c r="A143" s="507"/>
      <c r="B143" s="507" t="s">
        <v>397</v>
      </c>
      <c r="C143" s="507" t="s">
        <v>319</v>
      </c>
      <c r="D143" s="469"/>
      <c r="E143" s="469" t="s">
        <v>420</v>
      </c>
      <c r="F143" s="470"/>
      <c r="G143" s="470">
        <v>45</v>
      </c>
      <c r="H143" s="470"/>
      <c r="I143" s="470"/>
      <c r="J143" s="470"/>
      <c r="K143" s="307">
        <f t="shared" si="11"/>
        <v>45</v>
      </c>
      <c r="L143" s="377">
        <f t="shared" si="13"/>
        <v>200</v>
      </c>
      <c r="M143" s="285">
        <f t="shared" si="12"/>
        <v>9000</v>
      </c>
    </row>
    <row r="144" spans="1:15" x14ac:dyDescent="0.25">
      <c r="A144" s="507"/>
      <c r="B144" s="507" t="s">
        <v>398</v>
      </c>
      <c r="C144" s="507" t="s">
        <v>316</v>
      </c>
      <c r="D144" s="469"/>
      <c r="E144" s="469" t="s">
        <v>309</v>
      </c>
      <c r="F144" s="470"/>
      <c r="G144" s="470">
        <v>56</v>
      </c>
      <c r="H144" s="470"/>
      <c r="I144" s="470"/>
      <c r="J144" s="470"/>
      <c r="K144" s="307">
        <f t="shared" si="11"/>
        <v>56</v>
      </c>
      <c r="L144" s="377">
        <f t="shared" si="13"/>
        <v>200</v>
      </c>
      <c r="M144" s="285">
        <f t="shared" si="12"/>
        <v>11200</v>
      </c>
    </row>
    <row r="145" spans="1:13" x14ac:dyDescent="0.25">
      <c r="A145" s="507"/>
      <c r="B145" s="507"/>
      <c r="C145" s="507" t="s">
        <v>379</v>
      </c>
      <c r="D145" s="469"/>
      <c r="E145" s="469" t="s">
        <v>275</v>
      </c>
      <c r="F145" s="470"/>
      <c r="G145" s="470"/>
      <c r="H145" s="470"/>
      <c r="I145" s="470"/>
      <c r="J145" s="470">
        <v>4</v>
      </c>
      <c r="K145" s="307">
        <f t="shared" si="11"/>
        <v>4</v>
      </c>
      <c r="L145" s="377">
        <f t="shared" si="13"/>
        <v>200</v>
      </c>
      <c r="M145" s="285">
        <f t="shared" si="12"/>
        <v>800</v>
      </c>
    </row>
    <row r="146" spans="1:13" x14ac:dyDescent="0.25">
      <c r="A146" s="507"/>
      <c r="B146" s="507"/>
      <c r="C146" s="507" t="s">
        <v>339</v>
      </c>
      <c r="D146" s="469"/>
      <c r="E146" s="469" t="s">
        <v>275</v>
      </c>
      <c r="F146" s="470"/>
      <c r="G146" s="470"/>
      <c r="H146" s="470"/>
      <c r="I146" s="470"/>
      <c r="J146" s="470" t="s">
        <v>399</v>
      </c>
      <c r="K146" s="307">
        <f t="shared" si="11"/>
        <v>0</v>
      </c>
      <c r="L146" s="377">
        <f t="shared" si="13"/>
        <v>200</v>
      </c>
      <c r="M146" s="285">
        <f t="shared" si="12"/>
        <v>0</v>
      </c>
    </row>
    <row r="147" spans="1:13" x14ac:dyDescent="0.25">
      <c r="A147" s="507"/>
      <c r="B147" s="507" t="s">
        <v>400</v>
      </c>
      <c r="C147" s="507" t="s">
        <v>401</v>
      </c>
      <c r="D147" s="469"/>
      <c r="E147" s="469" t="s">
        <v>309</v>
      </c>
      <c r="F147" s="470"/>
      <c r="G147" s="470">
        <v>193</v>
      </c>
      <c r="H147" s="470"/>
      <c r="I147" s="470"/>
      <c r="J147" s="470"/>
      <c r="K147" s="307">
        <f t="shared" si="11"/>
        <v>193</v>
      </c>
      <c r="L147" s="377">
        <f t="shared" si="13"/>
        <v>200</v>
      </c>
      <c r="M147" s="285">
        <f t="shared" si="12"/>
        <v>38600</v>
      </c>
    </row>
    <row r="148" spans="1:13" x14ac:dyDescent="0.25">
      <c r="A148" s="507"/>
      <c r="B148" s="507" t="s">
        <v>402</v>
      </c>
      <c r="C148" s="507" t="s">
        <v>403</v>
      </c>
      <c r="D148" s="469"/>
      <c r="E148" s="469" t="s">
        <v>309</v>
      </c>
      <c r="F148" s="470"/>
      <c r="G148" s="470">
        <v>74</v>
      </c>
      <c r="H148" s="470"/>
      <c r="I148" s="470"/>
      <c r="J148" s="470"/>
      <c r="K148" s="307">
        <f t="shared" si="11"/>
        <v>74</v>
      </c>
      <c r="L148" s="377">
        <f t="shared" si="13"/>
        <v>200</v>
      </c>
      <c r="M148" s="285">
        <f t="shared" si="12"/>
        <v>14800</v>
      </c>
    </row>
    <row r="149" spans="1:13" x14ac:dyDescent="0.25">
      <c r="A149" s="507"/>
      <c r="B149" s="507" t="s">
        <v>404</v>
      </c>
      <c r="C149" s="507" t="s">
        <v>316</v>
      </c>
      <c r="D149" s="469"/>
      <c r="E149" s="469" t="s">
        <v>309</v>
      </c>
      <c r="F149" s="470"/>
      <c r="G149" s="470">
        <v>62</v>
      </c>
      <c r="H149" s="470"/>
      <c r="I149" s="470"/>
      <c r="J149" s="470"/>
      <c r="K149" s="307">
        <f t="shared" si="11"/>
        <v>62</v>
      </c>
      <c r="L149" s="377">
        <f t="shared" si="13"/>
        <v>200</v>
      </c>
      <c r="M149" s="285">
        <f t="shared" si="12"/>
        <v>12400</v>
      </c>
    </row>
    <row r="150" spans="1:13" x14ac:dyDescent="0.25">
      <c r="A150" s="507"/>
      <c r="B150" s="507" t="s">
        <v>405</v>
      </c>
      <c r="C150" s="507" t="s">
        <v>316</v>
      </c>
      <c r="D150" s="469"/>
      <c r="E150" s="469" t="s">
        <v>309</v>
      </c>
      <c r="F150" s="470"/>
      <c r="G150" s="470">
        <v>45</v>
      </c>
      <c r="H150" s="470"/>
      <c r="I150" s="470"/>
      <c r="J150" s="470"/>
      <c r="K150" s="307">
        <f t="shared" si="11"/>
        <v>45</v>
      </c>
      <c r="L150" s="377">
        <f t="shared" si="13"/>
        <v>200</v>
      </c>
      <c r="M150" s="285">
        <f t="shared" si="12"/>
        <v>9000</v>
      </c>
    </row>
    <row r="151" spans="1:13" x14ac:dyDescent="0.25">
      <c r="A151" s="507"/>
      <c r="B151" s="507" t="s">
        <v>406</v>
      </c>
      <c r="C151" s="507" t="s">
        <v>407</v>
      </c>
      <c r="D151" s="469"/>
      <c r="E151" s="469" t="s">
        <v>309</v>
      </c>
      <c r="F151" s="470"/>
      <c r="G151" s="470">
        <v>256</v>
      </c>
      <c r="H151" s="470"/>
      <c r="I151" s="470"/>
      <c r="J151" s="470"/>
      <c r="K151" s="307">
        <f t="shared" si="11"/>
        <v>256</v>
      </c>
      <c r="L151" s="377">
        <f t="shared" si="13"/>
        <v>200</v>
      </c>
      <c r="M151" s="285">
        <f t="shared" si="12"/>
        <v>51200</v>
      </c>
    </row>
    <row r="152" spans="1:13" x14ac:dyDescent="0.25">
      <c r="A152" s="507"/>
      <c r="B152" s="507"/>
      <c r="C152" s="507" t="s">
        <v>408</v>
      </c>
      <c r="D152" s="469"/>
      <c r="E152" s="469" t="s">
        <v>275</v>
      </c>
      <c r="F152" s="470"/>
      <c r="G152" s="470"/>
      <c r="H152" s="470"/>
      <c r="I152" s="470"/>
      <c r="J152" s="470">
        <v>4.8</v>
      </c>
      <c r="K152" s="307">
        <f t="shared" si="11"/>
        <v>4.8</v>
      </c>
      <c r="L152" s="377">
        <f t="shared" si="13"/>
        <v>200</v>
      </c>
      <c r="M152" s="285">
        <f t="shared" si="12"/>
        <v>960</v>
      </c>
    </row>
    <row r="153" spans="1:13" x14ac:dyDescent="0.25">
      <c r="A153" s="507"/>
      <c r="B153" s="507"/>
      <c r="C153" s="507" t="s">
        <v>409</v>
      </c>
      <c r="D153" s="469"/>
      <c r="E153" s="469" t="s">
        <v>275</v>
      </c>
      <c r="F153" s="470"/>
      <c r="G153" s="470"/>
      <c r="H153" s="470"/>
      <c r="I153" s="470"/>
      <c r="J153" s="470">
        <v>7</v>
      </c>
      <c r="K153" s="307">
        <f t="shared" si="11"/>
        <v>7</v>
      </c>
      <c r="L153" s="377">
        <f t="shared" si="13"/>
        <v>200</v>
      </c>
      <c r="M153" s="285">
        <f t="shared" si="12"/>
        <v>1400</v>
      </c>
    </row>
    <row r="154" spans="1:13" x14ac:dyDescent="0.25">
      <c r="A154" s="507"/>
      <c r="B154" s="507"/>
      <c r="C154" s="507" t="s">
        <v>318</v>
      </c>
      <c r="D154" s="469"/>
      <c r="E154" s="469" t="s">
        <v>275</v>
      </c>
      <c r="F154" s="470"/>
      <c r="G154" s="470"/>
      <c r="H154" s="470"/>
      <c r="I154" s="470"/>
      <c r="J154" s="470">
        <v>7</v>
      </c>
      <c r="K154" s="307">
        <f t="shared" si="11"/>
        <v>7</v>
      </c>
      <c r="L154" s="377">
        <f t="shared" si="13"/>
        <v>200</v>
      </c>
      <c r="M154" s="285">
        <f t="shared" si="12"/>
        <v>1400</v>
      </c>
    </row>
    <row r="155" spans="1:13" x14ac:dyDescent="0.25">
      <c r="A155" s="507"/>
      <c r="B155" s="507"/>
      <c r="C155" s="507" t="s">
        <v>327</v>
      </c>
      <c r="D155" s="469"/>
      <c r="E155" s="469" t="s">
        <v>314</v>
      </c>
      <c r="F155" s="470"/>
      <c r="G155" s="470"/>
      <c r="H155" s="470"/>
      <c r="I155" s="470"/>
      <c r="J155" s="470">
        <v>1.5</v>
      </c>
      <c r="K155" s="307">
        <f t="shared" si="11"/>
        <v>1.5</v>
      </c>
      <c r="L155" s="377">
        <f t="shared" si="13"/>
        <v>0</v>
      </c>
      <c r="M155" s="285">
        <f t="shared" si="12"/>
        <v>0</v>
      </c>
    </row>
    <row r="156" spans="1:13" x14ac:dyDescent="0.25">
      <c r="A156" s="507"/>
      <c r="B156" s="507"/>
      <c r="C156" s="507" t="s">
        <v>410</v>
      </c>
      <c r="D156" s="469"/>
      <c r="E156" s="469" t="s">
        <v>420</v>
      </c>
      <c r="F156" s="470"/>
      <c r="G156" s="470">
        <v>19</v>
      </c>
      <c r="H156" s="470"/>
      <c r="I156" s="470"/>
      <c r="J156" s="470"/>
      <c r="K156" s="307">
        <f t="shared" si="11"/>
        <v>19</v>
      </c>
      <c r="L156" s="377">
        <f t="shared" si="13"/>
        <v>200</v>
      </c>
      <c r="M156" s="285">
        <f t="shared" si="12"/>
        <v>3800</v>
      </c>
    </row>
    <row r="157" spans="1:13" ht="15.75" thickBot="1" x14ac:dyDescent="0.3">
      <c r="A157" s="507"/>
      <c r="B157" s="507"/>
      <c r="C157" s="520" t="s">
        <v>411</v>
      </c>
      <c r="D157" s="472"/>
      <c r="E157" s="472"/>
      <c r="F157" s="473">
        <f t="shared" ref="F157:J157" si="15">SUM(F139:F156)</f>
        <v>0</v>
      </c>
      <c r="G157" s="473">
        <f t="shared" si="15"/>
        <v>922</v>
      </c>
      <c r="H157" s="473">
        <f t="shared" si="15"/>
        <v>18</v>
      </c>
      <c r="I157" s="473">
        <f t="shared" si="15"/>
        <v>0</v>
      </c>
      <c r="J157" s="473">
        <f t="shared" si="15"/>
        <v>24.3</v>
      </c>
      <c r="K157" s="307">
        <f t="shared" si="11"/>
        <v>964.3</v>
      </c>
      <c r="L157" s="377">
        <f t="shared" si="13"/>
        <v>0</v>
      </c>
      <c r="M157" s="285">
        <f t="shared" si="12"/>
        <v>0</v>
      </c>
    </row>
    <row r="158" spans="1:13" ht="15.75" thickTop="1" x14ac:dyDescent="0.25">
      <c r="A158" s="507"/>
      <c r="B158" s="507"/>
      <c r="C158" s="507"/>
      <c r="D158" s="469"/>
      <c r="E158" s="469"/>
      <c r="F158" s="470"/>
      <c r="G158" s="470"/>
      <c r="H158" s="470"/>
      <c r="I158" s="470"/>
      <c r="J158" s="470"/>
      <c r="K158" s="307">
        <f t="shared" si="11"/>
        <v>0</v>
      </c>
      <c r="L158" s="377">
        <f t="shared" si="13"/>
        <v>0</v>
      </c>
      <c r="M158" s="285">
        <f t="shared" si="12"/>
        <v>0</v>
      </c>
    </row>
    <row r="159" spans="1:13" x14ac:dyDescent="0.25">
      <c r="A159" s="507"/>
      <c r="B159" s="507"/>
      <c r="C159" s="524" t="s">
        <v>412</v>
      </c>
      <c r="D159" s="469"/>
      <c r="E159" s="469"/>
      <c r="F159" s="470"/>
      <c r="G159" s="470"/>
      <c r="H159" s="470"/>
      <c r="I159" s="470"/>
      <c r="J159" s="470"/>
      <c r="K159" s="307">
        <f t="shared" si="11"/>
        <v>0</v>
      </c>
      <c r="L159" s="377">
        <f t="shared" si="13"/>
        <v>0</v>
      </c>
      <c r="M159" s="285">
        <f t="shared" si="12"/>
        <v>0</v>
      </c>
    </row>
    <row r="160" spans="1:13" x14ac:dyDescent="0.25">
      <c r="A160" s="507"/>
      <c r="B160" s="507"/>
      <c r="C160" s="507" t="s">
        <v>394</v>
      </c>
      <c r="D160" s="469"/>
      <c r="E160" s="469" t="s">
        <v>311</v>
      </c>
      <c r="F160" s="470"/>
      <c r="G160" s="470">
        <v>5.6</v>
      </c>
      <c r="H160" s="470"/>
      <c r="I160" s="470"/>
      <c r="J160" s="470"/>
      <c r="K160" s="307">
        <f t="shared" si="11"/>
        <v>5.6</v>
      </c>
      <c r="L160" s="377">
        <f t="shared" si="13"/>
        <v>200</v>
      </c>
      <c r="M160" s="285">
        <f t="shared" si="12"/>
        <v>1120</v>
      </c>
    </row>
    <row r="161" spans="1:15" x14ac:dyDescent="0.25">
      <c r="A161" s="507"/>
      <c r="B161" s="507"/>
      <c r="C161" s="507" t="s">
        <v>315</v>
      </c>
      <c r="D161" s="469"/>
      <c r="E161" s="469" t="s">
        <v>311</v>
      </c>
      <c r="F161" s="470"/>
      <c r="G161" s="470">
        <v>145</v>
      </c>
      <c r="H161" s="470"/>
      <c r="I161" s="470"/>
      <c r="J161" s="470"/>
      <c r="K161" s="307">
        <f t="shared" si="11"/>
        <v>145</v>
      </c>
      <c r="L161" s="377">
        <f t="shared" si="13"/>
        <v>200</v>
      </c>
      <c r="M161" s="285">
        <f t="shared" si="12"/>
        <v>29000</v>
      </c>
    </row>
    <row r="162" spans="1:15" x14ac:dyDescent="0.25">
      <c r="A162" s="507"/>
      <c r="B162" s="507"/>
      <c r="C162" s="507" t="s">
        <v>319</v>
      </c>
      <c r="D162" s="469"/>
      <c r="E162" s="469" t="s">
        <v>420</v>
      </c>
      <c r="F162" s="470"/>
      <c r="G162" s="470">
        <v>11</v>
      </c>
      <c r="H162" s="470"/>
      <c r="I162" s="470"/>
      <c r="J162" s="470"/>
      <c r="K162" s="307">
        <f t="shared" si="11"/>
        <v>11</v>
      </c>
      <c r="L162" s="420">
        <v>210</v>
      </c>
      <c r="M162" s="285">
        <f t="shared" si="12"/>
        <v>2310</v>
      </c>
      <c r="O162" s="418" t="s">
        <v>557</v>
      </c>
    </row>
    <row r="163" spans="1:15" x14ac:dyDescent="0.25">
      <c r="A163" s="507"/>
      <c r="B163" s="507"/>
      <c r="C163" s="507" t="s">
        <v>316</v>
      </c>
      <c r="D163" s="469"/>
      <c r="E163" s="469" t="s">
        <v>309</v>
      </c>
      <c r="F163" s="470"/>
      <c r="G163" s="470">
        <v>59</v>
      </c>
      <c r="H163" s="470"/>
      <c r="I163" s="470"/>
      <c r="J163" s="470"/>
      <c r="K163" s="307">
        <f t="shared" si="11"/>
        <v>59</v>
      </c>
      <c r="L163" s="377">
        <f t="shared" si="13"/>
        <v>200</v>
      </c>
      <c r="M163" s="285">
        <f t="shared" si="12"/>
        <v>11800</v>
      </c>
    </row>
    <row r="164" spans="1:15" x14ac:dyDescent="0.25">
      <c r="A164" s="507"/>
      <c r="B164" s="507"/>
      <c r="C164" s="507" t="s">
        <v>316</v>
      </c>
      <c r="D164" s="469"/>
      <c r="E164" s="469" t="s">
        <v>309</v>
      </c>
      <c r="F164" s="470"/>
      <c r="G164" s="470">
        <v>56</v>
      </c>
      <c r="H164" s="470"/>
      <c r="I164" s="470"/>
      <c r="J164" s="470"/>
      <c r="K164" s="307">
        <f t="shared" si="11"/>
        <v>56</v>
      </c>
      <c r="L164" s="377">
        <f t="shared" si="13"/>
        <v>200</v>
      </c>
      <c r="M164" s="285">
        <f t="shared" si="12"/>
        <v>11200</v>
      </c>
    </row>
    <row r="165" spans="1:15" x14ac:dyDescent="0.25">
      <c r="A165" s="507"/>
      <c r="B165" s="507"/>
      <c r="C165" s="507" t="s">
        <v>413</v>
      </c>
      <c r="D165" s="469"/>
      <c r="E165" s="469" t="s">
        <v>309</v>
      </c>
      <c r="F165" s="470"/>
      <c r="G165" s="470">
        <v>170</v>
      </c>
      <c r="H165" s="470"/>
      <c r="I165" s="470"/>
      <c r="J165" s="470"/>
      <c r="K165" s="307">
        <f t="shared" si="11"/>
        <v>170</v>
      </c>
      <c r="L165" s="377">
        <f t="shared" si="13"/>
        <v>200</v>
      </c>
      <c r="M165" s="285">
        <f t="shared" si="12"/>
        <v>34000</v>
      </c>
    </row>
    <row r="166" spans="1:15" x14ac:dyDescent="0.25">
      <c r="A166" s="507"/>
      <c r="B166" s="507"/>
      <c r="C166" s="507" t="s">
        <v>339</v>
      </c>
      <c r="D166" s="469"/>
      <c r="E166" s="469" t="s">
        <v>275</v>
      </c>
      <c r="F166" s="470"/>
      <c r="G166" s="470"/>
      <c r="H166" s="470"/>
      <c r="I166" s="470"/>
      <c r="J166" s="470">
        <v>3.7</v>
      </c>
      <c r="K166" s="307">
        <f t="shared" si="11"/>
        <v>3.7</v>
      </c>
      <c r="L166" s="377">
        <f t="shared" si="13"/>
        <v>200</v>
      </c>
      <c r="M166" s="285">
        <f t="shared" si="12"/>
        <v>740</v>
      </c>
    </row>
    <row r="167" spans="1:15" x14ac:dyDescent="0.25">
      <c r="A167" s="507"/>
      <c r="B167" s="507"/>
      <c r="C167" s="507" t="s">
        <v>339</v>
      </c>
      <c r="D167" s="469"/>
      <c r="E167" s="469" t="s">
        <v>275</v>
      </c>
      <c r="F167" s="470"/>
      <c r="G167" s="470"/>
      <c r="H167" s="470"/>
      <c r="I167" s="470"/>
      <c r="J167" s="470">
        <v>3.7</v>
      </c>
      <c r="K167" s="307">
        <f t="shared" si="11"/>
        <v>3.7</v>
      </c>
      <c r="L167" s="377">
        <f t="shared" si="13"/>
        <v>200</v>
      </c>
      <c r="M167" s="285">
        <f t="shared" si="12"/>
        <v>740</v>
      </c>
    </row>
    <row r="168" spans="1:15" x14ac:dyDescent="0.25">
      <c r="A168" s="507"/>
      <c r="B168" s="507"/>
      <c r="C168" s="507" t="s">
        <v>316</v>
      </c>
      <c r="D168" s="469"/>
      <c r="E168" s="469" t="s">
        <v>309</v>
      </c>
      <c r="F168" s="470"/>
      <c r="G168" s="470">
        <v>40</v>
      </c>
      <c r="H168" s="470"/>
      <c r="I168" s="470"/>
      <c r="J168" s="470"/>
      <c r="K168" s="307">
        <f t="shared" si="11"/>
        <v>40</v>
      </c>
      <c r="L168" s="377">
        <f t="shared" si="13"/>
        <v>200</v>
      </c>
      <c r="M168" s="285">
        <f t="shared" si="12"/>
        <v>8000</v>
      </c>
    </row>
    <row r="169" spans="1:15" x14ac:dyDescent="0.25">
      <c r="A169" s="507"/>
      <c r="B169" s="507"/>
      <c r="C169" s="507" t="s">
        <v>316</v>
      </c>
      <c r="D169" s="469"/>
      <c r="E169" s="469" t="s">
        <v>309</v>
      </c>
      <c r="F169" s="470"/>
      <c r="G169" s="470">
        <v>85</v>
      </c>
      <c r="H169" s="470"/>
      <c r="I169" s="470"/>
      <c r="J169" s="470"/>
      <c r="K169" s="307">
        <f t="shared" si="11"/>
        <v>85</v>
      </c>
      <c r="L169" s="377">
        <f t="shared" si="13"/>
        <v>200</v>
      </c>
      <c r="M169" s="285">
        <f t="shared" si="12"/>
        <v>17000</v>
      </c>
    </row>
    <row r="170" spans="1:15" x14ac:dyDescent="0.25">
      <c r="A170" s="507"/>
      <c r="B170" s="507"/>
      <c r="C170" s="507" t="s">
        <v>316</v>
      </c>
      <c r="D170" s="469"/>
      <c r="E170" s="469" t="s">
        <v>309</v>
      </c>
      <c r="F170" s="470"/>
      <c r="G170" s="470">
        <v>53</v>
      </c>
      <c r="H170" s="470"/>
      <c r="I170" s="470"/>
      <c r="J170" s="470"/>
      <c r="K170" s="307">
        <f t="shared" si="11"/>
        <v>53</v>
      </c>
      <c r="L170" s="377">
        <f t="shared" si="13"/>
        <v>200</v>
      </c>
      <c r="M170" s="285">
        <f t="shared" si="12"/>
        <v>10600</v>
      </c>
    </row>
    <row r="171" spans="1:15" x14ac:dyDescent="0.25">
      <c r="A171" s="507"/>
      <c r="B171" s="507"/>
      <c r="C171" s="507" t="s">
        <v>316</v>
      </c>
      <c r="D171" s="469"/>
      <c r="E171" s="469" t="s">
        <v>309</v>
      </c>
      <c r="F171" s="470"/>
      <c r="G171" s="470">
        <v>67.599999999999994</v>
      </c>
      <c r="H171" s="470"/>
      <c r="I171" s="470"/>
      <c r="J171" s="470"/>
      <c r="K171" s="307">
        <f t="shared" si="11"/>
        <v>67.599999999999994</v>
      </c>
      <c r="L171" s="377">
        <f t="shared" si="13"/>
        <v>200</v>
      </c>
      <c r="M171" s="285">
        <f t="shared" si="12"/>
        <v>13519.999999999998</v>
      </c>
    </row>
    <row r="172" spans="1:15" x14ac:dyDescent="0.25">
      <c r="A172" s="507"/>
      <c r="B172" s="507"/>
      <c r="C172" s="507" t="s">
        <v>413</v>
      </c>
      <c r="D172" s="469"/>
      <c r="E172" s="469" t="s">
        <v>309</v>
      </c>
      <c r="F172" s="470"/>
      <c r="G172" s="470">
        <v>218</v>
      </c>
      <c r="H172" s="470"/>
      <c r="I172" s="470"/>
      <c r="J172" s="470"/>
      <c r="K172" s="307">
        <f t="shared" si="11"/>
        <v>218</v>
      </c>
      <c r="L172" s="377">
        <f t="shared" si="13"/>
        <v>200</v>
      </c>
      <c r="M172" s="285">
        <f t="shared" si="12"/>
        <v>43600</v>
      </c>
    </row>
    <row r="173" spans="1:15" x14ac:dyDescent="0.25">
      <c r="A173" s="507"/>
      <c r="B173" s="507"/>
      <c r="C173" s="507" t="s">
        <v>414</v>
      </c>
      <c r="D173" s="469"/>
      <c r="E173" s="469" t="s">
        <v>275</v>
      </c>
      <c r="F173" s="470"/>
      <c r="G173" s="470"/>
      <c r="H173" s="470"/>
      <c r="I173" s="470"/>
      <c r="J173" s="470">
        <v>9</v>
      </c>
      <c r="K173" s="307">
        <f t="shared" si="11"/>
        <v>9</v>
      </c>
      <c r="L173" s="377">
        <f t="shared" si="13"/>
        <v>200</v>
      </c>
      <c r="M173" s="285">
        <f t="shared" si="12"/>
        <v>1800</v>
      </c>
    </row>
    <row r="174" spans="1:15" x14ac:dyDescent="0.25">
      <c r="A174" s="507"/>
      <c r="B174" s="507"/>
      <c r="C174" s="507" t="s">
        <v>415</v>
      </c>
      <c r="D174" s="469"/>
      <c r="E174" s="469" t="s">
        <v>275</v>
      </c>
      <c r="F174" s="470"/>
      <c r="G174" s="470"/>
      <c r="H174" s="470"/>
      <c r="I174" s="470"/>
      <c r="J174" s="470">
        <v>9</v>
      </c>
      <c r="K174" s="307">
        <f t="shared" si="11"/>
        <v>9</v>
      </c>
      <c r="L174" s="377">
        <f t="shared" si="13"/>
        <v>200</v>
      </c>
      <c r="M174" s="285">
        <f t="shared" si="12"/>
        <v>1800</v>
      </c>
    </row>
    <row r="175" spans="1:15" x14ac:dyDescent="0.25">
      <c r="A175" s="507"/>
      <c r="B175" s="507"/>
      <c r="C175" s="507" t="s">
        <v>416</v>
      </c>
      <c r="D175" s="469"/>
      <c r="E175" s="469" t="s">
        <v>275</v>
      </c>
      <c r="F175" s="470"/>
      <c r="G175" s="470"/>
      <c r="H175" s="470"/>
      <c r="I175" s="470"/>
      <c r="J175" s="470">
        <v>2.2999999999999998</v>
      </c>
      <c r="K175" s="307">
        <f t="shared" si="11"/>
        <v>2.2999999999999998</v>
      </c>
      <c r="L175" s="377">
        <f t="shared" si="13"/>
        <v>200</v>
      </c>
      <c r="M175" s="285">
        <f t="shared" si="12"/>
        <v>459.99999999999994</v>
      </c>
    </row>
    <row r="176" spans="1:15" x14ac:dyDescent="0.25">
      <c r="A176" s="507"/>
      <c r="B176" s="507"/>
      <c r="C176" s="507" t="s">
        <v>417</v>
      </c>
      <c r="D176" s="469"/>
      <c r="E176" s="469" t="s">
        <v>311</v>
      </c>
      <c r="F176" s="470"/>
      <c r="G176" s="470"/>
      <c r="H176" s="470"/>
      <c r="I176" s="470"/>
      <c r="J176" s="470">
        <v>4.7</v>
      </c>
      <c r="K176" s="307">
        <f t="shared" si="11"/>
        <v>4.7</v>
      </c>
      <c r="L176" s="377">
        <f t="shared" si="13"/>
        <v>200</v>
      </c>
      <c r="M176" s="285">
        <f t="shared" si="12"/>
        <v>940</v>
      </c>
    </row>
    <row r="177" spans="1:13" ht="15.75" thickBot="1" x14ac:dyDescent="0.3">
      <c r="A177" s="507"/>
      <c r="B177" s="507"/>
      <c r="C177" s="520" t="s">
        <v>418</v>
      </c>
      <c r="D177" s="472"/>
      <c r="E177" s="472"/>
      <c r="F177" s="473">
        <f t="shared" ref="F177:J177" si="16">SUM(F160:F176)</f>
        <v>0</v>
      </c>
      <c r="G177" s="473">
        <f t="shared" si="16"/>
        <v>910.2</v>
      </c>
      <c r="H177" s="473">
        <f t="shared" si="16"/>
        <v>0</v>
      </c>
      <c r="I177" s="473">
        <f t="shared" si="16"/>
        <v>0</v>
      </c>
      <c r="J177" s="473">
        <f t="shared" si="16"/>
        <v>32.4</v>
      </c>
      <c r="K177" s="307">
        <f t="shared" si="11"/>
        <v>942.6</v>
      </c>
      <c r="L177" s="377">
        <f t="shared" si="13"/>
        <v>0</v>
      </c>
      <c r="M177" s="285">
        <f t="shared" si="12"/>
        <v>0</v>
      </c>
    </row>
    <row r="178" spans="1:13" ht="15.75" thickTop="1" x14ac:dyDescent="0.25">
      <c r="A178" s="507"/>
      <c r="B178" s="507"/>
      <c r="C178" s="525"/>
      <c r="D178" s="526"/>
      <c r="E178" s="526"/>
      <c r="F178" s="527"/>
      <c r="G178" s="527"/>
      <c r="H178" s="527"/>
      <c r="I178" s="527"/>
      <c r="J178" s="527"/>
      <c r="K178" s="307">
        <f t="shared" si="11"/>
        <v>0</v>
      </c>
      <c r="L178" s="377">
        <f t="shared" si="13"/>
        <v>0</v>
      </c>
      <c r="M178" s="285">
        <f t="shared" si="12"/>
        <v>0</v>
      </c>
    </row>
    <row r="179" spans="1:13" x14ac:dyDescent="0.25">
      <c r="A179" s="507"/>
      <c r="B179" s="507"/>
      <c r="C179" s="525" t="s">
        <v>214</v>
      </c>
      <c r="D179" s="526"/>
      <c r="E179" s="526"/>
      <c r="F179" s="527"/>
      <c r="G179" s="527"/>
      <c r="H179" s="527"/>
      <c r="I179" s="527"/>
      <c r="J179" s="527"/>
      <c r="K179" s="307">
        <f t="shared" si="11"/>
        <v>0</v>
      </c>
      <c r="L179" s="377">
        <f t="shared" si="13"/>
        <v>0</v>
      </c>
      <c r="M179" s="285">
        <f t="shared" si="12"/>
        <v>0</v>
      </c>
    </row>
    <row r="180" spans="1:13" x14ac:dyDescent="0.25">
      <c r="A180" s="507"/>
      <c r="B180" s="507"/>
      <c r="C180" s="525" t="str">
        <f>C86</f>
        <v>Totaal begane grond</v>
      </c>
      <c r="D180" s="526"/>
      <c r="E180" s="526"/>
      <c r="F180" s="527">
        <f t="shared" ref="F180:J180" si="17">F86</f>
        <v>371.66999999999996</v>
      </c>
      <c r="G180" s="527">
        <f t="shared" si="17"/>
        <v>1582.65</v>
      </c>
      <c r="H180" s="527">
        <f t="shared" si="17"/>
        <v>200</v>
      </c>
      <c r="I180" s="527">
        <f t="shared" si="17"/>
        <v>0</v>
      </c>
      <c r="J180" s="527">
        <f t="shared" si="17"/>
        <v>1170.1999999999998</v>
      </c>
      <c r="K180" s="307">
        <f t="shared" si="11"/>
        <v>3324.52</v>
      </c>
      <c r="L180" s="377">
        <f t="shared" si="13"/>
        <v>0</v>
      </c>
      <c r="M180" s="285">
        <f t="shared" si="12"/>
        <v>0</v>
      </c>
    </row>
    <row r="181" spans="1:13" x14ac:dyDescent="0.25">
      <c r="A181" s="507"/>
      <c r="B181" s="507"/>
      <c r="C181" s="525" t="str">
        <f>C100</f>
        <v>Totaal nw techniek</v>
      </c>
      <c r="D181" s="526"/>
      <c r="E181" s="526"/>
      <c r="F181" s="527">
        <f t="shared" ref="F181:J181" si="18">F100</f>
        <v>0</v>
      </c>
      <c r="G181" s="527">
        <f t="shared" si="18"/>
        <v>98</v>
      </c>
      <c r="H181" s="527">
        <f t="shared" si="18"/>
        <v>0</v>
      </c>
      <c r="I181" s="527">
        <f t="shared" si="18"/>
        <v>24</v>
      </c>
      <c r="J181" s="527">
        <f t="shared" si="18"/>
        <v>849</v>
      </c>
      <c r="K181" s="307">
        <f t="shared" si="11"/>
        <v>971</v>
      </c>
      <c r="L181" s="377">
        <f t="shared" si="13"/>
        <v>0</v>
      </c>
      <c r="M181" s="285">
        <f t="shared" si="12"/>
        <v>0</v>
      </c>
    </row>
    <row r="182" spans="1:13" x14ac:dyDescent="0.25">
      <c r="A182" s="507"/>
      <c r="B182" s="507"/>
      <c r="C182" s="525" t="str">
        <f>C129</f>
        <v>Dependance</v>
      </c>
      <c r="D182" s="526"/>
      <c r="E182" s="526"/>
      <c r="F182" s="527">
        <f t="shared" ref="F182:J182" si="19">F129</f>
        <v>12</v>
      </c>
      <c r="G182" s="527">
        <f t="shared" si="19"/>
        <v>1011.1</v>
      </c>
      <c r="H182" s="527">
        <f t="shared" si="19"/>
        <v>0</v>
      </c>
      <c r="I182" s="527">
        <f t="shared" si="19"/>
        <v>0</v>
      </c>
      <c r="J182" s="527">
        <f t="shared" si="19"/>
        <v>24.6</v>
      </c>
      <c r="K182" s="307">
        <f t="shared" si="11"/>
        <v>1047.7</v>
      </c>
      <c r="L182" s="377">
        <f t="shared" si="13"/>
        <v>0</v>
      </c>
      <c r="M182" s="285">
        <f t="shared" si="12"/>
        <v>0</v>
      </c>
    </row>
    <row r="183" spans="1:13" x14ac:dyDescent="0.25">
      <c r="A183" s="507"/>
      <c r="B183" s="507"/>
      <c r="C183" s="525" t="str">
        <f>C136</f>
        <v>Totaal 1e etage nw</v>
      </c>
      <c r="D183" s="526"/>
      <c r="E183" s="526"/>
      <c r="F183" s="527">
        <f t="shared" ref="F183:J183" si="20">F136</f>
        <v>0</v>
      </c>
      <c r="G183" s="527">
        <f t="shared" si="20"/>
        <v>204</v>
      </c>
      <c r="H183" s="527">
        <f t="shared" si="20"/>
        <v>0</v>
      </c>
      <c r="I183" s="527">
        <f t="shared" si="20"/>
        <v>0</v>
      </c>
      <c r="J183" s="527">
        <f t="shared" si="20"/>
        <v>0</v>
      </c>
      <c r="K183" s="307">
        <f t="shared" si="11"/>
        <v>204</v>
      </c>
      <c r="L183" s="377">
        <f t="shared" si="13"/>
        <v>0</v>
      </c>
      <c r="M183" s="285">
        <f t="shared" si="12"/>
        <v>0</v>
      </c>
    </row>
    <row r="184" spans="1:13" x14ac:dyDescent="0.25">
      <c r="A184" s="507"/>
      <c r="B184" s="507"/>
      <c r="C184" s="525" t="str">
        <f>C157</f>
        <v>Totaal 1e etage hoofd</v>
      </c>
      <c r="D184" s="526"/>
      <c r="E184" s="526"/>
      <c r="F184" s="527">
        <f t="shared" ref="F184:J184" si="21">F157</f>
        <v>0</v>
      </c>
      <c r="G184" s="527">
        <f t="shared" si="21"/>
        <v>922</v>
      </c>
      <c r="H184" s="527">
        <f t="shared" si="21"/>
        <v>18</v>
      </c>
      <c r="I184" s="527">
        <f t="shared" si="21"/>
        <v>0</v>
      </c>
      <c r="J184" s="527">
        <f t="shared" si="21"/>
        <v>24.3</v>
      </c>
      <c r="K184" s="307">
        <f t="shared" si="11"/>
        <v>964.3</v>
      </c>
      <c r="L184" s="377">
        <f t="shared" si="13"/>
        <v>0</v>
      </c>
      <c r="M184" s="285">
        <f t="shared" si="12"/>
        <v>0</v>
      </c>
    </row>
    <row r="185" spans="1:13" x14ac:dyDescent="0.25">
      <c r="A185" s="507"/>
      <c r="B185" s="507"/>
      <c r="C185" s="525" t="str">
        <f>C177</f>
        <v>Totaal 2e etage hoofd</v>
      </c>
      <c r="D185" s="526"/>
      <c r="E185" s="526"/>
      <c r="F185" s="527">
        <f t="shared" ref="F185:J185" si="22">F177</f>
        <v>0</v>
      </c>
      <c r="G185" s="527">
        <f t="shared" si="22"/>
        <v>910.2</v>
      </c>
      <c r="H185" s="527">
        <f t="shared" si="22"/>
        <v>0</v>
      </c>
      <c r="I185" s="527">
        <f t="shared" si="22"/>
        <v>0</v>
      </c>
      <c r="J185" s="527">
        <f t="shared" si="22"/>
        <v>32.4</v>
      </c>
      <c r="K185" s="307">
        <f t="shared" si="11"/>
        <v>942.6</v>
      </c>
      <c r="L185" s="377">
        <f t="shared" si="13"/>
        <v>0</v>
      </c>
      <c r="M185" s="285">
        <f t="shared" si="12"/>
        <v>0</v>
      </c>
    </row>
    <row r="186" spans="1:13" ht="15.75" thickBot="1" x14ac:dyDescent="0.3">
      <c r="A186" s="507"/>
      <c r="B186" s="507"/>
      <c r="C186" s="520" t="s">
        <v>86</v>
      </c>
      <c r="D186" s="472"/>
      <c r="E186" s="472"/>
      <c r="F186" s="473">
        <f t="shared" ref="F186:J186" si="23">SUM(F180:F185)</f>
        <v>383.66999999999996</v>
      </c>
      <c r="G186" s="473">
        <f t="shared" si="23"/>
        <v>4727.95</v>
      </c>
      <c r="H186" s="473">
        <f t="shared" si="23"/>
        <v>218</v>
      </c>
      <c r="I186" s="473">
        <f t="shared" si="23"/>
        <v>24</v>
      </c>
      <c r="J186" s="473">
        <f t="shared" si="23"/>
        <v>2100.5</v>
      </c>
      <c r="K186" s="307">
        <f t="shared" si="11"/>
        <v>7454.12</v>
      </c>
      <c r="L186" s="377">
        <f t="shared" si="13"/>
        <v>0</v>
      </c>
      <c r="M186" s="285">
        <f t="shared" si="12"/>
        <v>0</v>
      </c>
    </row>
    <row r="187" spans="1:13" ht="15.75" thickTop="1" x14ac:dyDescent="0.25">
      <c r="K187" s="307">
        <f t="shared" si="11"/>
        <v>0</v>
      </c>
      <c r="L187" s="377">
        <f t="shared" si="13"/>
        <v>0</v>
      </c>
      <c r="M187" s="285">
        <f t="shared" si="12"/>
        <v>0</v>
      </c>
    </row>
    <row r="188" spans="1:13" x14ac:dyDescent="0.25">
      <c r="K188" s="307">
        <f t="shared" si="11"/>
        <v>0</v>
      </c>
      <c r="L188" s="377">
        <f t="shared" si="13"/>
        <v>0</v>
      </c>
      <c r="M188" s="285">
        <f t="shared" si="12"/>
        <v>0</v>
      </c>
    </row>
    <row r="189" spans="1:13" x14ac:dyDescent="0.25">
      <c r="K189" s="307">
        <f t="shared" si="11"/>
        <v>0</v>
      </c>
      <c r="L189" s="377">
        <f t="shared" si="13"/>
        <v>0</v>
      </c>
      <c r="M189" s="285">
        <f t="shared" si="12"/>
        <v>0</v>
      </c>
    </row>
    <row r="190" spans="1:13" x14ac:dyDescent="0.25">
      <c r="K190" s="307">
        <f t="shared" si="11"/>
        <v>0</v>
      </c>
      <c r="L190" s="377">
        <f t="shared" si="13"/>
        <v>0</v>
      </c>
      <c r="M190" s="285">
        <f t="shared" si="12"/>
        <v>0</v>
      </c>
    </row>
    <row r="191" spans="1:13" x14ac:dyDescent="0.25">
      <c r="K191" s="307">
        <f t="shared" si="11"/>
        <v>0</v>
      </c>
      <c r="L191" s="377">
        <f t="shared" si="13"/>
        <v>0</v>
      </c>
      <c r="M191" s="285">
        <f t="shared" si="12"/>
        <v>0</v>
      </c>
    </row>
    <row r="192" spans="1:13" x14ac:dyDescent="0.25">
      <c r="K192" s="307">
        <f t="shared" si="11"/>
        <v>0</v>
      </c>
      <c r="L192" s="377">
        <f t="shared" si="13"/>
        <v>0</v>
      </c>
      <c r="M192" s="285">
        <f t="shared" si="12"/>
        <v>0</v>
      </c>
    </row>
    <row r="193" spans="11:13" x14ac:dyDescent="0.25">
      <c r="K193" s="307">
        <f t="shared" si="11"/>
        <v>0</v>
      </c>
      <c r="L193" s="377">
        <f t="shared" si="13"/>
        <v>0</v>
      </c>
      <c r="M193" s="285">
        <f t="shared" si="12"/>
        <v>0</v>
      </c>
    </row>
    <row r="194" spans="11:13" x14ac:dyDescent="0.25">
      <c r="K194" s="307">
        <f t="shared" si="11"/>
        <v>0</v>
      </c>
      <c r="L194" s="377">
        <f t="shared" si="13"/>
        <v>0</v>
      </c>
      <c r="M194" s="285">
        <f t="shared" si="12"/>
        <v>0</v>
      </c>
    </row>
    <row r="195" spans="11:13" x14ac:dyDescent="0.25">
      <c r="K195" s="307">
        <f t="shared" si="11"/>
        <v>0</v>
      </c>
      <c r="L195" s="377">
        <f t="shared" si="13"/>
        <v>0</v>
      </c>
      <c r="M195" s="285">
        <f t="shared" si="12"/>
        <v>0</v>
      </c>
    </row>
    <row r="196" spans="11:13" x14ac:dyDescent="0.25">
      <c r="K196" s="307">
        <f t="shared" si="11"/>
        <v>0</v>
      </c>
      <c r="L196" s="377">
        <f t="shared" si="13"/>
        <v>0</v>
      </c>
      <c r="M196" s="285">
        <f t="shared" si="12"/>
        <v>0</v>
      </c>
    </row>
    <row r="197" spans="11:13" x14ac:dyDescent="0.25">
      <c r="K197" s="307">
        <f t="shared" ref="K197:K260" si="24">SUM(F197:J197)</f>
        <v>0</v>
      </c>
      <c r="L197" s="377">
        <f t="shared" si="13"/>
        <v>0</v>
      </c>
      <c r="M197" s="285">
        <f t="shared" ref="M197:M260" si="25">SUM(K197*L197)</f>
        <v>0</v>
      </c>
    </row>
    <row r="198" spans="11:13" x14ac:dyDescent="0.25">
      <c r="K198" s="307">
        <f t="shared" si="24"/>
        <v>0</v>
      </c>
      <c r="L198" s="377">
        <f t="shared" ref="L198:L261" si="26">IF(D198="X",0,IF(E198="",0,IF(E198="H",0,VLOOKUP(E198,$F$539:$G$553,2))))</f>
        <v>0</v>
      </c>
      <c r="M198" s="285">
        <f t="shared" si="25"/>
        <v>0</v>
      </c>
    </row>
    <row r="199" spans="11:13" x14ac:dyDescent="0.25">
      <c r="K199" s="307">
        <f t="shared" si="24"/>
        <v>0</v>
      </c>
      <c r="L199" s="377">
        <f t="shared" si="26"/>
        <v>0</v>
      </c>
      <c r="M199" s="285">
        <f t="shared" si="25"/>
        <v>0</v>
      </c>
    </row>
    <row r="200" spans="11:13" x14ac:dyDescent="0.25">
      <c r="K200" s="307">
        <f t="shared" si="24"/>
        <v>0</v>
      </c>
      <c r="L200" s="377">
        <f t="shared" si="26"/>
        <v>0</v>
      </c>
      <c r="M200" s="285">
        <f t="shared" si="25"/>
        <v>0</v>
      </c>
    </row>
    <row r="201" spans="11:13" hidden="1" x14ac:dyDescent="0.25">
      <c r="K201" s="307">
        <f t="shared" si="24"/>
        <v>0</v>
      </c>
      <c r="L201" s="377">
        <f t="shared" si="26"/>
        <v>0</v>
      </c>
      <c r="M201" s="285">
        <f t="shared" si="25"/>
        <v>0</v>
      </c>
    </row>
    <row r="202" spans="11:13" hidden="1" x14ac:dyDescent="0.25">
      <c r="K202" s="307">
        <f t="shared" si="24"/>
        <v>0</v>
      </c>
      <c r="L202" s="377">
        <f t="shared" si="26"/>
        <v>0</v>
      </c>
      <c r="M202" s="285">
        <f t="shared" si="25"/>
        <v>0</v>
      </c>
    </row>
    <row r="203" spans="11:13" hidden="1" x14ac:dyDescent="0.25">
      <c r="K203" s="307">
        <f t="shared" si="24"/>
        <v>0</v>
      </c>
      <c r="L203" s="377">
        <f t="shared" si="26"/>
        <v>0</v>
      </c>
      <c r="M203" s="285">
        <f t="shared" si="25"/>
        <v>0</v>
      </c>
    </row>
    <row r="204" spans="11:13" hidden="1" x14ac:dyDescent="0.25">
      <c r="K204" s="307">
        <f t="shared" si="24"/>
        <v>0</v>
      </c>
      <c r="L204" s="377">
        <f t="shared" si="26"/>
        <v>0</v>
      </c>
      <c r="M204" s="285">
        <f t="shared" si="25"/>
        <v>0</v>
      </c>
    </row>
    <row r="205" spans="11:13" hidden="1" x14ac:dyDescent="0.25">
      <c r="K205" s="307">
        <f t="shared" si="24"/>
        <v>0</v>
      </c>
      <c r="L205" s="377">
        <f t="shared" si="26"/>
        <v>0</v>
      </c>
      <c r="M205" s="285">
        <f t="shared" si="25"/>
        <v>0</v>
      </c>
    </row>
    <row r="206" spans="11:13" hidden="1" x14ac:dyDescent="0.25">
      <c r="K206" s="307">
        <f t="shared" si="24"/>
        <v>0</v>
      </c>
      <c r="L206" s="377">
        <f t="shared" si="26"/>
        <v>0</v>
      </c>
      <c r="M206" s="285">
        <f t="shared" si="25"/>
        <v>0</v>
      </c>
    </row>
    <row r="207" spans="11:13" hidden="1" x14ac:dyDescent="0.25">
      <c r="K207" s="307">
        <f t="shared" si="24"/>
        <v>0</v>
      </c>
      <c r="L207" s="377">
        <f t="shared" si="26"/>
        <v>0</v>
      </c>
      <c r="M207" s="285">
        <f t="shared" si="25"/>
        <v>0</v>
      </c>
    </row>
    <row r="208" spans="11:13" hidden="1" x14ac:dyDescent="0.25">
      <c r="K208" s="307">
        <f t="shared" si="24"/>
        <v>0</v>
      </c>
      <c r="L208" s="377">
        <f t="shared" si="26"/>
        <v>0</v>
      </c>
      <c r="M208" s="285">
        <f t="shared" si="25"/>
        <v>0</v>
      </c>
    </row>
    <row r="209" spans="11:13" hidden="1" x14ac:dyDescent="0.25">
      <c r="K209" s="307">
        <f t="shared" si="24"/>
        <v>0</v>
      </c>
      <c r="L209" s="377">
        <f t="shared" si="26"/>
        <v>0</v>
      </c>
      <c r="M209" s="285">
        <f t="shared" si="25"/>
        <v>0</v>
      </c>
    </row>
    <row r="210" spans="11:13" hidden="1" x14ac:dyDescent="0.25">
      <c r="K210" s="307">
        <f t="shared" si="24"/>
        <v>0</v>
      </c>
      <c r="L210" s="377">
        <f t="shared" si="26"/>
        <v>0</v>
      </c>
      <c r="M210" s="285">
        <f t="shared" si="25"/>
        <v>0</v>
      </c>
    </row>
    <row r="211" spans="11:13" hidden="1" x14ac:dyDescent="0.25">
      <c r="K211" s="307">
        <f t="shared" si="24"/>
        <v>0</v>
      </c>
      <c r="L211" s="377">
        <f t="shared" si="26"/>
        <v>0</v>
      </c>
      <c r="M211" s="285">
        <f t="shared" si="25"/>
        <v>0</v>
      </c>
    </row>
    <row r="212" spans="11:13" hidden="1" x14ac:dyDescent="0.25">
      <c r="K212" s="307">
        <f t="shared" si="24"/>
        <v>0</v>
      </c>
      <c r="L212" s="377">
        <f t="shared" si="26"/>
        <v>0</v>
      </c>
      <c r="M212" s="285">
        <f t="shared" si="25"/>
        <v>0</v>
      </c>
    </row>
    <row r="213" spans="11:13" hidden="1" x14ac:dyDescent="0.25">
      <c r="K213" s="307">
        <f t="shared" si="24"/>
        <v>0</v>
      </c>
      <c r="L213" s="377">
        <f t="shared" si="26"/>
        <v>0</v>
      </c>
      <c r="M213" s="285">
        <f t="shared" si="25"/>
        <v>0</v>
      </c>
    </row>
    <row r="214" spans="11:13" hidden="1" x14ac:dyDescent="0.25">
      <c r="K214" s="307">
        <f t="shared" si="24"/>
        <v>0</v>
      </c>
      <c r="L214" s="377">
        <f t="shared" si="26"/>
        <v>0</v>
      </c>
      <c r="M214" s="285">
        <f t="shared" si="25"/>
        <v>0</v>
      </c>
    </row>
    <row r="215" spans="11:13" hidden="1" x14ac:dyDescent="0.25">
      <c r="K215" s="307">
        <f t="shared" si="24"/>
        <v>0</v>
      </c>
      <c r="L215" s="377">
        <f t="shared" si="26"/>
        <v>0</v>
      </c>
      <c r="M215" s="285">
        <f t="shared" si="25"/>
        <v>0</v>
      </c>
    </row>
    <row r="216" spans="11:13" hidden="1" x14ac:dyDescent="0.25">
      <c r="K216" s="307">
        <f t="shared" si="24"/>
        <v>0</v>
      </c>
      <c r="L216" s="377">
        <f t="shared" si="26"/>
        <v>0</v>
      </c>
      <c r="M216" s="285">
        <f t="shared" si="25"/>
        <v>0</v>
      </c>
    </row>
    <row r="217" spans="11:13" hidden="1" x14ac:dyDescent="0.25">
      <c r="K217" s="307">
        <f t="shared" si="24"/>
        <v>0</v>
      </c>
      <c r="L217" s="377">
        <f t="shared" si="26"/>
        <v>0</v>
      </c>
      <c r="M217" s="285">
        <f t="shared" si="25"/>
        <v>0</v>
      </c>
    </row>
    <row r="218" spans="11:13" hidden="1" x14ac:dyDescent="0.25">
      <c r="K218" s="307">
        <f t="shared" si="24"/>
        <v>0</v>
      </c>
      <c r="L218" s="377">
        <f t="shared" si="26"/>
        <v>0</v>
      </c>
      <c r="M218" s="285">
        <f t="shared" si="25"/>
        <v>0</v>
      </c>
    </row>
    <row r="219" spans="11:13" hidden="1" x14ac:dyDescent="0.25">
      <c r="K219" s="307">
        <f t="shared" si="24"/>
        <v>0</v>
      </c>
      <c r="L219" s="377">
        <f t="shared" si="26"/>
        <v>0</v>
      </c>
      <c r="M219" s="285">
        <f t="shared" si="25"/>
        <v>0</v>
      </c>
    </row>
    <row r="220" spans="11:13" hidden="1" x14ac:dyDescent="0.25">
      <c r="K220" s="307">
        <f t="shared" si="24"/>
        <v>0</v>
      </c>
      <c r="L220" s="377">
        <f t="shared" si="26"/>
        <v>0</v>
      </c>
      <c r="M220" s="285">
        <f t="shared" si="25"/>
        <v>0</v>
      </c>
    </row>
    <row r="221" spans="11:13" hidden="1" x14ac:dyDescent="0.25">
      <c r="K221" s="307">
        <f t="shared" si="24"/>
        <v>0</v>
      </c>
      <c r="L221" s="377">
        <f t="shared" si="26"/>
        <v>0</v>
      </c>
      <c r="M221" s="285">
        <f t="shared" si="25"/>
        <v>0</v>
      </c>
    </row>
    <row r="222" spans="11:13" hidden="1" x14ac:dyDescent="0.25">
      <c r="K222" s="307">
        <f t="shared" si="24"/>
        <v>0</v>
      </c>
      <c r="L222" s="377">
        <f t="shared" si="26"/>
        <v>0</v>
      </c>
      <c r="M222" s="285">
        <f t="shared" si="25"/>
        <v>0</v>
      </c>
    </row>
    <row r="223" spans="11:13" hidden="1" x14ac:dyDescent="0.25">
      <c r="K223" s="307">
        <f t="shared" si="24"/>
        <v>0</v>
      </c>
      <c r="L223" s="377">
        <f t="shared" si="26"/>
        <v>0</v>
      </c>
      <c r="M223" s="285">
        <f t="shared" si="25"/>
        <v>0</v>
      </c>
    </row>
    <row r="224" spans="11:13" hidden="1" x14ac:dyDescent="0.25">
      <c r="K224" s="307">
        <f t="shared" si="24"/>
        <v>0</v>
      </c>
      <c r="L224" s="377">
        <f t="shared" si="26"/>
        <v>0</v>
      </c>
      <c r="M224" s="285">
        <f t="shared" si="25"/>
        <v>0</v>
      </c>
    </row>
    <row r="225" spans="11:13" hidden="1" x14ac:dyDescent="0.25">
      <c r="K225" s="307">
        <f t="shared" si="24"/>
        <v>0</v>
      </c>
      <c r="L225" s="377">
        <f t="shared" si="26"/>
        <v>0</v>
      </c>
      <c r="M225" s="285">
        <f t="shared" si="25"/>
        <v>0</v>
      </c>
    </row>
    <row r="226" spans="11:13" hidden="1" x14ac:dyDescent="0.25">
      <c r="K226" s="307">
        <f t="shared" si="24"/>
        <v>0</v>
      </c>
      <c r="L226" s="377">
        <f t="shared" si="26"/>
        <v>0</v>
      </c>
      <c r="M226" s="285">
        <f t="shared" si="25"/>
        <v>0</v>
      </c>
    </row>
    <row r="227" spans="11:13" hidden="1" x14ac:dyDescent="0.25">
      <c r="K227" s="307">
        <f t="shared" si="24"/>
        <v>0</v>
      </c>
      <c r="L227" s="377">
        <f t="shared" si="26"/>
        <v>0</v>
      </c>
      <c r="M227" s="285">
        <f t="shared" si="25"/>
        <v>0</v>
      </c>
    </row>
    <row r="228" spans="11:13" hidden="1" x14ac:dyDescent="0.25">
      <c r="K228" s="307">
        <f t="shared" si="24"/>
        <v>0</v>
      </c>
      <c r="L228" s="377">
        <f t="shared" si="26"/>
        <v>0</v>
      </c>
      <c r="M228" s="285">
        <f t="shared" si="25"/>
        <v>0</v>
      </c>
    </row>
    <row r="229" spans="11:13" hidden="1" x14ac:dyDescent="0.25">
      <c r="K229" s="307">
        <f t="shared" si="24"/>
        <v>0</v>
      </c>
      <c r="L229" s="377">
        <f t="shared" si="26"/>
        <v>0</v>
      </c>
      <c r="M229" s="285">
        <f t="shared" si="25"/>
        <v>0</v>
      </c>
    </row>
    <row r="230" spans="11:13" hidden="1" x14ac:dyDescent="0.25">
      <c r="K230" s="307">
        <f t="shared" si="24"/>
        <v>0</v>
      </c>
      <c r="L230" s="377">
        <f t="shared" si="26"/>
        <v>0</v>
      </c>
      <c r="M230" s="285">
        <f t="shared" si="25"/>
        <v>0</v>
      </c>
    </row>
    <row r="231" spans="11:13" hidden="1" x14ac:dyDescent="0.25">
      <c r="K231" s="307">
        <f t="shared" si="24"/>
        <v>0</v>
      </c>
      <c r="L231" s="377">
        <f t="shared" si="26"/>
        <v>0</v>
      </c>
      <c r="M231" s="285">
        <f t="shared" si="25"/>
        <v>0</v>
      </c>
    </row>
    <row r="232" spans="11:13" hidden="1" x14ac:dyDescent="0.25">
      <c r="K232" s="307">
        <f t="shared" si="24"/>
        <v>0</v>
      </c>
      <c r="L232" s="377">
        <f t="shared" si="26"/>
        <v>0</v>
      </c>
      <c r="M232" s="285">
        <f t="shared" si="25"/>
        <v>0</v>
      </c>
    </row>
    <row r="233" spans="11:13" hidden="1" x14ac:dyDescent="0.25">
      <c r="K233" s="307">
        <f t="shared" si="24"/>
        <v>0</v>
      </c>
      <c r="L233" s="377">
        <f t="shared" si="26"/>
        <v>0</v>
      </c>
      <c r="M233" s="285">
        <f t="shared" si="25"/>
        <v>0</v>
      </c>
    </row>
    <row r="234" spans="11:13" hidden="1" x14ac:dyDescent="0.25">
      <c r="K234" s="307">
        <f t="shared" si="24"/>
        <v>0</v>
      </c>
      <c r="L234" s="377">
        <f t="shared" si="26"/>
        <v>0</v>
      </c>
      <c r="M234" s="285">
        <f t="shared" si="25"/>
        <v>0</v>
      </c>
    </row>
    <row r="235" spans="11:13" hidden="1" x14ac:dyDescent="0.25">
      <c r="K235" s="307">
        <f t="shared" si="24"/>
        <v>0</v>
      </c>
      <c r="L235" s="377">
        <f t="shared" si="26"/>
        <v>0</v>
      </c>
      <c r="M235" s="285">
        <f t="shared" si="25"/>
        <v>0</v>
      </c>
    </row>
    <row r="236" spans="11:13" hidden="1" x14ac:dyDescent="0.25">
      <c r="K236" s="307">
        <f t="shared" si="24"/>
        <v>0</v>
      </c>
      <c r="L236" s="377">
        <f t="shared" si="26"/>
        <v>0</v>
      </c>
      <c r="M236" s="285">
        <f t="shared" si="25"/>
        <v>0</v>
      </c>
    </row>
    <row r="237" spans="11:13" hidden="1" x14ac:dyDescent="0.25">
      <c r="K237" s="307">
        <f t="shared" si="24"/>
        <v>0</v>
      </c>
      <c r="L237" s="377">
        <f t="shared" si="26"/>
        <v>0</v>
      </c>
      <c r="M237" s="285">
        <f t="shared" si="25"/>
        <v>0</v>
      </c>
    </row>
    <row r="238" spans="11:13" hidden="1" x14ac:dyDescent="0.25">
      <c r="K238" s="307">
        <f t="shared" si="24"/>
        <v>0</v>
      </c>
      <c r="L238" s="377">
        <f t="shared" si="26"/>
        <v>0</v>
      </c>
      <c r="M238" s="285">
        <f t="shared" si="25"/>
        <v>0</v>
      </c>
    </row>
    <row r="239" spans="11:13" hidden="1" x14ac:dyDescent="0.25">
      <c r="K239" s="307">
        <f t="shared" si="24"/>
        <v>0</v>
      </c>
      <c r="L239" s="377">
        <f t="shared" si="26"/>
        <v>0</v>
      </c>
      <c r="M239" s="285">
        <f t="shared" si="25"/>
        <v>0</v>
      </c>
    </row>
    <row r="240" spans="11:13" hidden="1" x14ac:dyDescent="0.25">
      <c r="K240" s="307">
        <f t="shared" si="24"/>
        <v>0</v>
      </c>
      <c r="L240" s="377">
        <f t="shared" si="26"/>
        <v>0</v>
      </c>
      <c r="M240" s="285">
        <f t="shared" si="25"/>
        <v>0</v>
      </c>
    </row>
    <row r="241" spans="11:13" hidden="1" x14ac:dyDescent="0.25">
      <c r="K241" s="307">
        <f t="shared" si="24"/>
        <v>0</v>
      </c>
      <c r="L241" s="377">
        <f t="shared" si="26"/>
        <v>0</v>
      </c>
      <c r="M241" s="285">
        <f t="shared" si="25"/>
        <v>0</v>
      </c>
    </row>
    <row r="242" spans="11:13" hidden="1" x14ac:dyDescent="0.25">
      <c r="K242" s="307">
        <f t="shared" si="24"/>
        <v>0</v>
      </c>
      <c r="L242" s="377">
        <f t="shared" si="26"/>
        <v>0</v>
      </c>
      <c r="M242" s="285">
        <f t="shared" si="25"/>
        <v>0</v>
      </c>
    </row>
    <row r="243" spans="11:13" hidden="1" x14ac:dyDescent="0.25">
      <c r="K243" s="307">
        <f t="shared" si="24"/>
        <v>0</v>
      </c>
      <c r="L243" s="377">
        <f t="shared" si="26"/>
        <v>0</v>
      </c>
      <c r="M243" s="285">
        <f t="shared" si="25"/>
        <v>0</v>
      </c>
    </row>
    <row r="244" spans="11:13" hidden="1" x14ac:dyDescent="0.25">
      <c r="K244" s="307">
        <f t="shared" si="24"/>
        <v>0</v>
      </c>
      <c r="L244" s="377">
        <f t="shared" si="26"/>
        <v>0</v>
      </c>
      <c r="M244" s="285">
        <f t="shared" si="25"/>
        <v>0</v>
      </c>
    </row>
    <row r="245" spans="11:13" hidden="1" x14ac:dyDescent="0.25">
      <c r="K245" s="307">
        <f t="shared" si="24"/>
        <v>0</v>
      </c>
      <c r="L245" s="377">
        <f t="shared" si="26"/>
        <v>0</v>
      </c>
      <c r="M245" s="285">
        <f t="shared" si="25"/>
        <v>0</v>
      </c>
    </row>
    <row r="246" spans="11:13" hidden="1" x14ac:dyDescent="0.25">
      <c r="K246" s="307">
        <f t="shared" si="24"/>
        <v>0</v>
      </c>
      <c r="L246" s="377">
        <f t="shared" si="26"/>
        <v>0</v>
      </c>
      <c r="M246" s="285">
        <f t="shared" si="25"/>
        <v>0</v>
      </c>
    </row>
    <row r="247" spans="11:13" hidden="1" x14ac:dyDescent="0.25">
      <c r="K247" s="307">
        <f t="shared" si="24"/>
        <v>0</v>
      </c>
      <c r="L247" s="377">
        <f t="shared" si="26"/>
        <v>0</v>
      </c>
      <c r="M247" s="285">
        <f t="shared" si="25"/>
        <v>0</v>
      </c>
    </row>
    <row r="248" spans="11:13" hidden="1" x14ac:dyDescent="0.25">
      <c r="K248" s="307">
        <f t="shared" si="24"/>
        <v>0</v>
      </c>
      <c r="L248" s="377">
        <f t="shared" si="26"/>
        <v>0</v>
      </c>
      <c r="M248" s="285">
        <f t="shared" si="25"/>
        <v>0</v>
      </c>
    </row>
    <row r="249" spans="11:13" hidden="1" x14ac:dyDescent="0.25">
      <c r="K249" s="307">
        <f t="shared" si="24"/>
        <v>0</v>
      </c>
      <c r="L249" s="377">
        <f t="shared" si="26"/>
        <v>0</v>
      </c>
      <c r="M249" s="285">
        <f t="shared" si="25"/>
        <v>0</v>
      </c>
    </row>
    <row r="250" spans="11:13" hidden="1" x14ac:dyDescent="0.25">
      <c r="K250" s="307">
        <f t="shared" si="24"/>
        <v>0</v>
      </c>
      <c r="L250" s="377">
        <f t="shared" si="26"/>
        <v>0</v>
      </c>
      <c r="M250" s="285">
        <f t="shared" si="25"/>
        <v>0</v>
      </c>
    </row>
    <row r="251" spans="11:13" hidden="1" x14ac:dyDescent="0.25">
      <c r="K251" s="307">
        <f t="shared" si="24"/>
        <v>0</v>
      </c>
      <c r="L251" s="377">
        <f t="shared" si="26"/>
        <v>0</v>
      </c>
      <c r="M251" s="285">
        <f t="shared" si="25"/>
        <v>0</v>
      </c>
    </row>
    <row r="252" spans="11:13" hidden="1" x14ac:dyDescent="0.25">
      <c r="K252" s="307">
        <f t="shared" si="24"/>
        <v>0</v>
      </c>
      <c r="L252" s="377">
        <f t="shared" si="26"/>
        <v>0</v>
      </c>
      <c r="M252" s="285">
        <f t="shared" si="25"/>
        <v>0</v>
      </c>
    </row>
    <row r="253" spans="11:13" hidden="1" x14ac:dyDescent="0.25">
      <c r="K253" s="307">
        <f t="shared" si="24"/>
        <v>0</v>
      </c>
      <c r="L253" s="377">
        <f t="shared" si="26"/>
        <v>0</v>
      </c>
      <c r="M253" s="285">
        <f t="shared" si="25"/>
        <v>0</v>
      </c>
    </row>
    <row r="254" spans="11:13" hidden="1" x14ac:dyDescent="0.25">
      <c r="K254" s="307">
        <f t="shared" si="24"/>
        <v>0</v>
      </c>
      <c r="L254" s="377">
        <f t="shared" si="26"/>
        <v>0</v>
      </c>
      <c r="M254" s="285">
        <f t="shared" si="25"/>
        <v>0</v>
      </c>
    </row>
    <row r="255" spans="11:13" hidden="1" x14ac:dyDescent="0.25">
      <c r="K255" s="307">
        <f t="shared" si="24"/>
        <v>0</v>
      </c>
      <c r="L255" s="377">
        <f t="shared" si="26"/>
        <v>0</v>
      </c>
      <c r="M255" s="285">
        <f t="shared" si="25"/>
        <v>0</v>
      </c>
    </row>
    <row r="256" spans="11:13" hidden="1" x14ac:dyDescent="0.25">
      <c r="K256" s="307">
        <f t="shared" si="24"/>
        <v>0</v>
      </c>
      <c r="L256" s="377">
        <f t="shared" si="26"/>
        <v>0</v>
      </c>
      <c r="M256" s="285">
        <f t="shared" si="25"/>
        <v>0</v>
      </c>
    </row>
    <row r="257" spans="11:13" hidden="1" x14ac:dyDescent="0.25">
      <c r="K257" s="307">
        <f t="shared" si="24"/>
        <v>0</v>
      </c>
      <c r="L257" s="377">
        <f t="shared" si="26"/>
        <v>0</v>
      </c>
      <c r="M257" s="285">
        <f t="shared" si="25"/>
        <v>0</v>
      </c>
    </row>
    <row r="258" spans="11:13" hidden="1" x14ac:dyDescent="0.25">
      <c r="K258" s="307">
        <f t="shared" si="24"/>
        <v>0</v>
      </c>
      <c r="L258" s="377">
        <f t="shared" si="26"/>
        <v>0</v>
      </c>
      <c r="M258" s="285">
        <f t="shared" si="25"/>
        <v>0</v>
      </c>
    </row>
    <row r="259" spans="11:13" hidden="1" x14ac:dyDescent="0.25">
      <c r="K259" s="307">
        <f t="shared" si="24"/>
        <v>0</v>
      </c>
      <c r="L259" s="377">
        <f t="shared" si="26"/>
        <v>0</v>
      </c>
      <c r="M259" s="285">
        <f t="shared" si="25"/>
        <v>0</v>
      </c>
    </row>
    <row r="260" spans="11:13" hidden="1" x14ac:dyDescent="0.25">
      <c r="K260" s="307">
        <f t="shared" si="24"/>
        <v>0</v>
      </c>
      <c r="L260" s="377">
        <f t="shared" si="26"/>
        <v>0</v>
      </c>
      <c r="M260" s="285">
        <f t="shared" si="25"/>
        <v>0</v>
      </c>
    </row>
    <row r="261" spans="11:13" hidden="1" x14ac:dyDescent="0.25">
      <c r="K261" s="307">
        <f t="shared" ref="K261:K324" si="27">SUM(F261:J261)</f>
        <v>0</v>
      </c>
      <c r="L261" s="377">
        <f t="shared" si="26"/>
        <v>0</v>
      </c>
      <c r="M261" s="285">
        <f t="shared" ref="M261:M324" si="28">SUM(K261*L261)</f>
        <v>0</v>
      </c>
    </row>
    <row r="262" spans="11:13" hidden="1" x14ac:dyDescent="0.25">
      <c r="K262" s="307">
        <f t="shared" si="27"/>
        <v>0</v>
      </c>
      <c r="L262" s="377">
        <f t="shared" ref="L262:L325" si="29">IF(D262="X",0,IF(E262="",0,IF(E262="H",0,VLOOKUP(E262,$F$539:$G$553,2))))</f>
        <v>0</v>
      </c>
      <c r="M262" s="285">
        <f t="shared" si="28"/>
        <v>0</v>
      </c>
    </row>
    <row r="263" spans="11:13" hidden="1" x14ac:dyDescent="0.25">
      <c r="K263" s="307">
        <f t="shared" si="27"/>
        <v>0</v>
      </c>
      <c r="L263" s="377">
        <f t="shared" si="29"/>
        <v>0</v>
      </c>
      <c r="M263" s="285">
        <f t="shared" si="28"/>
        <v>0</v>
      </c>
    </row>
    <row r="264" spans="11:13" hidden="1" x14ac:dyDescent="0.25">
      <c r="K264" s="307">
        <f t="shared" si="27"/>
        <v>0</v>
      </c>
      <c r="L264" s="377">
        <f t="shared" si="29"/>
        <v>0</v>
      </c>
      <c r="M264" s="285">
        <f t="shared" si="28"/>
        <v>0</v>
      </c>
    </row>
    <row r="265" spans="11:13" hidden="1" x14ac:dyDescent="0.25">
      <c r="K265" s="307">
        <f t="shared" si="27"/>
        <v>0</v>
      </c>
      <c r="L265" s="377">
        <f t="shared" si="29"/>
        <v>0</v>
      </c>
      <c r="M265" s="285">
        <f t="shared" si="28"/>
        <v>0</v>
      </c>
    </row>
    <row r="266" spans="11:13" hidden="1" x14ac:dyDescent="0.25">
      <c r="K266" s="307">
        <f t="shared" si="27"/>
        <v>0</v>
      </c>
      <c r="L266" s="377">
        <f t="shared" si="29"/>
        <v>0</v>
      </c>
      <c r="M266" s="285">
        <f t="shared" si="28"/>
        <v>0</v>
      </c>
    </row>
    <row r="267" spans="11:13" hidden="1" x14ac:dyDescent="0.25">
      <c r="K267" s="307">
        <f t="shared" si="27"/>
        <v>0</v>
      </c>
      <c r="L267" s="377">
        <f t="shared" si="29"/>
        <v>0</v>
      </c>
      <c r="M267" s="285">
        <f t="shared" si="28"/>
        <v>0</v>
      </c>
    </row>
    <row r="268" spans="11:13" hidden="1" x14ac:dyDescent="0.25">
      <c r="K268" s="307">
        <f t="shared" si="27"/>
        <v>0</v>
      </c>
      <c r="L268" s="377">
        <f t="shared" si="29"/>
        <v>0</v>
      </c>
      <c r="M268" s="285">
        <f t="shared" si="28"/>
        <v>0</v>
      </c>
    </row>
    <row r="269" spans="11:13" hidden="1" x14ac:dyDescent="0.25">
      <c r="K269" s="307">
        <f t="shared" si="27"/>
        <v>0</v>
      </c>
      <c r="L269" s="377">
        <f t="shared" si="29"/>
        <v>0</v>
      </c>
      <c r="M269" s="285">
        <f t="shared" si="28"/>
        <v>0</v>
      </c>
    </row>
    <row r="270" spans="11:13" hidden="1" x14ac:dyDescent="0.25">
      <c r="K270" s="307">
        <f t="shared" si="27"/>
        <v>0</v>
      </c>
      <c r="L270" s="377">
        <f t="shared" si="29"/>
        <v>0</v>
      </c>
      <c r="M270" s="285">
        <f t="shared" si="28"/>
        <v>0</v>
      </c>
    </row>
    <row r="271" spans="11:13" hidden="1" x14ac:dyDescent="0.25">
      <c r="K271" s="307">
        <f t="shared" si="27"/>
        <v>0</v>
      </c>
      <c r="L271" s="377">
        <f t="shared" si="29"/>
        <v>0</v>
      </c>
      <c r="M271" s="285">
        <f t="shared" si="28"/>
        <v>0</v>
      </c>
    </row>
    <row r="272" spans="11:13" hidden="1" x14ac:dyDescent="0.25">
      <c r="K272" s="307">
        <f t="shared" si="27"/>
        <v>0</v>
      </c>
      <c r="L272" s="377">
        <f t="shared" si="29"/>
        <v>0</v>
      </c>
      <c r="M272" s="285">
        <f t="shared" si="28"/>
        <v>0</v>
      </c>
    </row>
    <row r="273" spans="11:13" hidden="1" x14ac:dyDescent="0.25">
      <c r="K273" s="307">
        <f t="shared" si="27"/>
        <v>0</v>
      </c>
      <c r="L273" s="377">
        <f t="shared" si="29"/>
        <v>0</v>
      </c>
      <c r="M273" s="285">
        <f t="shared" si="28"/>
        <v>0</v>
      </c>
    </row>
    <row r="274" spans="11:13" hidden="1" x14ac:dyDescent="0.25">
      <c r="K274" s="307">
        <f t="shared" si="27"/>
        <v>0</v>
      </c>
      <c r="L274" s="377">
        <f t="shared" si="29"/>
        <v>0</v>
      </c>
      <c r="M274" s="285">
        <f t="shared" si="28"/>
        <v>0</v>
      </c>
    </row>
    <row r="275" spans="11:13" hidden="1" x14ac:dyDescent="0.25">
      <c r="K275" s="307">
        <f t="shared" si="27"/>
        <v>0</v>
      </c>
      <c r="L275" s="377">
        <f t="shared" si="29"/>
        <v>0</v>
      </c>
      <c r="M275" s="285">
        <f t="shared" si="28"/>
        <v>0</v>
      </c>
    </row>
    <row r="276" spans="11:13" hidden="1" x14ac:dyDescent="0.25">
      <c r="K276" s="307">
        <f t="shared" si="27"/>
        <v>0</v>
      </c>
      <c r="L276" s="377">
        <f t="shared" si="29"/>
        <v>0</v>
      </c>
      <c r="M276" s="285">
        <f t="shared" si="28"/>
        <v>0</v>
      </c>
    </row>
    <row r="277" spans="11:13" hidden="1" x14ac:dyDescent="0.25">
      <c r="K277" s="307">
        <f t="shared" si="27"/>
        <v>0</v>
      </c>
      <c r="L277" s="377">
        <f t="shared" si="29"/>
        <v>0</v>
      </c>
      <c r="M277" s="285">
        <f t="shared" si="28"/>
        <v>0</v>
      </c>
    </row>
    <row r="278" spans="11:13" hidden="1" x14ac:dyDescent="0.25">
      <c r="K278" s="307">
        <f t="shared" si="27"/>
        <v>0</v>
      </c>
      <c r="L278" s="377">
        <f t="shared" si="29"/>
        <v>0</v>
      </c>
      <c r="M278" s="285">
        <f t="shared" si="28"/>
        <v>0</v>
      </c>
    </row>
    <row r="279" spans="11:13" hidden="1" x14ac:dyDescent="0.25">
      <c r="K279" s="307">
        <f t="shared" si="27"/>
        <v>0</v>
      </c>
      <c r="L279" s="377">
        <f t="shared" si="29"/>
        <v>0</v>
      </c>
      <c r="M279" s="285">
        <f t="shared" si="28"/>
        <v>0</v>
      </c>
    </row>
    <row r="280" spans="11:13" hidden="1" x14ac:dyDescent="0.25">
      <c r="K280" s="307">
        <f t="shared" si="27"/>
        <v>0</v>
      </c>
      <c r="L280" s="377">
        <f t="shared" si="29"/>
        <v>0</v>
      </c>
      <c r="M280" s="285">
        <f t="shared" si="28"/>
        <v>0</v>
      </c>
    </row>
    <row r="281" spans="11:13" hidden="1" x14ac:dyDescent="0.25">
      <c r="K281" s="307">
        <f t="shared" si="27"/>
        <v>0</v>
      </c>
      <c r="L281" s="377">
        <f t="shared" si="29"/>
        <v>0</v>
      </c>
      <c r="M281" s="285">
        <f t="shared" si="28"/>
        <v>0</v>
      </c>
    </row>
    <row r="282" spans="11:13" hidden="1" x14ac:dyDescent="0.25">
      <c r="K282" s="307">
        <f t="shared" si="27"/>
        <v>0</v>
      </c>
      <c r="L282" s="377">
        <f t="shared" si="29"/>
        <v>0</v>
      </c>
      <c r="M282" s="285">
        <f t="shared" si="28"/>
        <v>0</v>
      </c>
    </row>
    <row r="283" spans="11:13" hidden="1" x14ac:dyDescent="0.25">
      <c r="K283" s="307">
        <f t="shared" si="27"/>
        <v>0</v>
      </c>
      <c r="L283" s="377">
        <f t="shared" si="29"/>
        <v>0</v>
      </c>
      <c r="M283" s="285">
        <f t="shared" si="28"/>
        <v>0</v>
      </c>
    </row>
    <row r="284" spans="11:13" hidden="1" x14ac:dyDescent="0.25">
      <c r="K284" s="307">
        <f t="shared" si="27"/>
        <v>0</v>
      </c>
      <c r="L284" s="377">
        <f t="shared" si="29"/>
        <v>0</v>
      </c>
      <c r="M284" s="285">
        <f t="shared" si="28"/>
        <v>0</v>
      </c>
    </row>
    <row r="285" spans="11:13" hidden="1" x14ac:dyDescent="0.25">
      <c r="K285" s="307">
        <f t="shared" si="27"/>
        <v>0</v>
      </c>
      <c r="L285" s="377">
        <f t="shared" si="29"/>
        <v>0</v>
      </c>
      <c r="M285" s="285">
        <f t="shared" si="28"/>
        <v>0</v>
      </c>
    </row>
    <row r="286" spans="11:13" hidden="1" x14ac:dyDescent="0.25">
      <c r="K286" s="307">
        <f t="shared" si="27"/>
        <v>0</v>
      </c>
      <c r="L286" s="377">
        <f t="shared" si="29"/>
        <v>0</v>
      </c>
      <c r="M286" s="285">
        <f t="shared" si="28"/>
        <v>0</v>
      </c>
    </row>
    <row r="287" spans="11:13" hidden="1" x14ac:dyDescent="0.25">
      <c r="K287" s="307">
        <f t="shared" si="27"/>
        <v>0</v>
      </c>
      <c r="L287" s="377">
        <f t="shared" si="29"/>
        <v>0</v>
      </c>
      <c r="M287" s="285">
        <f t="shared" si="28"/>
        <v>0</v>
      </c>
    </row>
    <row r="288" spans="11:13" hidden="1" x14ac:dyDescent="0.25">
      <c r="K288" s="307">
        <f t="shared" si="27"/>
        <v>0</v>
      </c>
      <c r="L288" s="377">
        <f t="shared" si="29"/>
        <v>0</v>
      </c>
      <c r="M288" s="285">
        <f t="shared" si="28"/>
        <v>0</v>
      </c>
    </row>
    <row r="289" spans="11:13" hidden="1" x14ac:dyDescent="0.25">
      <c r="K289" s="307">
        <f t="shared" si="27"/>
        <v>0</v>
      </c>
      <c r="L289" s="377">
        <f t="shared" si="29"/>
        <v>0</v>
      </c>
      <c r="M289" s="285">
        <f t="shared" si="28"/>
        <v>0</v>
      </c>
    </row>
    <row r="290" spans="11:13" hidden="1" x14ac:dyDescent="0.25">
      <c r="K290" s="307">
        <f t="shared" si="27"/>
        <v>0</v>
      </c>
      <c r="L290" s="377">
        <f t="shared" si="29"/>
        <v>0</v>
      </c>
      <c r="M290" s="285">
        <f t="shared" si="28"/>
        <v>0</v>
      </c>
    </row>
    <row r="291" spans="11:13" hidden="1" x14ac:dyDescent="0.25">
      <c r="K291" s="307">
        <f t="shared" si="27"/>
        <v>0</v>
      </c>
      <c r="L291" s="377">
        <f t="shared" si="29"/>
        <v>0</v>
      </c>
      <c r="M291" s="285">
        <f t="shared" si="28"/>
        <v>0</v>
      </c>
    </row>
    <row r="292" spans="11:13" hidden="1" x14ac:dyDescent="0.25">
      <c r="K292" s="307">
        <f t="shared" si="27"/>
        <v>0</v>
      </c>
      <c r="L292" s="377">
        <f t="shared" si="29"/>
        <v>0</v>
      </c>
      <c r="M292" s="285">
        <f t="shared" si="28"/>
        <v>0</v>
      </c>
    </row>
    <row r="293" spans="11:13" hidden="1" x14ac:dyDescent="0.25">
      <c r="K293" s="307">
        <f t="shared" si="27"/>
        <v>0</v>
      </c>
      <c r="L293" s="377">
        <f t="shared" si="29"/>
        <v>0</v>
      </c>
      <c r="M293" s="285">
        <f t="shared" si="28"/>
        <v>0</v>
      </c>
    </row>
    <row r="294" spans="11:13" hidden="1" x14ac:dyDescent="0.25">
      <c r="K294" s="307">
        <f t="shared" si="27"/>
        <v>0</v>
      </c>
      <c r="L294" s="377">
        <f t="shared" si="29"/>
        <v>0</v>
      </c>
      <c r="M294" s="285">
        <f t="shared" si="28"/>
        <v>0</v>
      </c>
    </row>
    <row r="295" spans="11:13" hidden="1" x14ac:dyDescent="0.25">
      <c r="K295" s="307">
        <f t="shared" si="27"/>
        <v>0</v>
      </c>
      <c r="L295" s="377">
        <f t="shared" si="29"/>
        <v>0</v>
      </c>
      <c r="M295" s="285">
        <f t="shared" si="28"/>
        <v>0</v>
      </c>
    </row>
    <row r="296" spans="11:13" hidden="1" x14ac:dyDescent="0.25">
      <c r="K296" s="307">
        <f t="shared" si="27"/>
        <v>0</v>
      </c>
      <c r="L296" s="377">
        <f t="shared" si="29"/>
        <v>0</v>
      </c>
      <c r="M296" s="285">
        <f t="shared" si="28"/>
        <v>0</v>
      </c>
    </row>
    <row r="297" spans="11:13" hidden="1" x14ac:dyDescent="0.25">
      <c r="K297" s="307">
        <f t="shared" si="27"/>
        <v>0</v>
      </c>
      <c r="L297" s="377">
        <f t="shared" si="29"/>
        <v>0</v>
      </c>
      <c r="M297" s="285">
        <f t="shared" si="28"/>
        <v>0</v>
      </c>
    </row>
    <row r="298" spans="11:13" hidden="1" x14ac:dyDescent="0.25">
      <c r="K298" s="307">
        <f t="shared" si="27"/>
        <v>0</v>
      </c>
      <c r="L298" s="377">
        <f t="shared" si="29"/>
        <v>0</v>
      </c>
      <c r="M298" s="285">
        <f t="shared" si="28"/>
        <v>0</v>
      </c>
    </row>
    <row r="299" spans="11:13" hidden="1" x14ac:dyDescent="0.25">
      <c r="K299" s="307">
        <f t="shared" si="27"/>
        <v>0</v>
      </c>
      <c r="L299" s="377">
        <f t="shared" si="29"/>
        <v>0</v>
      </c>
      <c r="M299" s="285">
        <f t="shared" si="28"/>
        <v>0</v>
      </c>
    </row>
    <row r="300" spans="11:13" hidden="1" x14ac:dyDescent="0.25">
      <c r="K300" s="307">
        <f t="shared" si="27"/>
        <v>0</v>
      </c>
      <c r="L300" s="377">
        <f t="shared" si="29"/>
        <v>0</v>
      </c>
      <c r="M300" s="285">
        <f t="shared" si="28"/>
        <v>0</v>
      </c>
    </row>
    <row r="301" spans="11:13" hidden="1" x14ac:dyDescent="0.25">
      <c r="K301" s="307">
        <f t="shared" si="27"/>
        <v>0</v>
      </c>
      <c r="L301" s="377">
        <f t="shared" si="29"/>
        <v>0</v>
      </c>
      <c r="M301" s="285">
        <f t="shared" si="28"/>
        <v>0</v>
      </c>
    </row>
    <row r="302" spans="11:13" hidden="1" x14ac:dyDescent="0.25">
      <c r="K302" s="307">
        <f t="shared" si="27"/>
        <v>0</v>
      </c>
      <c r="L302" s="377">
        <f t="shared" si="29"/>
        <v>0</v>
      </c>
      <c r="M302" s="285">
        <f t="shared" si="28"/>
        <v>0</v>
      </c>
    </row>
    <row r="303" spans="11:13" hidden="1" x14ac:dyDescent="0.25">
      <c r="K303" s="307">
        <f t="shared" si="27"/>
        <v>0</v>
      </c>
      <c r="L303" s="377">
        <f t="shared" si="29"/>
        <v>0</v>
      </c>
      <c r="M303" s="285">
        <f t="shared" si="28"/>
        <v>0</v>
      </c>
    </row>
    <row r="304" spans="11:13" hidden="1" x14ac:dyDescent="0.25">
      <c r="K304" s="307">
        <f t="shared" si="27"/>
        <v>0</v>
      </c>
      <c r="L304" s="377">
        <f t="shared" si="29"/>
        <v>0</v>
      </c>
      <c r="M304" s="285">
        <f t="shared" si="28"/>
        <v>0</v>
      </c>
    </row>
    <row r="305" spans="11:13" hidden="1" x14ac:dyDescent="0.25">
      <c r="K305" s="307">
        <f t="shared" si="27"/>
        <v>0</v>
      </c>
      <c r="L305" s="377">
        <f t="shared" si="29"/>
        <v>0</v>
      </c>
      <c r="M305" s="285">
        <f t="shared" si="28"/>
        <v>0</v>
      </c>
    </row>
    <row r="306" spans="11:13" hidden="1" x14ac:dyDescent="0.25">
      <c r="K306" s="307">
        <f t="shared" si="27"/>
        <v>0</v>
      </c>
      <c r="L306" s="377">
        <f t="shared" si="29"/>
        <v>0</v>
      </c>
      <c r="M306" s="285">
        <f t="shared" si="28"/>
        <v>0</v>
      </c>
    </row>
    <row r="307" spans="11:13" hidden="1" x14ac:dyDescent="0.25">
      <c r="K307" s="307">
        <f t="shared" si="27"/>
        <v>0</v>
      </c>
      <c r="L307" s="377">
        <f t="shared" si="29"/>
        <v>0</v>
      </c>
      <c r="M307" s="285">
        <f t="shared" si="28"/>
        <v>0</v>
      </c>
    </row>
    <row r="308" spans="11:13" hidden="1" x14ac:dyDescent="0.25">
      <c r="K308" s="307">
        <f t="shared" si="27"/>
        <v>0</v>
      </c>
      <c r="L308" s="377">
        <f t="shared" si="29"/>
        <v>0</v>
      </c>
      <c r="M308" s="285">
        <f t="shared" si="28"/>
        <v>0</v>
      </c>
    </row>
    <row r="309" spans="11:13" hidden="1" x14ac:dyDescent="0.25">
      <c r="K309" s="307">
        <f t="shared" si="27"/>
        <v>0</v>
      </c>
      <c r="L309" s="377">
        <f t="shared" si="29"/>
        <v>0</v>
      </c>
      <c r="M309" s="285">
        <f t="shared" si="28"/>
        <v>0</v>
      </c>
    </row>
    <row r="310" spans="11:13" hidden="1" x14ac:dyDescent="0.25">
      <c r="K310" s="307">
        <f t="shared" si="27"/>
        <v>0</v>
      </c>
      <c r="L310" s="377">
        <f t="shared" si="29"/>
        <v>0</v>
      </c>
      <c r="M310" s="285">
        <f t="shared" si="28"/>
        <v>0</v>
      </c>
    </row>
    <row r="311" spans="11:13" hidden="1" x14ac:dyDescent="0.25">
      <c r="K311" s="307">
        <f t="shared" si="27"/>
        <v>0</v>
      </c>
      <c r="L311" s="377">
        <f t="shared" si="29"/>
        <v>0</v>
      </c>
      <c r="M311" s="285">
        <f t="shared" si="28"/>
        <v>0</v>
      </c>
    </row>
    <row r="312" spans="11:13" hidden="1" x14ac:dyDescent="0.25">
      <c r="K312" s="307">
        <f t="shared" si="27"/>
        <v>0</v>
      </c>
      <c r="L312" s="377">
        <f t="shared" si="29"/>
        <v>0</v>
      </c>
      <c r="M312" s="285">
        <f t="shared" si="28"/>
        <v>0</v>
      </c>
    </row>
    <row r="313" spans="11:13" hidden="1" x14ac:dyDescent="0.25">
      <c r="K313" s="307">
        <f t="shared" si="27"/>
        <v>0</v>
      </c>
      <c r="L313" s="377">
        <f t="shared" si="29"/>
        <v>0</v>
      </c>
      <c r="M313" s="285">
        <f t="shared" si="28"/>
        <v>0</v>
      </c>
    </row>
    <row r="314" spans="11:13" hidden="1" x14ac:dyDescent="0.25">
      <c r="K314" s="307">
        <f t="shared" si="27"/>
        <v>0</v>
      </c>
      <c r="L314" s="377">
        <f t="shared" si="29"/>
        <v>0</v>
      </c>
      <c r="M314" s="285">
        <f t="shared" si="28"/>
        <v>0</v>
      </c>
    </row>
    <row r="315" spans="11:13" hidden="1" x14ac:dyDescent="0.25">
      <c r="K315" s="307">
        <f t="shared" si="27"/>
        <v>0</v>
      </c>
      <c r="L315" s="377">
        <f t="shared" si="29"/>
        <v>0</v>
      </c>
      <c r="M315" s="285">
        <f t="shared" si="28"/>
        <v>0</v>
      </c>
    </row>
    <row r="316" spans="11:13" hidden="1" x14ac:dyDescent="0.25">
      <c r="K316" s="307">
        <f t="shared" si="27"/>
        <v>0</v>
      </c>
      <c r="L316" s="377">
        <f t="shared" si="29"/>
        <v>0</v>
      </c>
      <c r="M316" s="285">
        <f t="shared" si="28"/>
        <v>0</v>
      </c>
    </row>
    <row r="317" spans="11:13" hidden="1" x14ac:dyDescent="0.25">
      <c r="K317" s="307">
        <f t="shared" si="27"/>
        <v>0</v>
      </c>
      <c r="L317" s="377">
        <f t="shared" si="29"/>
        <v>0</v>
      </c>
      <c r="M317" s="285">
        <f t="shared" si="28"/>
        <v>0</v>
      </c>
    </row>
    <row r="318" spans="11:13" hidden="1" x14ac:dyDescent="0.25">
      <c r="K318" s="307">
        <f t="shared" si="27"/>
        <v>0</v>
      </c>
      <c r="L318" s="377">
        <f t="shared" si="29"/>
        <v>0</v>
      </c>
      <c r="M318" s="285">
        <f t="shared" si="28"/>
        <v>0</v>
      </c>
    </row>
    <row r="319" spans="11:13" hidden="1" x14ac:dyDescent="0.25">
      <c r="K319" s="307">
        <f t="shared" si="27"/>
        <v>0</v>
      </c>
      <c r="L319" s="377">
        <f t="shared" si="29"/>
        <v>0</v>
      </c>
      <c r="M319" s="285">
        <f t="shared" si="28"/>
        <v>0</v>
      </c>
    </row>
    <row r="320" spans="11:13" hidden="1" x14ac:dyDescent="0.25">
      <c r="K320" s="307">
        <f t="shared" si="27"/>
        <v>0</v>
      </c>
      <c r="L320" s="377">
        <f t="shared" si="29"/>
        <v>0</v>
      </c>
      <c r="M320" s="285">
        <f t="shared" si="28"/>
        <v>0</v>
      </c>
    </row>
    <row r="321" spans="11:13" hidden="1" x14ac:dyDescent="0.25">
      <c r="K321" s="307">
        <f t="shared" si="27"/>
        <v>0</v>
      </c>
      <c r="L321" s="377">
        <f t="shared" si="29"/>
        <v>0</v>
      </c>
      <c r="M321" s="285">
        <f t="shared" si="28"/>
        <v>0</v>
      </c>
    </row>
    <row r="322" spans="11:13" hidden="1" x14ac:dyDescent="0.25">
      <c r="K322" s="307">
        <f t="shared" si="27"/>
        <v>0</v>
      </c>
      <c r="L322" s="377">
        <f t="shared" si="29"/>
        <v>0</v>
      </c>
      <c r="M322" s="285">
        <f t="shared" si="28"/>
        <v>0</v>
      </c>
    </row>
    <row r="323" spans="11:13" hidden="1" x14ac:dyDescent="0.25">
      <c r="K323" s="307">
        <f t="shared" si="27"/>
        <v>0</v>
      </c>
      <c r="L323" s="377">
        <f t="shared" si="29"/>
        <v>0</v>
      </c>
      <c r="M323" s="285">
        <f t="shared" si="28"/>
        <v>0</v>
      </c>
    </row>
    <row r="324" spans="11:13" hidden="1" x14ac:dyDescent="0.25">
      <c r="K324" s="307">
        <f t="shared" si="27"/>
        <v>0</v>
      </c>
      <c r="L324" s="377">
        <f t="shared" si="29"/>
        <v>0</v>
      </c>
      <c r="M324" s="285">
        <f t="shared" si="28"/>
        <v>0</v>
      </c>
    </row>
    <row r="325" spans="11:13" hidden="1" x14ac:dyDescent="0.25">
      <c r="K325" s="307">
        <f t="shared" ref="K325:K388" si="30">SUM(F325:J325)</f>
        <v>0</v>
      </c>
      <c r="L325" s="377">
        <f t="shared" si="29"/>
        <v>0</v>
      </c>
      <c r="M325" s="285">
        <f t="shared" ref="M325:M388" si="31">SUM(K325*L325)</f>
        <v>0</v>
      </c>
    </row>
    <row r="326" spans="11:13" hidden="1" x14ac:dyDescent="0.25">
      <c r="K326" s="307">
        <f t="shared" si="30"/>
        <v>0</v>
      </c>
      <c r="L326" s="377">
        <f t="shared" ref="L326:L389" si="32">IF(D326="X",0,IF(E326="",0,IF(E326="H",0,VLOOKUP(E326,$F$539:$G$553,2))))</f>
        <v>0</v>
      </c>
      <c r="M326" s="285">
        <f t="shared" si="31"/>
        <v>0</v>
      </c>
    </row>
    <row r="327" spans="11:13" hidden="1" x14ac:dyDescent="0.25">
      <c r="K327" s="307">
        <f t="shared" si="30"/>
        <v>0</v>
      </c>
      <c r="L327" s="377">
        <f t="shared" si="32"/>
        <v>0</v>
      </c>
      <c r="M327" s="285">
        <f t="shared" si="31"/>
        <v>0</v>
      </c>
    </row>
    <row r="328" spans="11:13" hidden="1" x14ac:dyDescent="0.25">
      <c r="K328" s="307">
        <f t="shared" si="30"/>
        <v>0</v>
      </c>
      <c r="L328" s="377">
        <f t="shared" si="32"/>
        <v>0</v>
      </c>
      <c r="M328" s="285">
        <f t="shared" si="31"/>
        <v>0</v>
      </c>
    </row>
    <row r="329" spans="11:13" hidden="1" x14ac:dyDescent="0.25">
      <c r="K329" s="307">
        <f t="shared" si="30"/>
        <v>0</v>
      </c>
      <c r="L329" s="377">
        <f t="shared" si="32"/>
        <v>0</v>
      </c>
      <c r="M329" s="285">
        <f t="shared" si="31"/>
        <v>0</v>
      </c>
    </row>
    <row r="330" spans="11:13" hidden="1" x14ac:dyDescent="0.25">
      <c r="K330" s="307">
        <f t="shared" si="30"/>
        <v>0</v>
      </c>
      <c r="L330" s="377">
        <f t="shared" si="32"/>
        <v>0</v>
      </c>
      <c r="M330" s="285">
        <f t="shared" si="31"/>
        <v>0</v>
      </c>
    </row>
    <row r="331" spans="11:13" hidden="1" x14ac:dyDescent="0.25">
      <c r="K331" s="307">
        <f t="shared" si="30"/>
        <v>0</v>
      </c>
      <c r="L331" s="377">
        <f t="shared" si="32"/>
        <v>0</v>
      </c>
      <c r="M331" s="285">
        <f t="shared" si="31"/>
        <v>0</v>
      </c>
    </row>
    <row r="332" spans="11:13" hidden="1" x14ac:dyDescent="0.25">
      <c r="K332" s="307">
        <f t="shared" si="30"/>
        <v>0</v>
      </c>
      <c r="L332" s="377">
        <f t="shared" si="32"/>
        <v>0</v>
      </c>
      <c r="M332" s="285">
        <f t="shared" si="31"/>
        <v>0</v>
      </c>
    </row>
    <row r="333" spans="11:13" hidden="1" x14ac:dyDescent="0.25">
      <c r="K333" s="307">
        <f t="shared" si="30"/>
        <v>0</v>
      </c>
      <c r="L333" s="377">
        <f t="shared" si="32"/>
        <v>0</v>
      </c>
      <c r="M333" s="285">
        <f t="shared" si="31"/>
        <v>0</v>
      </c>
    </row>
    <row r="334" spans="11:13" hidden="1" x14ac:dyDescent="0.25">
      <c r="K334" s="307">
        <f t="shared" si="30"/>
        <v>0</v>
      </c>
      <c r="L334" s="377">
        <f t="shared" si="32"/>
        <v>0</v>
      </c>
      <c r="M334" s="285">
        <f t="shared" si="31"/>
        <v>0</v>
      </c>
    </row>
    <row r="335" spans="11:13" hidden="1" x14ac:dyDescent="0.25">
      <c r="K335" s="307">
        <f t="shared" si="30"/>
        <v>0</v>
      </c>
      <c r="L335" s="377">
        <f t="shared" si="32"/>
        <v>0</v>
      </c>
      <c r="M335" s="285">
        <f t="shared" si="31"/>
        <v>0</v>
      </c>
    </row>
    <row r="336" spans="11:13" hidden="1" x14ac:dyDescent="0.25">
      <c r="K336" s="307">
        <f t="shared" si="30"/>
        <v>0</v>
      </c>
      <c r="L336" s="377">
        <f t="shared" si="32"/>
        <v>0</v>
      </c>
      <c r="M336" s="285">
        <f t="shared" si="31"/>
        <v>0</v>
      </c>
    </row>
    <row r="337" spans="11:13" hidden="1" x14ac:dyDescent="0.25">
      <c r="K337" s="307">
        <f t="shared" si="30"/>
        <v>0</v>
      </c>
      <c r="L337" s="377">
        <f t="shared" si="32"/>
        <v>0</v>
      </c>
      <c r="M337" s="285">
        <f t="shared" si="31"/>
        <v>0</v>
      </c>
    </row>
    <row r="338" spans="11:13" hidden="1" x14ac:dyDescent="0.25">
      <c r="K338" s="307">
        <f t="shared" si="30"/>
        <v>0</v>
      </c>
      <c r="L338" s="377">
        <f t="shared" si="32"/>
        <v>0</v>
      </c>
      <c r="M338" s="285">
        <f t="shared" si="31"/>
        <v>0</v>
      </c>
    </row>
    <row r="339" spans="11:13" hidden="1" x14ac:dyDescent="0.25">
      <c r="K339" s="307">
        <f t="shared" si="30"/>
        <v>0</v>
      </c>
      <c r="L339" s="377">
        <f t="shared" si="32"/>
        <v>0</v>
      </c>
      <c r="M339" s="285">
        <f t="shared" si="31"/>
        <v>0</v>
      </c>
    </row>
    <row r="340" spans="11:13" hidden="1" x14ac:dyDescent="0.25">
      <c r="K340" s="307">
        <f t="shared" si="30"/>
        <v>0</v>
      </c>
      <c r="L340" s="377">
        <f t="shared" si="32"/>
        <v>0</v>
      </c>
      <c r="M340" s="285">
        <f t="shared" si="31"/>
        <v>0</v>
      </c>
    </row>
    <row r="341" spans="11:13" hidden="1" x14ac:dyDescent="0.25">
      <c r="K341" s="307">
        <f t="shared" si="30"/>
        <v>0</v>
      </c>
      <c r="L341" s="377">
        <f t="shared" si="32"/>
        <v>0</v>
      </c>
      <c r="M341" s="285">
        <f t="shared" si="31"/>
        <v>0</v>
      </c>
    </row>
    <row r="342" spans="11:13" hidden="1" x14ac:dyDescent="0.25">
      <c r="K342" s="307">
        <f t="shared" si="30"/>
        <v>0</v>
      </c>
      <c r="L342" s="377">
        <f t="shared" si="32"/>
        <v>0</v>
      </c>
      <c r="M342" s="285">
        <f t="shared" si="31"/>
        <v>0</v>
      </c>
    </row>
    <row r="343" spans="11:13" hidden="1" x14ac:dyDescent="0.25">
      <c r="K343" s="307">
        <f t="shared" si="30"/>
        <v>0</v>
      </c>
      <c r="L343" s="377">
        <f t="shared" si="32"/>
        <v>0</v>
      </c>
      <c r="M343" s="285">
        <f t="shared" si="31"/>
        <v>0</v>
      </c>
    </row>
    <row r="344" spans="11:13" hidden="1" x14ac:dyDescent="0.25">
      <c r="K344" s="307">
        <f t="shared" si="30"/>
        <v>0</v>
      </c>
      <c r="L344" s="377">
        <f t="shared" si="32"/>
        <v>0</v>
      </c>
      <c r="M344" s="285">
        <f t="shared" si="31"/>
        <v>0</v>
      </c>
    </row>
    <row r="345" spans="11:13" hidden="1" x14ac:dyDescent="0.25">
      <c r="K345" s="307">
        <f t="shared" si="30"/>
        <v>0</v>
      </c>
      <c r="L345" s="377">
        <f t="shared" si="32"/>
        <v>0</v>
      </c>
      <c r="M345" s="285">
        <f t="shared" si="31"/>
        <v>0</v>
      </c>
    </row>
    <row r="346" spans="11:13" hidden="1" x14ac:dyDescent="0.25">
      <c r="K346" s="307">
        <f t="shared" si="30"/>
        <v>0</v>
      </c>
      <c r="L346" s="377">
        <f t="shared" si="32"/>
        <v>0</v>
      </c>
      <c r="M346" s="285">
        <f t="shared" si="31"/>
        <v>0</v>
      </c>
    </row>
    <row r="347" spans="11:13" hidden="1" x14ac:dyDescent="0.25">
      <c r="K347" s="307">
        <f t="shared" si="30"/>
        <v>0</v>
      </c>
      <c r="L347" s="377">
        <f t="shared" si="32"/>
        <v>0</v>
      </c>
      <c r="M347" s="285">
        <f t="shared" si="31"/>
        <v>0</v>
      </c>
    </row>
    <row r="348" spans="11:13" hidden="1" x14ac:dyDescent="0.25">
      <c r="K348" s="307">
        <f t="shared" si="30"/>
        <v>0</v>
      </c>
      <c r="L348" s="377">
        <f t="shared" si="32"/>
        <v>0</v>
      </c>
      <c r="M348" s="285">
        <f t="shared" si="31"/>
        <v>0</v>
      </c>
    </row>
    <row r="349" spans="11:13" hidden="1" x14ac:dyDescent="0.25">
      <c r="K349" s="307">
        <f t="shared" si="30"/>
        <v>0</v>
      </c>
      <c r="L349" s="377">
        <f t="shared" si="32"/>
        <v>0</v>
      </c>
      <c r="M349" s="285">
        <f t="shared" si="31"/>
        <v>0</v>
      </c>
    </row>
    <row r="350" spans="11:13" hidden="1" x14ac:dyDescent="0.25">
      <c r="K350" s="307">
        <f t="shared" si="30"/>
        <v>0</v>
      </c>
      <c r="L350" s="377">
        <f t="shared" si="32"/>
        <v>0</v>
      </c>
      <c r="M350" s="285">
        <f t="shared" si="31"/>
        <v>0</v>
      </c>
    </row>
    <row r="351" spans="11:13" hidden="1" x14ac:dyDescent="0.25">
      <c r="K351" s="307">
        <f t="shared" si="30"/>
        <v>0</v>
      </c>
      <c r="L351" s="377">
        <f t="shared" si="32"/>
        <v>0</v>
      </c>
      <c r="M351" s="285">
        <f t="shared" si="31"/>
        <v>0</v>
      </c>
    </row>
    <row r="352" spans="11:13" hidden="1" x14ac:dyDescent="0.25">
      <c r="K352" s="307">
        <f t="shared" si="30"/>
        <v>0</v>
      </c>
      <c r="L352" s="377">
        <f t="shared" si="32"/>
        <v>0</v>
      </c>
      <c r="M352" s="285">
        <f t="shared" si="31"/>
        <v>0</v>
      </c>
    </row>
    <row r="353" spans="11:13" hidden="1" x14ac:dyDescent="0.25">
      <c r="K353" s="307">
        <f t="shared" si="30"/>
        <v>0</v>
      </c>
      <c r="L353" s="377">
        <f t="shared" si="32"/>
        <v>0</v>
      </c>
      <c r="M353" s="285">
        <f t="shared" si="31"/>
        <v>0</v>
      </c>
    </row>
    <row r="354" spans="11:13" hidden="1" x14ac:dyDescent="0.25">
      <c r="K354" s="307">
        <f t="shared" si="30"/>
        <v>0</v>
      </c>
      <c r="L354" s="377">
        <f t="shared" si="32"/>
        <v>0</v>
      </c>
      <c r="M354" s="285">
        <f t="shared" si="31"/>
        <v>0</v>
      </c>
    </row>
    <row r="355" spans="11:13" hidden="1" x14ac:dyDescent="0.25">
      <c r="K355" s="307">
        <f t="shared" si="30"/>
        <v>0</v>
      </c>
      <c r="L355" s="377">
        <f t="shared" si="32"/>
        <v>0</v>
      </c>
      <c r="M355" s="285">
        <f t="shared" si="31"/>
        <v>0</v>
      </c>
    </row>
    <row r="356" spans="11:13" hidden="1" x14ac:dyDescent="0.25">
      <c r="K356" s="307">
        <f t="shared" si="30"/>
        <v>0</v>
      </c>
      <c r="L356" s="377">
        <f t="shared" si="32"/>
        <v>0</v>
      </c>
      <c r="M356" s="285">
        <f t="shared" si="31"/>
        <v>0</v>
      </c>
    </row>
    <row r="357" spans="11:13" hidden="1" x14ac:dyDescent="0.25">
      <c r="K357" s="307">
        <f t="shared" si="30"/>
        <v>0</v>
      </c>
      <c r="L357" s="377">
        <f t="shared" si="32"/>
        <v>0</v>
      </c>
      <c r="M357" s="285">
        <f t="shared" si="31"/>
        <v>0</v>
      </c>
    </row>
    <row r="358" spans="11:13" hidden="1" x14ac:dyDescent="0.25">
      <c r="K358" s="307">
        <f t="shared" si="30"/>
        <v>0</v>
      </c>
      <c r="L358" s="377">
        <f t="shared" si="32"/>
        <v>0</v>
      </c>
      <c r="M358" s="285">
        <f t="shared" si="31"/>
        <v>0</v>
      </c>
    </row>
    <row r="359" spans="11:13" hidden="1" x14ac:dyDescent="0.25">
      <c r="K359" s="307">
        <f t="shared" si="30"/>
        <v>0</v>
      </c>
      <c r="L359" s="377">
        <f t="shared" si="32"/>
        <v>0</v>
      </c>
      <c r="M359" s="285">
        <f t="shared" si="31"/>
        <v>0</v>
      </c>
    </row>
    <row r="360" spans="11:13" hidden="1" x14ac:dyDescent="0.25">
      <c r="K360" s="307">
        <f t="shared" si="30"/>
        <v>0</v>
      </c>
      <c r="L360" s="377">
        <f t="shared" si="32"/>
        <v>0</v>
      </c>
      <c r="M360" s="285">
        <f t="shared" si="31"/>
        <v>0</v>
      </c>
    </row>
    <row r="361" spans="11:13" hidden="1" x14ac:dyDescent="0.25">
      <c r="K361" s="307">
        <f t="shared" si="30"/>
        <v>0</v>
      </c>
      <c r="L361" s="377">
        <f t="shared" si="32"/>
        <v>0</v>
      </c>
      <c r="M361" s="285">
        <f t="shared" si="31"/>
        <v>0</v>
      </c>
    </row>
    <row r="362" spans="11:13" hidden="1" x14ac:dyDescent="0.25">
      <c r="K362" s="307">
        <f t="shared" si="30"/>
        <v>0</v>
      </c>
      <c r="L362" s="377">
        <f t="shared" si="32"/>
        <v>0</v>
      </c>
      <c r="M362" s="285">
        <f t="shared" si="31"/>
        <v>0</v>
      </c>
    </row>
    <row r="363" spans="11:13" hidden="1" x14ac:dyDescent="0.25">
      <c r="K363" s="307">
        <f t="shared" si="30"/>
        <v>0</v>
      </c>
      <c r="L363" s="377">
        <f t="shared" si="32"/>
        <v>0</v>
      </c>
      <c r="M363" s="285">
        <f t="shared" si="31"/>
        <v>0</v>
      </c>
    </row>
    <row r="364" spans="11:13" hidden="1" x14ac:dyDescent="0.25">
      <c r="K364" s="307">
        <f t="shared" si="30"/>
        <v>0</v>
      </c>
      <c r="L364" s="377">
        <f t="shared" si="32"/>
        <v>0</v>
      </c>
      <c r="M364" s="285">
        <f t="shared" si="31"/>
        <v>0</v>
      </c>
    </row>
    <row r="365" spans="11:13" hidden="1" x14ac:dyDescent="0.25">
      <c r="K365" s="307">
        <f t="shared" si="30"/>
        <v>0</v>
      </c>
      <c r="L365" s="377">
        <f t="shared" si="32"/>
        <v>0</v>
      </c>
      <c r="M365" s="285">
        <f t="shared" si="31"/>
        <v>0</v>
      </c>
    </row>
    <row r="366" spans="11:13" hidden="1" x14ac:dyDescent="0.25">
      <c r="K366" s="307">
        <f t="shared" si="30"/>
        <v>0</v>
      </c>
      <c r="L366" s="377">
        <f t="shared" si="32"/>
        <v>0</v>
      </c>
      <c r="M366" s="285">
        <f t="shared" si="31"/>
        <v>0</v>
      </c>
    </row>
    <row r="367" spans="11:13" hidden="1" x14ac:dyDescent="0.25">
      <c r="K367" s="307">
        <f t="shared" si="30"/>
        <v>0</v>
      </c>
      <c r="L367" s="377">
        <f t="shared" si="32"/>
        <v>0</v>
      </c>
      <c r="M367" s="285">
        <f t="shared" si="31"/>
        <v>0</v>
      </c>
    </row>
    <row r="368" spans="11:13" hidden="1" x14ac:dyDescent="0.25">
      <c r="K368" s="307">
        <f t="shared" si="30"/>
        <v>0</v>
      </c>
      <c r="L368" s="377">
        <f t="shared" si="32"/>
        <v>0</v>
      </c>
      <c r="M368" s="285">
        <f t="shared" si="31"/>
        <v>0</v>
      </c>
    </row>
    <row r="369" spans="11:13" hidden="1" x14ac:dyDescent="0.25">
      <c r="K369" s="307">
        <f t="shared" si="30"/>
        <v>0</v>
      </c>
      <c r="L369" s="377">
        <f t="shared" si="32"/>
        <v>0</v>
      </c>
      <c r="M369" s="285">
        <f t="shared" si="31"/>
        <v>0</v>
      </c>
    </row>
    <row r="370" spans="11:13" hidden="1" x14ac:dyDescent="0.25">
      <c r="K370" s="307">
        <f t="shared" si="30"/>
        <v>0</v>
      </c>
      <c r="L370" s="377">
        <f t="shared" si="32"/>
        <v>0</v>
      </c>
      <c r="M370" s="285">
        <f t="shared" si="31"/>
        <v>0</v>
      </c>
    </row>
    <row r="371" spans="11:13" hidden="1" x14ac:dyDescent="0.25">
      <c r="K371" s="307">
        <f t="shared" si="30"/>
        <v>0</v>
      </c>
      <c r="L371" s="377">
        <f t="shared" si="32"/>
        <v>0</v>
      </c>
      <c r="M371" s="285">
        <f t="shared" si="31"/>
        <v>0</v>
      </c>
    </row>
    <row r="372" spans="11:13" hidden="1" x14ac:dyDescent="0.25">
      <c r="K372" s="307">
        <f t="shared" si="30"/>
        <v>0</v>
      </c>
      <c r="L372" s="377">
        <f t="shared" si="32"/>
        <v>0</v>
      </c>
      <c r="M372" s="285">
        <f t="shared" si="31"/>
        <v>0</v>
      </c>
    </row>
    <row r="373" spans="11:13" hidden="1" x14ac:dyDescent="0.25">
      <c r="K373" s="307">
        <f t="shared" si="30"/>
        <v>0</v>
      </c>
      <c r="L373" s="377">
        <f t="shared" si="32"/>
        <v>0</v>
      </c>
      <c r="M373" s="285">
        <f t="shared" si="31"/>
        <v>0</v>
      </c>
    </row>
    <row r="374" spans="11:13" hidden="1" x14ac:dyDescent="0.25">
      <c r="K374" s="307">
        <f t="shared" si="30"/>
        <v>0</v>
      </c>
      <c r="L374" s="377">
        <f t="shared" si="32"/>
        <v>0</v>
      </c>
      <c r="M374" s="285">
        <f t="shared" si="31"/>
        <v>0</v>
      </c>
    </row>
    <row r="375" spans="11:13" hidden="1" x14ac:dyDescent="0.25">
      <c r="K375" s="307">
        <f t="shared" si="30"/>
        <v>0</v>
      </c>
      <c r="L375" s="377">
        <f t="shared" si="32"/>
        <v>0</v>
      </c>
      <c r="M375" s="285">
        <f t="shared" si="31"/>
        <v>0</v>
      </c>
    </row>
    <row r="376" spans="11:13" hidden="1" x14ac:dyDescent="0.25">
      <c r="K376" s="307">
        <f t="shared" si="30"/>
        <v>0</v>
      </c>
      <c r="L376" s="377">
        <f t="shared" si="32"/>
        <v>0</v>
      </c>
      <c r="M376" s="285">
        <f t="shared" si="31"/>
        <v>0</v>
      </c>
    </row>
    <row r="377" spans="11:13" hidden="1" x14ac:dyDescent="0.25">
      <c r="K377" s="307">
        <f t="shared" si="30"/>
        <v>0</v>
      </c>
      <c r="L377" s="377">
        <f t="shared" si="32"/>
        <v>0</v>
      </c>
      <c r="M377" s="285">
        <f t="shared" si="31"/>
        <v>0</v>
      </c>
    </row>
    <row r="378" spans="11:13" hidden="1" x14ac:dyDescent="0.25">
      <c r="K378" s="307">
        <f t="shared" si="30"/>
        <v>0</v>
      </c>
      <c r="L378" s="377">
        <f t="shared" si="32"/>
        <v>0</v>
      </c>
      <c r="M378" s="285">
        <f t="shared" si="31"/>
        <v>0</v>
      </c>
    </row>
    <row r="379" spans="11:13" hidden="1" x14ac:dyDescent="0.25">
      <c r="K379" s="307">
        <f t="shared" si="30"/>
        <v>0</v>
      </c>
      <c r="L379" s="377">
        <f t="shared" si="32"/>
        <v>0</v>
      </c>
      <c r="M379" s="285">
        <f t="shared" si="31"/>
        <v>0</v>
      </c>
    </row>
    <row r="380" spans="11:13" hidden="1" x14ac:dyDescent="0.25">
      <c r="K380" s="307">
        <f t="shared" si="30"/>
        <v>0</v>
      </c>
      <c r="L380" s="377">
        <f t="shared" si="32"/>
        <v>0</v>
      </c>
      <c r="M380" s="285">
        <f t="shared" si="31"/>
        <v>0</v>
      </c>
    </row>
    <row r="381" spans="11:13" hidden="1" x14ac:dyDescent="0.25">
      <c r="K381" s="307">
        <f t="shared" si="30"/>
        <v>0</v>
      </c>
      <c r="L381" s="377">
        <f t="shared" si="32"/>
        <v>0</v>
      </c>
      <c r="M381" s="285">
        <f t="shared" si="31"/>
        <v>0</v>
      </c>
    </row>
    <row r="382" spans="11:13" hidden="1" x14ac:dyDescent="0.25">
      <c r="K382" s="307">
        <f t="shared" si="30"/>
        <v>0</v>
      </c>
      <c r="L382" s="377">
        <f t="shared" si="32"/>
        <v>0</v>
      </c>
      <c r="M382" s="285">
        <f t="shared" si="31"/>
        <v>0</v>
      </c>
    </row>
    <row r="383" spans="11:13" hidden="1" x14ac:dyDescent="0.25">
      <c r="K383" s="307">
        <f t="shared" si="30"/>
        <v>0</v>
      </c>
      <c r="L383" s="377">
        <f t="shared" si="32"/>
        <v>0</v>
      </c>
      <c r="M383" s="285">
        <f t="shared" si="31"/>
        <v>0</v>
      </c>
    </row>
    <row r="384" spans="11:13" hidden="1" x14ac:dyDescent="0.25">
      <c r="K384" s="307">
        <f t="shared" si="30"/>
        <v>0</v>
      </c>
      <c r="L384" s="377">
        <f t="shared" si="32"/>
        <v>0</v>
      </c>
      <c r="M384" s="285">
        <f t="shared" si="31"/>
        <v>0</v>
      </c>
    </row>
    <row r="385" spans="11:13" hidden="1" x14ac:dyDescent="0.25">
      <c r="K385" s="307">
        <f t="shared" si="30"/>
        <v>0</v>
      </c>
      <c r="L385" s="377">
        <f t="shared" si="32"/>
        <v>0</v>
      </c>
      <c r="M385" s="285">
        <f t="shared" si="31"/>
        <v>0</v>
      </c>
    </row>
    <row r="386" spans="11:13" hidden="1" x14ac:dyDescent="0.25">
      <c r="K386" s="307">
        <f t="shared" si="30"/>
        <v>0</v>
      </c>
      <c r="L386" s="377">
        <f t="shared" si="32"/>
        <v>0</v>
      </c>
      <c r="M386" s="285">
        <f t="shared" si="31"/>
        <v>0</v>
      </c>
    </row>
    <row r="387" spans="11:13" hidden="1" x14ac:dyDescent="0.25">
      <c r="K387" s="307">
        <f t="shared" si="30"/>
        <v>0</v>
      </c>
      <c r="L387" s="377">
        <f t="shared" si="32"/>
        <v>0</v>
      </c>
      <c r="M387" s="285">
        <f t="shared" si="31"/>
        <v>0</v>
      </c>
    </row>
    <row r="388" spans="11:13" hidden="1" x14ac:dyDescent="0.25">
      <c r="K388" s="307">
        <f t="shared" si="30"/>
        <v>0</v>
      </c>
      <c r="L388" s="377">
        <f t="shared" si="32"/>
        <v>0</v>
      </c>
      <c r="M388" s="285">
        <f t="shared" si="31"/>
        <v>0</v>
      </c>
    </row>
    <row r="389" spans="11:13" hidden="1" x14ac:dyDescent="0.25">
      <c r="K389" s="307">
        <f t="shared" ref="K389:K452" si="33">SUM(F389:J389)</f>
        <v>0</v>
      </c>
      <c r="L389" s="377">
        <f t="shared" si="32"/>
        <v>0</v>
      </c>
      <c r="M389" s="285">
        <f t="shared" ref="M389:M452" si="34">SUM(K389*L389)</f>
        <v>0</v>
      </c>
    </row>
    <row r="390" spans="11:13" hidden="1" x14ac:dyDescent="0.25">
      <c r="K390" s="307">
        <f t="shared" si="33"/>
        <v>0</v>
      </c>
      <c r="L390" s="377">
        <f t="shared" ref="L390:L453" si="35">IF(D390="X",0,IF(E390="",0,IF(E390="H",0,VLOOKUP(E390,$F$539:$G$553,2))))</f>
        <v>0</v>
      </c>
      <c r="M390" s="285">
        <f t="shared" si="34"/>
        <v>0</v>
      </c>
    </row>
    <row r="391" spans="11:13" hidden="1" x14ac:dyDescent="0.25">
      <c r="K391" s="307">
        <f t="shared" si="33"/>
        <v>0</v>
      </c>
      <c r="L391" s="377">
        <f t="shared" si="35"/>
        <v>0</v>
      </c>
      <c r="M391" s="285">
        <f t="shared" si="34"/>
        <v>0</v>
      </c>
    </row>
    <row r="392" spans="11:13" hidden="1" x14ac:dyDescent="0.25">
      <c r="K392" s="307">
        <f t="shared" si="33"/>
        <v>0</v>
      </c>
      <c r="L392" s="377">
        <f t="shared" si="35"/>
        <v>0</v>
      </c>
      <c r="M392" s="285">
        <f t="shared" si="34"/>
        <v>0</v>
      </c>
    </row>
    <row r="393" spans="11:13" hidden="1" x14ac:dyDescent="0.25">
      <c r="K393" s="307">
        <f t="shared" si="33"/>
        <v>0</v>
      </c>
      <c r="L393" s="377">
        <f t="shared" si="35"/>
        <v>0</v>
      </c>
      <c r="M393" s="285">
        <f t="shared" si="34"/>
        <v>0</v>
      </c>
    </row>
    <row r="394" spans="11:13" hidden="1" x14ac:dyDescent="0.25">
      <c r="K394" s="307">
        <f t="shared" si="33"/>
        <v>0</v>
      </c>
      <c r="L394" s="377">
        <f t="shared" si="35"/>
        <v>0</v>
      </c>
      <c r="M394" s="285">
        <f t="shared" si="34"/>
        <v>0</v>
      </c>
    </row>
    <row r="395" spans="11:13" hidden="1" x14ac:dyDescent="0.25">
      <c r="K395" s="307">
        <f t="shared" si="33"/>
        <v>0</v>
      </c>
      <c r="L395" s="377">
        <f t="shared" si="35"/>
        <v>0</v>
      </c>
      <c r="M395" s="285">
        <f t="shared" si="34"/>
        <v>0</v>
      </c>
    </row>
    <row r="396" spans="11:13" hidden="1" x14ac:dyDescent="0.25">
      <c r="K396" s="307">
        <f t="shared" si="33"/>
        <v>0</v>
      </c>
      <c r="L396" s="377">
        <f t="shared" si="35"/>
        <v>0</v>
      </c>
      <c r="M396" s="285">
        <f t="shared" si="34"/>
        <v>0</v>
      </c>
    </row>
    <row r="397" spans="11:13" hidden="1" x14ac:dyDescent="0.25">
      <c r="K397" s="307">
        <f t="shared" si="33"/>
        <v>0</v>
      </c>
      <c r="L397" s="377">
        <f t="shared" si="35"/>
        <v>0</v>
      </c>
      <c r="M397" s="285">
        <f t="shared" si="34"/>
        <v>0</v>
      </c>
    </row>
    <row r="398" spans="11:13" hidden="1" x14ac:dyDescent="0.25">
      <c r="K398" s="307">
        <f t="shared" si="33"/>
        <v>0</v>
      </c>
      <c r="L398" s="377">
        <f t="shared" si="35"/>
        <v>0</v>
      </c>
      <c r="M398" s="285">
        <f t="shared" si="34"/>
        <v>0</v>
      </c>
    </row>
    <row r="399" spans="11:13" hidden="1" x14ac:dyDescent="0.25">
      <c r="K399" s="307">
        <f t="shared" si="33"/>
        <v>0</v>
      </c>
      <c r="L399" s="377">
        <f t="shared" si="35"/>
        <v>0</v>
      </c>
      <c r="M399" s="285">
        <f t="shared" si="34"/>
        <v>0</v>
      </c>
    </row>
    <row r="400" spans="11:13" hidden="1" x14ac:dyDescent="0.25">
      <c r="K400" s="307">
        <f t="shared" si="33"/>
        <v>0</v>
      </c>
      <c r="L400" s="377">
        <f t="shared" si="35"/>
        <v>0</v>
      </c>
      <c r="M400" s="285">
        <f t="shared" si="34"/>
        <v>0</v>
      </c>
    </row>
    <row r="401" spans="11:13" hidden="1" x14ac:dyDescent="0.25">
      <c r="K401" s="307">
        <f t="shared" si="33"/>
        <v>0</v>
      </c>
      <c r="L401" s="377">
        <f t="shared" si="35"/>
        <v>0</v>
      </c>
      <c r="M401" s="285">
        <f t="shared" si="34"/>
        <v>0</v>
      </c>
    </row>
    <row r="402" spans="11:13" hidden="1" x14ac:dyDescent="0.25">
      <c r="K402" s="307">
        <f t="shared" si="33"/>
        <v>0</v>
      </c>
      <c r="L402" s="377">
        <f t="shared" si="35"/>
        <v>0</v>
      </c>
      <c r="M402" s="285">
        <f t="shared" si="34"/>
        <v>0</v>
      </c>
    </row>
    <row r="403" spans="11:13" hidden="1" x14ac:dyDescent="0.25">
      <c r="K403" s="307">
        <f t="shared" si="33"/>
        <v>0</v>
      </c>
      <c r="L403" s="377">
        <f t="shared" si="35"/>
        <v>0</v>
      </c>
      <c r="M403" s="285">
        <f t="shared" si="34"/>
        <v>0</v>
      </c>
    </row>
    <row r="404" spans="11:13" hidden="1" x14ac:dyDescent="0.25">
      <c r="K404" s="307">
        <f t="shared" si="33"/>
        <v>0</v>
      </c>
      <c r="L404" s="377">
        <f t="shared" si="35"/>
        <v>0</v>
      </c>
      <c r="M404" s="285">
        <f t="shared" si="34"/>
        <v>0</v>
      </c>
    </row>
    <row r="405" spans="11:13" hidden="1" x14ac:dyDescent="0.25">
      <c r="K405" s="307">
        <f t="shared" si="33"/>
        <v>0</v>
      </c>
      <c r="L405" s="377">
        <f t="shared" si="35"/>
        <v>0</v>
      </c>
      <c r="M405" s="285">
        <f t="shared" si="34"/>
        <v>0</v>
      </c>
    </row>
    <row r="406" spans="11:13" hidden="1" x14ac:dyDescent="0.25">
      <c r="K406" s="307">
        <f t="shared" si="33"/>
        <v>0</v>
      </c>
      <c r="L406" s="377">
        <f t="shared" si="35"/>
        <v>0</v>
      </c>
      <c r="M406" s="285">
        <f t="shared" si="34"/>
        <v>0</v>
      </c>
    </row>
    <row r="407" spans="11:13" hidden="1" x14ac:dyDescent="0.25">
      <c r="K407" s="307">
        <f t="shared" si="33"/>
        <v>0</v>
      </c>
      <c r="L407" s="377">
        <f t="shared" si="35"/>
        <v>0</v>
      </c>
      <c r="M407" s="285">
        <f t="shared" si="34"/>
        <v>0</v>
      </c>
    </row>
    <row r="408" spans="11:13" hidden="1" x14ac:dyDescent="0.25">
      <c r="K408" s="307">
        <f t="shared" si="33"/>
        <v>0</v>
      </c>
      <c r="L408" s="377">
        <f t="shared" si="35"/>
        <v>0</v>
      </c>
      <c r="M408" s="285">
        <f t="shared" si="34"/>
        <v>0</v>
      </c>
    </row>
    <row r="409" spans="11:13" hidden="1" x14ac:dyDescent="0.25">
      <c r="K409" s="307">
        <f t="shared" si="33"/>
        <v>0</v>
      </c>
      <c r="L409" s="377">
        <f t="shared" si="35"/>
        <v>0</v>
      </c>
      <c r="M409" s="285">
        <f t="shared" si="34"/>
        <v>0</v>
      </c>
    </row>
    <row r="410" spans="11:13" hidden="1" x14ac:dyDescent="0.25">
      <c r="K410" s="307">
        <f t="shared" si="33"/>
        <v>0</v>
      </c>
      <c r="L410" s="377">
        <f t="shared" si="35"/>
        <v>0</v>
      </c>
      <c r="M410" s="285">
        <f t="shared" si="34"/>
        <v>0</v>
      </c>
    </row>
    <row r="411" spans="11:13" hidden="1" x14ac:dyDescent="0.25">
      <c r="K411" s="307">
        <f t="shared" si="33"/>
        <v>0</v>
      </c>
      <c r="L411" s="377">
        <f t="shared" si="35"/>
        <v>0</v>
      </c>
      <c r="M411" s="285">
        <f t="shared" si="34"/>
        <v>0</v>
      </c>
    </row>
    <row r="412" spans="11:13" hidden="1" x14ac:dyDescent="0.25">
      <c r="K412" s="307">
        <f t="shared" si="33"/>
        <v>0</v>
      </c>
      <c r="L412" s="377">
        <f t="shared" si="35"/>
        <v>0</v>
      </c>
      <c r="M412" s="285">
        <f t="shared" si="34"/>
        <v>0</v>
      </c>
    </row>
    <row r="413" spans="11:13" hidden="1" x14ac:dyDescent="0.25">
      <c r="K413" s="307">
        <f t="shared" si="33"/>
        <v>0</v>
      </c>
      <c r="L413" s="377">
        <f t="shared" si="35"/>
        <v>0</v>
      </c>
      <c r="M413" s="285">
        <f t="shared" si="34"/>
        <v>0</v>
      </c>
    </row>
    <row r="414" spans="11:13" hidden="1" x14ac:dyDescent="0.25">
      <c r="K414" s="307">
        <f t="shared" si="33"/>
        <v>0</v>
      </c>
      <c r="L414" s="377">
        <f t="shared" si="35"/>
        <v>0</v>
      </c>
      <c r="M414" s="285">
        <f t="shared" si="34"/>
        <v>0</v>
      </c>
    </row>
    <row r="415" spans="11:13" hidden="1" x14ac:dyDescent="0.25">
      <c r="K415" s="307">
        <f t="shared" si="33"/>
        <v>0</v>
      </c>
      <c r="L415" s="377">
        <f t="shared" si="35"/>
        <v>0</v>
      </c>
      <c r="M415" s="285">
        <f t="shared" si="34"/>
        <v>0</v>
      </c>
    </row>
    <row r="416" spans="11:13" hidden="1" x14ac:dyDescent="0.25">
      <c r="K416" s="307">
        <f t="shared" si="33"/>
        <v>0</v>
      </c>
      <c r="L416" s="377">
        <f t="shared" si="35"/>
        <v>0</v>
      </c>
      <c r="M416" s="285">
        <f t="shared" si="34"/>
        <v>0</v>
      </c>
    </row>
    <row r="417" spans="11:13" hidden="1" x14ac:dyDescent="0.25">
      <c r="K417" s="307">
        <f t="shared" si="33"/>
        <v>0</v>
      </c>
      <c r="L417" s="377">
        <f t="shared" si="35"/>
        <v>0</v>
      </c>
      <c r="M417" s="285">
        <f t="shared" si="34"/>
        <v>0</v>
      </c>
    </row>
    <row r="418" spans="11:13" hidden="1" x14ac:dyDescent="0.25">
      <c r="K418" s="307">
        <f t="shared" si="33"/>
        <v>0</v>
      </c>
      <c r="L418" s="377">
        <f t="shared" si="35"/>
        <v>0</v>
      </c>
      <c r="M418" s="285">
        <f t="shared" si="34"/>
        <v>0</v>
      </c>
    </row>
    <row r="419" spans="11:13" hidden="1" x14ac:dyDescent="0.25">
      <c r="K419" s="307">
        <f t="shared" si="33"/>
        <v>0</v>
      </c>
      <c r="L419" s="377">
        <f t="shared" si="35"/>
        <v>0</v>
      </c>
      <c r="M419" s="285">
        <f t="shared" si="34"/>
        <v>0</v>
      </c>
    </row>
    <row r="420" spans="11:13" hidden="1" x14ac:dyDescent="0.25">
      <c r="K420" s="307">
        <f t="shared" si="33"/>
        <v>0</v>
      </c>
      <c r="L420" s="377">
        <f t="shared" si="35"/>
        <v>0</v>
      </c>
      <c r="M420" s="285">
        <f t="shared" si="34"/>
        <v>0</v>
      </c>
    </row>
    <row r="421" spans="11:13" hidden="1" x14ac:dyDescent="0.25">
      <c r="K421" s="307">
        <f t="shared" si="33"/>
        <v>0</v>
      </c>
      <c r="L421" s="377">
        <f t="shared" si="35"/>
        <v>0</v>
      </c>
      <c r="M421" s="285">
        <f t="shared" si="34"/>
        <v>0</v>
      </c>
    </row>
    <row r="422" spans="11:13" hidden="1" x14ac:dyDescent="0.25">
      <c r="K422" s="307">
        <f t="shared" si="33"/>
        <v>0</v>
      </c>
      <c r="L422" s="377">
        <f t="shared" si="35"/>
        <v>0</v>
      </c>
      <c r="M422" s="285">
        <f t="shared" si="34"/>
        <v>0</v>
      </c>
    </row>
    <row r="423" spans="11:13" hidden="1" x14ac:dyDescent="0.25">
      <c r="K423" s="307">
        <f t="shared" si="33"/>
        <v>0</v>
      </c>
      <c r="L423" s="377">
        <f t="shared" si="35"/>
        <v>0</v>
      </c>
      <c r="M423" s="285">
        <f t="shared" si="34"/>
        <v>0</v>
      </c>
    </row>
    <row r="424" spans="11:13" hidden="1" x14ac:dyDescent="0.25">
      <c r="K424" s="307">
        <f t="shared" si="33"/>
        <v>0</v>
      </c>
      <c r="L424" s="377">
        <f t="shared" si="35"/>
        <v>0</v>
      </c>
      <c r="M424" s="285">
        <f t="shared" si="34"/>
        <v>0</v>
      </c>
    </row>
    <row r="425" spans="11:13" hidden="1" x14ac:dyDescent="0.25">
      <c r="K425" s="307">
        <f t="shared" si="33"/>
        <v>0</v>
      </c>
      <c r="L425" s="377">
        <f t="shared" si="35"/>
        <v>0</v>
      </c>
      <c r="M425" s="285">
        <f t="shared" si="34"/>
        <v>0</v>
      </c>
    </row>
    <row r="426" spans="11:13" hidden="1" x14ac:dyDescent="0.25">
      <c r="K426" s="307">
        <f t="shared" si="33"/>
        <v>0</v>
      </c>
      <c r="L426" s="377">
        <f t="shared" si="35"/>
        <v>0</v>
      </c>
      <c r="M426" s="285">
        <f t="shared" si="34"/>
        <v>0</v>
      </c>
    </row>
    <row r="427" spans="11:13" hidden="1" x14ac:dyDescent="0.25">
      <c r="K427" s="307">
        <f t="shared" si="33"/>
        <v>0</v>
      </c>
      <c r="L427" s="377">
        <f t="shared" si="35"/>
        <v>0</v>
      </c>
      <c r="M427" s="285">
        <f t="shared" si="34"/>
        <v>0</v>
      </c>
    </row>
    <row r="428" spans="11:13" hidden="1" x14ac:dyDescent="0.25">
      <c r="K428" s="307">
        <f t="shared" si="33"/>
        <v>0</v>
      </c>
      <c r="L428" s="377">
        <f t="shared" si="35"/>
        <v>0</v>
      </c>
      <c r="M428" s="285">
        <f t="shared" si="34"/>
        <v>0</v>
      </c>
    </row>
    <row r="429" spans="11:13" hidden="1" x14ac:dyDescent="0.25">
      <c r="K429" s="307">
        <f t="shared" si="33"/>
        <v>0</v>
      </c>
      <c r="L429" s="377">
        <f t="shared" si="35"/>
        <v>0</v>
      </c>
      <c r="M429" s="285">
        <f t="shared" si="34"/>
        <v>0</v>
      </c>
    </row>
    <row r="430" spans="11:13" hidden="1" x14ac:dyDescent="0.25">
      <c r="K430" s="307">
        <f t="shared" si="33"/>
        <v>0</v>
      </c>
      <c r="L430" s="377">
        <f t="shared" si="35"/>
        <v>0</v>
      </c>
      <c r="M430" s="285">
        <f t="shared" si="34"/>
        <v>0</v>
      </c>
    </row>
    <row r="431" spans="11:13" hidden="1" x14ac:dyDescent="0.25">
      <c r="K431" s="307">
        <f t="shared" si="33"/>
        <v>0</v>
      </c>
      <c r="L431" s="377">
        <f t="shared" si="35"/>
        <v>0</v>
      </c>
      <c r="M431" s="285">
        <f t="shared" si="34"/>
        <v>0</v>
      </c>
    </row>
    <row r="432" spans="11:13" hidden="1" x14ac:dyDescent="0.25">
      <c r="K432" s="307">
        <f t="shared" si="33"/>
        <v>0</v>
      </c>
      <c r="L432" s="377">
        <f t="shared" si="35"/>
        <v>0</v>
      </c>
      <c r="M432" s="285">
        <f t="shared" si="34"/>
        <v>0</v>
      </c>
    </row>
    <row r="433" spans="11:13" hidden="1" x14ac:dyDescent="0.25">
      <c r="K433" s="307">
        <f t="shared" si="33"/>
        <v>0</v>
      </c>
      <c r="L433" s="377">
        <f t="shared" si="35"/>
        <v>0</v>
      </c>
      <c r="M433" s="285">
        <f t="shared" si="34"/>
        <v>0</v>
      </c>
    </row>
    <row r="434" spans="11:13" hidden="1" x14ac:dyDescent="0.25">
      <c r="K434" s="307">
        <f t="shared" si="33"/>
        <v>0</v>
      </c>
      <c r="L434" s="377">
        <f t="shared" si="35"/>
        <v>0</v>
      </c>
      <c r="M434" s="285">
        <f t="shared" si="34"/>
        <v>0</v>
      </c>
    </row>
    <row r="435" spans="11:13" hidden="1" x14ac:dyDescent="0.25">
      <c r="K435" s="307">
        <f t="shared" si="33"/>
        <v>0</v>
      </c>
      <c r="L435" s="377">
        <f t="shared" si="35"/>
        <v>0</v>
      </c>
      <c r="M435" s="285">
        <f t="shared" si="34"/>
        <v>0</v>
      </c>
    </row>
    <row r="436" spans="11:13" hidden="1" x14ac:dyDescent="0.25">
      <c r="K436" s="307">
        <f t="shared" si="33"/>
        <v>0</v>
      </c>
      <c r="L436" s="377">
        <f t="shared" si="35"/>
        <v>0</v>
      </c>
      <c r="M436" s="285">
        <f t="shared" si="34"/>
        <v>0</v>
      </c>
    </row>
    <row r="437" spans="11:13" hidden="1" x14ac:dyDescent="0.25">
      <c r="K437" s="307">
        <f t="shared" si="33"/>
        <v>0</v>
      </c>
      <c r="L437" s="377">
        <f t="shared" si="35"/>
        <v>0</v>
      </c>
      <c r="M437" s="285">
        <f t="shared" si="34"/>
        <v>0</v>
      </c>
    </row>
    <row r="438" spans="11:13" hidden="1" x14ac:dyDescent="0.25">
      <c r="K438" s="307">
        <f t="shared" si="33"/>
        <v>0</v>
      </c>
      <c r="L438" s="377">
        <f t="shared" si="35"/>
        <v>0</v>
      </c>
      <c r="M438" s="285">
        <f t="shared" si="34"/>
        <v>0</v>
      </c>
    </row>
    <row r="439" spans="11:13" hidden="1" x14ac:dyDescent="0.25">
      <c r="K439" s="307">
        <f t="shared" si="33"/>
        <v>0</v>
      </c>
      <c r="L439" s="377">
        <f t="shared" si="35"/>
        <v>0</v>
      </c>
      <c r="M439" s="285">
        <f t="shared" si="34"/>
        <v>0</v>
      </c>
    </row>
    <row r="440" spans="11:13" hidden="1" x14ac:dyDescent="0.25">
      <c r="K440" s="307">
        <f t="shared" si="33"/>
        <v>0</v>
      </c>
      <c r="L440" s="377">
        <f t="shared" si="35"/>
        <v>0</v>
      </c>
      <c r="M440" s="285">
        <f t="shared" si="34"/>
        <v>0</v>
      </c>
    </row>
    <row r="441" spans="11:13" hidden="1" x14ac:dyDescent="0.25">
      <c r="K441" s="307">
        <f t="shared" si="33"/>
        <v>0</v>
      </c>
      <c r="L441" s="377">
        <f t="shared" si="35"/>
        <v>0</v>
      </c>
      <c r="M441" s="285">
        <f t="shared" si="34"/>
        <v>0</v>
      </c>
    </row>
    <row r="442" spans="11:13" hidden="1" x14ac:dyDescent="0.25">
      <c r="K442" s="307">
        <f t="shared" si="33"/>
        <v>0</v>
      </c>
      <c r="L442" s="377">
        <f t="shared" si="35"/>
        <v>0</v>
      </c>
      <c r="M442" s="285">
        <f t="shared" si="34"/>
        <v>0</v>
      </c>
    </row>
    <row r="443" spans="11:13" hidden="1" x14ac:dyDescent="0.25">
      <c r="K443" s="307">
        <f t="shared" si="33"/>
        <v>0</v>
      </c>
      <c r="L443" s="377">
        <f t="shared" si="35"/>
        <v>0</v>
      </c>
      <c r="M443" s="285">
        <f t="shared" si="34"/>
        <v>0</v>
      </c>
    </row>
    <row r="444" spans="11:13" hidden="1" x14ac:dyDescent="0.25">
      <c r="K444" s="307">
        <f t="shared" si="33"/>
        <v>0</v>
      </c>
      <c r="L444" s="377">
        <f t="shared" si="35"/>
        <v>0</v>
      </c>
      <c r="M444" s="285">
        <f t="shared" si="34"/>
        <v>0</v>
      </c>
    </row>
    <row r="445" spans="11:13" hidden="1" x14ac:dyDescent="0.25">
      <c r="K445" s="307">
        <f t="shared" si="33"/>
        <v>0</v>
      </c>
      <c r="L445" s="377">
        <f t="shared" si="35"/>
        <v>0</v>
      </c>
      <c r="M445" s="285">
        <f t="shared" si="34"/>
        <v>0</v>
      </c>
    </row>
    <row r="446" spans="11:13" hidden="1" x14ac:dyDescent="0.25">
      <c r="K446" s="307">
        <f t="shared" si="33"/>
        <v>0</v>
      </c>
      <c r="L446" s="377">
        <f t="shared" si="35"/>
        <v>0</v>
      </c>
      <c r="M446" s="285">
        <f t="shared" si="34"/>
        <v>0</v>
      </c>
    </row>
    <row r="447" spans="11:13" hidden="1" x14ac:dyDescent="0.25">
      <c r="K447" s="307">
        <f t="shared" si="33"/>
        <v>0</v>
      </c>
      <c r="L447" s="377">
        <f t="shared" si="35"/>
        <v>0</v>
      </c>
      <c r="M447" s="285">
        <f t="shared" si="34"/>
        <v>0</v>
      </c>
    </row>
    <row r="448" spans="11:13" hidden="1" x14ac:dyDescent="0.25">
      <c r="K448" s="307">
        <f t="shared" si="33"/>
        <v>0</v>
      </c>
      <c r="L448" s="377">
        <f t="shared" si="35"/>
        <v>0</v>
      </c>
      <c r="M448" s="285">
        <f t="shared" si="34"/>
        <v>0</v>
      </c>
    </row>
    <row r="449" spans="11:13" hidden="1" x14ac:dyDescent="0.25">
      <c r="K449" s="307">
        <f t="shared" si="33"/>
        <v>0</v>
      </c>
      <c r="L449" s="377">
        <f t="shared" si="35"/>
        <v>0</v>
      </c>
      <c r="M449" s="285">
        <f t="shared" si="34"/>
        <v>0</v>
      </c>
    </row>
    <row r="450" spans="11:13" hidden="1" x14ac:dyDescent="0.25">
      <c r="K450" s="307">
        <f t="shared" si="33"/>
        <v>0</v>
      </c>
      <c r="L450" s="377">
        <f t="shared" si="35"/>
        <v>0</v>
      </c>
      <c r="M450" s="285">
        <f t="shared" si="34"/>
        <v>0</v>
      </c>
    </row>
    <row r="451" spans="11:13" hidden="1" x14ac:dyDescent="0.25">
      <c r="K451" s="307">
        <f t="shared" si="33"/>
        <v>0</v>
      </c>
      <c r="L451" s="377">
        <f t="shared" si="35"/>
        <v>0</v>
      </c>
      <c r="M451" s="285">
        <f t="shared" si="34"/>
        <v>0</v>
      </c>
    </row>
    <row r="452" spans="11:13" hidden="1" x14ac:dyDescent="0.25">
      <c r="K452" s="307">
        <f t="shared" si="33"/>
        <v>0</v>
      </c>
      <c r="L452" s="377">
        <f t="shared" si="35"/>
        <v>0</v>
      </c>
      <c r="M452" s="285">
        <f t="shared" si="34"/>
        <v>0</v>
      </c>
    </row>
    <row r="453" spans="11:13" hidden="1" x14ac:dyDescent="0.25">
      <c r="K453" s="307">
        <f t="shared" ref="K453:K496" si="36">SUM(F453:J453)</f>
        <v>0</v>
      </c>
      <c r="L453" s="377">
        <f t="shared" si="35"/>
        <v>0</v>
      </c>
      <c r="M453" s="285">
        <f t="shared" ref="M453:M496" si="37">SUM(K453*L453)</f>
        <v>0</v>
      </c>
    </row>
    <row r="454" spans="11:13" hidden="1" x14ac:dyDescent="0.25">
      <c r="K454" s="307">
        <f t="shared" si="36"/>
        <v>0</v>
      </c>
      <c r="L454" s="377">
        <f t="shared" ref="L454:L498" si="38">IF(D454="X",0,IF(E454="",0,IF(E454="H",0,VLOOKUP(E454,$F$539:$G$553,2))))</f>
        <v>0</v>
      </c>
      <c r="M454" s="285">
        <f t="shared" si="37"/>
        <v>0</v>
      </c>
    </row>
    <row r="455" spans="11:13" hidden="1" x14ac:dyDescent="0.25">
      <c r="K455" s="307">
        <f t="shared" si="36"/>
        <v>0</v>
      </c>
      <c r="L455" s="377">
        <f t="shared" si="38"/>
        <v>0</v>
      </c>
      <c r="M455" s="285">
        <f t="shared" si="37"/>
        <v>0</v>
      </c>
    </row>
    <row r="456" spans="11:13" hidden="1" x14ac:dyDescent="0.25">
      <c r="K456" s="307">
        <f t="shared" si="36"/>
        <v>0</v>
      </c>
      <c r="L456" s="377">
        <f t="shared" si="38"/>
        <v>0</v>
      </c>
      <c r="M456" s="285">
        <f t="shared" si="37"/>
        <v>0</v>
      </c>
    </row>
    <row r="457" spans="11:13" hidden="1" x14ac:dyDescent="0.25">
      <c r="K457" s="307">
        <f t="shared" si="36"/>
        <v>0</v>
      </c>
      <c r="L457" s="377">
        <f t="shared" si="38"/>
        <v>0</v>
      </c>
      <c r="M457" s="285">
        <f t="shared" si="37"/>
        <v>0</v>
      </c>
    </row>
    <row r="458" spans="11:13" hidden="1" x14ac:dyDescent="0.25">
      <c r="K458" s="307">
        <f t="shared" si="36"/>
        <v>0</v>
      </c>
      <c r="L458" s="377">
        <f t="shared" si="38"/>
        <v>0</v>
      </c>
      <c r="M458" s="285">
        <f t="shared" si="37"/>
        <v>0</v>
      </c>
    </row>
    <row r="459" spans="11:13" hidden="1" x14ac:dyDescent="0.25">
      <c r="K459" s="307">
        <f t="shared" si="36"/>
        <v>0</v>
      </c>
      <c r="L459" s="377">
        <f t="shared" si="38"/>
        <v>0</v>
      </c>
      <c r="M459" s="285">
        <f t="shared" si="37"/>
        <v>0</v>
      </c>
    </row>
    <row r="460" spans="11:13" hidden="1" x14ac:dyDescent="0.25">
      <c r="K460" s="307">
        <f t="shared" si="36"/>
        <v>0</v>
      </c>
      <c r="L460" s="377">
        <f t="shared" si="38"/>
        <v>0</v>
      </c>
      <c r="M460" s="285">
        <f t="shared" si="37"/>
        <v>0</v>
      </c>
    </row>
    <row r="461" spans="11:13" hidden="1" x14ac:dyDescent="0.25">
      <c r="K461" s="307">
        <f t="shared" si="36"/>
        <v>0</v>
      </c>
      <c r="L461" s="377">
        <f t="shared" si="38"/>
        <v>0</v>
      </c>
      <c r="M461" s="285">
        <f t="shared" si="37"/>
        <v>0</v>
      </c>
    </row>
    <row r="462" spans="11:13" hidden="1" x14ac:dyDescent="0.25">
      <c r="K462" s="307">
        <f t="shared" si="36"/>
        <v>0</v>
      </c>
      <c r="L462" s="377">
        <f t="shared" si="38"/>
        <v>0</v>
      </c>
      <c r="M462" s="285">
        <f t="shared" si="37"/>
        <v>0</v>
      </c>
    </row>
    <row r="463" spans="11:13" hidden="1" x14ac:dyDescent="0.25">
      <c r="K463" s="307">
        <f t="shared" si="36"/>
        <v>0</v>
      </c>
      <c r="L463" s="377">
        <f t="shared" si="38"/>
        <v>0</v>
      </c>
      <c r="M463" s="285">
        <f t="shared" si="37"/>
        <v>0</v>
      </c>
    </row>
    <row r="464" spans="11:13" hidden="1" x14ac:dyDescent="0.25">
      <c r="K464" s="307">
        <f t="shared" si="36"/>
        <v>0</v>
      </c>
      <c r="L464" s="377">
        <f t="shared" si="38"/>
        <v>0</v>
      </c>
      <c r="M464" s="285">
        <f t="shared" si="37"/>
        <v>0</v>
      </c>
    </row>
    <row r="465" spans="11:13" hidden="1" x14ac:dyDescent="0.25">
      <c r="K465" s="307">
        <f t="shared" si="36"/>
        <v>0</v>
      </c>
      <c r="L465" s="377">
        <f t="shared" si="38"/>
        <v>0</v>
      </c>
      <c r="M465" s="285">
        <f t="shared" si="37"/>
        <v>0</v>
      </c>
    </row>
    <row r="466" spans="11:13" hidden="1" x14ac:dyDescent="0.25">
      <c r="K466" s="307">
        <f t="shared" si="36"/>
        <v>0</v>
      </c>
      <c r="L466" s="377">
        <f t="shared" si="38"/>
        <v>0</v>
      </c>
      <c r="M466" s="285">
        <f t="shared" si="37"/>
        <v>0</v>
      </c>
    </row>
    <row r="467" spans="11:13" hidden="1" x14ac:dyDescent="0.25">
      <c r="K467" s="307">
        <f t="shared" si="36"/>
        <v>0</v>
      </c>
      <c r="L467" s="377">
        <f t="shared" si="38"/>
        <v>0</v>
      </c>
      <c r="M467" s="285">
        <f t="shared" si="37"/>
        <v>0</v>
      </c>
    </row>
    <row r="468" spans="11:13" hidden="1" x14ac:dyDescent="0.25">
      <c r="K468" s="307">
        <f t="shared" si="36"/>
        <v>0</v>
      </c>
      <c r="L468" s="377">
        <f t="shared" si="38"/>
        <v>0</v>
      </c>
      <c r="M468" s="285">
        <f t="shared" si="37"/>
        <v>0</v>
      </c>
    </row>
    <row r="469" spans="11:13" hidden="1" x14ac:dyDescent="0.25">
      <c r="K469" s="307">
        <f t="shared" si="36"/>
        <v>0</v>
      </c>
      <c r="L469" s="377">
        <f t="shared" si="38"/>
        <v>0</v>
      </c>
      <c r="M469" s="285">
        <f t="shared" si="37"/>
        <v>0</v>
      </c>
    </row>
    <row r="470" spans="11:13" hidden="1" x14ac:dyDescent="0.25">
      <c r="K470" s="307">
        <f t="shared" si="36"/>
        <v>0</v>
      </c>
      <c r="L470" s="377">
        <f t="shared" si="38"/>
        <v>0</v>
      </c>
      <c r="M470" s="285">
        <f t="shared" si="37"/>
        <v>0</v>
      </c>
    </row>
    <row r="471" spans="11:13" hidden="1" x14ac:dyDescent="0.25">
      <c r="K471" s="307">
        <f t="shared" si="36"/>
        <v>0</v>
      </c>
      <c r="L471" s="377">
        <f t="shared" si="38"/>
        <v>0</v>
      </c>
      <c r="M471" s="285">
        <f t="shared" si="37"/>
        <v>0</v>
      </c>
    </row>
    <row r="472" spans="11:13" hidden="1" x14ac:dyDescent="0.25">
      <c r="K472" s="307">
        <f t="shared" si="36"/>
        <v>0</v>
      </c>
      <c r="L472" s="377">
        <f t="shared" si="38"/>
        <v>0</v>
      </c>
      <c r="M472" s="285">
        <f t="shared" si="37"/>
        <v>0</v>
      </c>
    </row>
    <row r="473" spans="11:13" hidden="1" x14ac:dyDescent="0.25">
      <c r="K473" s="307">
        <f t="shared" si="36"/>
        <v>0</v>
      </c>
      <c r="L473" s="377">
        <f t="shared" si="38"/>
        <v>0</v>
      </c>
      <c r="M473" s="285">
        <f t="shared" si="37"/>
        <v>0</v>
      </c>
    </row>
    <row r="474" spans="11:13" hidden="1" x14ac:dyDescent="0.25">
      <c r="K474" s="307">
        <f t="shared" si="36"/>
        <v>0</v>
      </c>
      <c r="L474" s="377">
        <f t="shared" si="38"/>
        <v>0</v>
      </c>
      <c r="M474" s="285">
        <f t="shared" si="37"/>
        <v>0</v>
      </c>
    </row>
    <row r="475" spans="11:13" hidden="1" x14ac:dyDescent="0.25">
      <c r="K475" s="307">
        <f t="shared" si="36"/>
        <v>0</v>
      </c>
      <c r="L475" s="377">
        <f t="shared" si="38"/>
        <v>0</v>
      </c>
      <c r="M475" s="285">
        <f t="shared" si="37"/>
        <v>0</v>
      </c>
    </row>
    <row r="476" spans="11:13" hidden="1" x14ac:dyDescent="0.25">
      <c r="K476" s="307">
        <f t="shared" ref="K476:K484" si="39">SUM(F476:J476)</f>
        <v>0</v>
      </c>
      <c r="L476" s="377">
        <f t="shared" si="38"/>
        <v>0</v>
      </c>
      <c r="M476" s="285">
        <f t="shared" ref="M476:M484" si="40">SUM(K476*L476)</f>
        <v>0</v>
      </c>
    </row>
    <row r="477" spans="11:13" hidden="1" x14ac:dyDescent="0.25">
      <c r="K477" s="307">
        <f t="shared" si="39"/>
        <v>0</v>
      </c>
      <c r="L477" s="377">
        <f t="shared" si="38"/>
        <v>0</v>
      </c>
      <c r="M477" s="285">
        <f t="shared" si="40"/>
        <v>0</v>
      </c>
    </row>
    <row r="478" spans="11:13" hidden="1" x14ac:dyDescent="0.25">
      <c r="K478" s="307">
        <f t="shared" si="39"/>
        <v>0</v>
      </c>
      <c r="L478" s="377">
        <f t="shared" si="38"/>
        <v>0</v>
      </c>
      <c r="M478" s="285">
        <f t="shared" si="40"/>
        <v>0</v>
      </c>
    </row>
    <row r="479" spans="11:13" hidden="1" x14ac:dyDescent="0.25">
      <c r="K479" s="307">
        <f t="shared" si="39"/>
        <v>0</v>
      </c>
      <c r="L479" s="377">
        <f t="shared" si="38"/>
        <v>0</v>
      </c>
      <c r="M479" s="285">
        <f t="shared" si="40"/>
        <v>0</v>
      </c>
    </row>
    <row r="480" spans="11:13" hidden="1" x14ac:dyDescent="0.25">
      <c r="K480" s="307">
        <f t="shared" si="39"/>
        <v>0</v>
      </c>
      <c r="L480" s="377">
        <f t="shared" si="38"/>
        <v>0</v>
      </c>
      <c r="M480" s="285">
        <f t="shared" si="40"/>
        <v>0</v>
      </c>
    </row>
    <row r="481" spans="11:13" hidden="1" x14ac:dyDescent="0.25">
      <c r="K481" s="307">
        <f t="shared" si="39"/>
        <v>0</v>
      </c>
      <c r="L481" s="377">
        <f t="shared" si="38"/>
        <v>0</v>
      </c>
      <c r="M481" s="285">
        <f t="shared" si="40"/>
        <v>0</v>
      </c>
    </row>
    <row r="482" spans="11:13" hidden="1" x14ac:dyDescent="0.25">
      <c r="K482" s="307">
        <f t="shared" si="39"/>
        <v>0</v>
      </c>
      <c r="L482" s="377">
        <f t="shared" si="38"/>
        <v>0</v>
      </c>
      <c r="M482" s="285">
        <f t="shared" si="40"/>
        <v>0</v>
      </c>
    </row>
    <row r="483" spans="11:13" hidden="1" x14ac:dyDescent="0.25">
      <c r="K483" s="307">
        <f t="shared" si="39"/>
        <v>0</v>
      </c>
      <c r="L483" s="377">
        <f t="shared" si="38"/>
        <v>0</v>
      </c>
      <c r="M483" s="285">
        <f t="shared" si="40"/>
        <v>0</v>
      </c>
    </row>
    <row r="484" spans="11:13" hidden="1" x14ac:dyDescent="0.25">
      <c r="K484" s="307">
        <f t="shared" si="39"/>
        <v>0</v>
      </c>
      <c r="L484" s="377">
        <f t="shared" si="38"/>
        <v>0</v>
      </c>
      <c r="M484" s="285">
        <f t="shared" si="40"/>
        <v>0</v>
      </c>
    </row>
    <row r="485" spans="11:13" hidden="1" x14ac:dyDescent="0.25">
      <c r="K485" s="307">
        <f t="shared" si="36"/>
        <v>0</v>
      </c>
      <c r="L485" s="377">
        <f t="shared" si="38"/>
        <v>0</v>
      </c>
      <c r="M485" s="285">
        <f t="shared" si="37"/>
        <v>0</v>
      </c>
    </row>
    <row r="486" spans="11:13" hidden="1" x14ac:dyDescent="0.25">
      <c r="K486" s="307">
        <f t="shared" si="36"/>
        <v>0</v>
      </c>
      <c r="L486" s="377">
        <f t="shared" si="38"/>
        <v>0</v>
      </c>
      <c r="M486" s="285">
        <f t="shared" si="37"/>
        <v>0</v>
      </c>
    </row>
    <row r="487" spans="11:13" hidden="1" x14ac:dyDescent="0.25">
      <c r="K487" s="307">
        <f t="shared" si="36"/>
        <v>0</v>
      </c>
      <c r="L487" s="377">
        <f t="shared" si="38"/>
        <v>0</v>
      </c>
      <c r="M487" s="285">
        <f t="shared" si="37"/>
        <v>0</v>
      </c>
    </row>
    <row r="488" spans="11:13" hidden="1" x14ac:dyDescent="0.25">
      <c r="K488" s="307">
        <f t="shared" si="36"/>
        <v>0</v>
      </c>
      <c r="L488" s="377">
        <f t="shared" si="38"/>
        <v>0</v>
      </c>
      <c r="M488" s="285">
        <f t="shared" si="37"/>
        <v>0</v>
      </c>
    </row>
    <row r="489" spans="11:13" hidden="1" x14ac:dyDescent="0.25">
      <c r="K489" s="307">
        <f t="shared" si="36"/>
        <v>0</v>
      </c>
      <c r="L489" s="377">
        <f t="shared" si="38"/>
        <v>0</v>
      </c>
      <c r="M489" s="285">
        <f t="shared" si="37"/>
        <v>0</v>
      </c>
    </row>
    <row r="490" spans="11:13" hidden="1" x14ac:dyDescent="0.25">
      <c r="K490" s="307">
        <f t="shared" si="36"/>
        <v>0</v>
      </c>
      <c r="L490" s="377">
        <f t="shared" si="38"/>
        <v>0</v>
      </c>
      <c r="M490" s="285">
        <f t="shared" si="37"/>
        <v>0</v>
      </c>
    </row>
    <row r="491" spans="11:13" hidden="1" x14ac:dyDescent="0.25">
      <c r="K491" s="307">
        <f t="shared" si="36"/>
        <v>0</v>
      </c>
      <c r="L491" s="377">
        <f t="shared" si="38"/>
        <v>0</v>
      </c>
      <c r="M491" s="285">
        <f t="shared" si="37"/>
        <v>0</v>
      </c>
    </row>
    <row r="492" spans="11:13" hidden="1" x14ac:dyDescent="0.25">
      <c r="K492" s="307">
        <f t="shared" si="36"/>
        <v>0</v>
      </c>
      <c r="L492" s="377">
        <f t="shared" si="38"/>
        <v>0</v>
      </c>
      <c r="M492" s="285">
        <f t="shared" si="37"/>
        <v>0</v>
      </c>
    </row>
    <row r="493" spans="11:13" hidden="1" x14ac:dyDescent="0.25">
      <c r="K493" s="307">
        <f t="shared" si="36"/>
        <v>0</v>
      </c>
      <c r="L493" s="377">
        <f t="shared" si="38"/>
        <v>0</v>
      </c>
      <c r="M493" s="285">
        <f t="shared" si="37"/>
        <v>0</v>
      </c>
    </row>
    <row r="494" spans="11:13" hidden="1" x14ac:dyDescent="0.25">
      <c r="K494" s="307">
        <f t="shared" si="36"/>
        <v>0</v>
      </c>
      <c r="L494" s="377">
        <f t="shared" si="38"/>
        <v>0</v>
      </c>
      <c r="M494" s="285">
        <f t="shared" si="37"/>
        <v>0</v>
      </c>
    </row>
    <row r="495" spans="11:13" hidden="1" x14ac:dyDescent="0.25">
      <c r="K495" s="307">
        <f t="shared" si="36"/>
        <v>0</v>
      </c>
      <c r="L495" s="377">
        <f t="shared" si="38"/>
        <v>0</v>
      </c>
      <c r="M495" s="285">
        <f t="shared" si="37"/>
        <v>0</v>
      </c>
    </row>
    <row r="496" spans="11:13" hidden="1" x14ac:dyDescent="0.25">
      <c r="K496" s="307">
        <f t="shared" si="36"/>
        <v>0</v>
      </c>
      <c r="L496" s="377">
        <f t="shared" si="38"/>
        <v>0</v>
      </c>
      <c r="M496" s="285">
        <f t="shared" si="37"/>
        <v>0</v>
      </c>
    </row>
    <row r="497" spans="3:14" hidden="1" x14ac:dyDescent="0.25">
      <c r="K497" s="307">
        <f t="shared" ref="K497:K498" si="41">SUM(F497:J497)</f>
        <v>0</v>
      </c>
      <c r="L497" s="377">
        <f t="shared" si="38"/>
        <v>0</v>
      </c>
      <c r="M497" s="285">
        <f t="shared" ref="M497:M498" si="42">SUM(K497*L497)</f>
        <v>0</v>
      </c>
    </row>
    <row r="498" spans="3:14" hidden="1" x14ac:dyDescent="0.25">
      <c r="K498" s="307">
        <f t="shared" si="41"/>
        <v>0</v>
      </c>
      <c r="L498" s="377">
        <f t="shared" si="38"/>
        <v>0</v>
      </c>
      <c r="M498" s="285">
        <f t="shared" si="42"/>
        <v>0</v>
      </c>
    </row>
    <row r="499" spans="3:14" x14ac:dyDescent="0.25">
      <c r="C499" s="411" t="s">
        <v>34</v>
      </c>
      <c r="D499" s="383"/>
      <c r="E499" s="383"/>
      <c r="F499" s="528"/>
      <c r="G499" s="528"/>
      <c r="H499" s="528"/>
      <c r="I499" s="528"/>
      <c r="J499" s="528"/>
      <c r="K499" s="383"/>
      <c r="L499" s="383"/>
      <c r="M499" s="383" t="s">
        <v>33</v>
      </c>
    </row>
    <row r="500" spans="3:14" x14ac:dyDescent="0.25">
      <c r="C500" s="411" t="str">
        <f>IF(F539="","Vrije categorie",F539)</f>
        <v>A</v>
      </c>
      <c r="D500" s="383"/>
      <c r="E500" s="383"/>
      <c r="F500" s="528">
        <f t="shared" ref="F500:F514" si="43">SUMPRODUCT(--($E$4:$E$498=C500),--($D$4:$D$498=""),$F$4:$F$498)</f>
        <v>0</v>
      </c>
      <c r="G500" s="528">
        <f t="shared" ref="G500:G514" si="44">SUMPRODUCT(--($E$4:$E$498=C500),--($D$4:$D$498=""),$G$4:$G$498)</f>
        <v>2741.2999999999997</v>
      </c>
      <c r="H500" s="528">
        <f t="shared" ref="H500:H514" si="45">SUMPRODUCT(--($E$4:$E$498=C500),--($D$4:$D$498=""),$H$4:$H$498)</f>
        <v>0</v>
      </c>
      <c r="I500" s="528">
        <f t="shared" ref="I500:I514" si="46">SUMPRODUCT(--($E$4:$E$498=C500),--($D$4:$D$498=""),$I$4:$I$498)</f>
        <v>0</v>
      </c>
      <c r="J500" s="528">
        <f t="shared" ref="J500:J514" si="47">SUMPRODUCT(--($E$4:$E$498=C500),--($D$4:$D$498=""),$J$4:$J$498)</f>
        <v>1015</v>
      </c>
      <c r="K500" s="383">
        <f t="shared" ref="K500:K510" si="48">SUM(F500:J500)</f>
        <v>3756.2999999999997</v>
      </c>
      <c r="L500" s="383"/>
      <c r="M500" s="383">
        <f t="shared" ref="M500:M514" si="49">SUMPRODUCT(--($E$4:$E$498=C500),--($D$4:$D$498=""),$M$4:$M$498)</f>
        <v>751260</v>
      </c>
    </row>
    <row r="501" spans="3:14" x14ac:dyDescent="0.25">
      <c r="C501" s="411" t="str">
        <f t="shared" ref="C501:C514" si="50">IF(F540="","Vrije categorie",F540)</f>
        <v>A1</v>
      </c>
      <c r="D501" s="383"/>
      <c r="E501" s="383"/>
      <c r="F501" s="528">
        <f t="shared" si="43"/>
        <v>225.40000000000003</v>
      </c>
      <c r="G501" s="528">
        <f t="shared" si="44"/>
        <v>124.5</v>
      </c>
      <c r="H501" s="528">
        <f t="shared" si="45"/>
        <v>0</v>
      </c>
      <c r="I501" s="528">
        <f t="shared" si="46"/>
        <v>0</v>
      </c>
      <c r="J501" s="528">
        <f t="shared" si="47"/>
        <v>0</v>
      </c>
      <c r="K501" s="383">
        <f t="shared" si="48"/>
        <v>349.90000000000003</v>
      </c>
      <c r="L501" s="383"/>
      <c r="M501" s="383">
        <f t="shared" si="49"/>
        <v>70210</v>
      </c>
    </row>
    <row r="502" spans="3:14" x14ac:dyDescent="0.25">
      <c r="C502" s="411" t="str">
        <f t="shared" si="50"/>
        <v>A2</v>
      </c>
      <c r="D502" s="383"/>
      <c r="E502" s="383"/>
      <c r="F502" s="528">
        <f t="shared" si="43"/>
        <v>88.02</v>
      </c>
      <c r="G502" s="528">
        <f t="shared" si="44"/>
        <v>517</v>
      </c>
      <c r="H502" s="528">
        <f t="shared" si="45"/>
        <v>41</v>
      </c>
      <c r="I502" s="528">
        <f t="shared" si="46"/>
        <v>0</v>
      </c>
      <c r="J502" s="528">
        <f t="shared" si="47"/>
        <v>0</v>
      </c>
      <c r="K502" s="383">
        <f t="shared" si="48"/>
        <v>646.02</v>
      </c>
      <c r="L502" s="383"/>
      <c r="M502" s="383">
        <f t="shared" si="49"/>
        <v>129204</v>
      </c>
    </row>
    <row r="503" spans="3:14" x14ac:dyDescent="0.25">
      <c r="C503" s="411" t="str">
        <f t="shared" si="50"/>
        <v>A3</v>
      </c>
      <c r="D503" s="383"/>
      <c r="E503" s="383"/>
      <c r="F503" s="528">
        <f t="shared" si="43"/>
        <v>0</v>
      </c>
      <c r="G503" s="528">
        <f t="shared" si="44"/>
        <v>9.5</v>
      </c>
      <c r="H503" s="528">
        <f t="shared" si="45"/>
        <v>0</v>
      </c>
      <c r="I503" s="528">
        <f t="shared" si="46"/>
        <v>0</v>
      </c>
      <c r="J503" s="528">
        <f t="shared" si="47"/>
        <v>33</v>
      </c>
      <c r="K503" s="383">
        <f t="shared" si="48"/>
        <v>42.5</v>
      </c>
      <c r="L503" s="383"/>
      <c r="M503" s="383">
        <f t="shared" si="49"/>
        <v>8500</v>
      </c>
    </row>
    <row r="504" spans="3:14" x14ac:dyDescent="0.25">
      <c r="C504" s="411" t="str">
        <f t="shared" si="50"/>
        <v>B</v>
      </c>
      <c r="D504" s="383"/>
      <c r="E504" s="383"/>
      <c r="F504" s="528">
        <f t="shared" si="43"/>
        <v>53.25</v>
      </c>
      <c r="G504" s="528">
        <f t="shared" si="44"/>
        <v>563.90000000000009</v>
      </c>
      <c r="H504" s="528">
        <f t="shared" si="45"/>
        <v>34</v>
      </c>
      <c r="I504" s="528">
        <f t="shared" si="46"/>
        <v>24</v>
      </c>
      <c r="J504" s="528">
        <f t="shared" si="47"/>
        <v>363.42999999999995</v>
      </c>
      <c r="K504" s="383">
        <f t="shared" si="48"/>
        <v>1038.58</v>
      </c>
      <c r="L504" s="383"/>
      <c r="M504" s="383">
        <f t="shared" si="49"/>
        <v>207716</v>
      </c>
    </row>
    <row r="505" spans="3:14" x14ac:dyDescent="0.25">
      <c r="C505" s="411" t="str">
        <f t="shared" si="50"/>
        <v>B1</v>
      </c>
      <c r="D505" s="383"/>
      <c r="E505" s="383"/>
      <c r="F505" s="528">
        <f t="shared" si="43"/>
        <v>0</v>
      </c>
      <c r="G505" s="528">
        <f t="shared" si="44"/>
        <v>0</v>
      </c>
      <c r="H505" s="528">
        <f t="shared" si="45"/>
        <v>0</v>
      </c>
      <c r="I505" s="528">
        <f t="shared" si="46"/>
        <v>0</v>
      </c>
      <c r="J505" s="528">
        <f t="shared" si="47"/>
        <v>0</v>
      </c>
      <c r="K505" s="383">
        <f t="shared" si="48"/>
        <v>0</v>
      </c>
      <c r="L505" s="383"/>
      <c r="M505" s="383">
        <f t="shared" si="49"/>
        <v>0</v>
      </c>
    </row>
    <row r="506" spans="3:14" x14ac:dyDescent="0.25">
      <c r="C506" s="411" t="str">
        <f t="shared" si="50"/>
        <v>C</v>
      </c>
      <c r="D506" s="383"/>
      <c r="E506" s="383"/>
      <c r="F506" s="528">
        <f t="shared" si="43"/>
        <v>0</v>
      </c>
      <c r="G506" s="528">
        <f t="shared" si="44"/>
        <v>0</v>
      </c>
      <c r="H506" s="528">
        <f t="shared" si="45"/>
        <v>0</v>
      </c>
      <c r="I506" s="528">
        <f t="shared" si="46"/>
        <v>0</v>
      </c>
      <c r="J506" s="528">
        <f t="shared" si="47"/>
        <v>135.30000000000001</v>
      </c>
      <c r="K506" s="383">
        <f t="shared" si="48"/>
        <v>135.30000000000001</v>
      </c>
      <c r="L506" s="383"/>
      <c r="M506" s="383">
        <f t="shared" si="49"/>
        <v>27060</v>
      </c>
    </row>
    <row r="507" spans="3:14" x14ac:dyDescent="0.25">
      <c r="C507" s="411" t="str">
        <f t="shared" si="50"/>
        <v>D</v>
      </c>
      <c r="D507" s="383"/>
      <c r="E507" s="383"/>
      <c r="F507" s="528">
        <f t="shared" si="43"/>
        <v>0</v>
      </c>
      <c r="G507" s="528">
        <f t="shared" si="44"/>
        <v>0</v>
      </c>
      <c r="H507" s="528">
        <f t="shared" si="45"/>
        <v>0</v>
      </c>
      <c r="I507" s="528">
        <f t="shared" si="46"/>
        <v>0</v>
      </c>
      <c r="J507" s="528">
        <f t="shared" si="47"/>
        <v>11.1</v>
      </c>
      <c r="K507" s="383">
        <f t="shared" si="48"/>
        <v>11.1</v>
      </c>
      <c r="L507" s="383"/>
      <c r="M507" s="383">
        <f t="shared" si="49"/>
        <v>2220</v>
      </c>
    </row>
    <row r="508" spans="3:14" x14ac:dyDescent="0.25">
      <c r="C508" s="411" t="str">
        <f t="shared" si="50"/>
        <v>D1</v>
      </c>
      <c r="D508" s="383"/>
      <c r="E508" s="383"/>
      <c r="F508" s="528">
        <f t="shared" si="43"/>
        <v>0</v>
      </c>
      <c r="G508" s="528">
        <f t="shared" si="44"/>
        <v>0</v>
      </c>
      <c r="H508" s="528">
        <f t="shared" si="45"/>
        <v>0</v>
      </c>
      <c r="I508" s="528">
        <f t="shared" si="46"/>
        <v>0</v>
      </c>
      <c r="J508" s="528">
        <f t="shared" si="47"/>
        <v>0</v>
      </c>
      <c r="K508" s="383">
        <f t="shared" si="48"/>
        <v>0</v>
      </c>
      <c r="L508" s="383"/>
      <c r="M508" s="383">
        <f t="shared" si="49"/>
        <v>0</v>
      </c>
    </row>
    <row r="509" spans="3:14" x14ac:dyDescent="0.25">
      <c r="C509" s="411" t="str">
        <f t="shared" si="50"/>
        <v>E</v>
      </c>
      <c r="D509" s="383"/>
      <c r="E509" s="383"/>
      <c r="F509" s="528">
        <f t="shared" si="43"/>
        <v>0</v>
      </c>
      <c r="G509" s="528">
        <f t="shared" si="44"/>
        <v>0</v>
      </c>
      <c r="H509" s="528">
        <f t="shared" si="45"/>
        <v>0</v>
      </c>
      <c r="I509" s="528">
        <f t="shared" si="46"/>
        <v>0</v>
      </c>
      <c r="J509" s="528">
        <f t="shared" si="47"/>
        <v>0</v>
      </c>
      <c r="K509" s="383">
        <f t="shared" si="48"/>
        <v>0</v>
      </c>
      <c r="L509" s="383"/>
      <c r="M509" s="383">
        <f t="shared" si="49"/>
        <v>0</v>
      </c>
    </row>
    <row r="510" spans="3:14" x14ac:dyDescent="0.25">
      <c r="C510" s="411" t="str">
        <f t="shared" si="50"/>
        <v>F</v>
      </c>
      <c r="D510" s="383"/>
      <c r="E510" s="383"/>
      <c r="F510" s="528">
        <f t="shared" si="43"/>
        <v>0</v>
      </c>
      <c r="G510" s="528">
        <f t="shared" si="44"/>
        <v>0</v>
      </c>
      <c r="H510" s="528">
        <f t="shared" si="45"/>
        <v>0</v>
      </c>
      <c r="I510" s="528">
        <f t="shared" si="46"/>
        <v>0</v>
      </c>
      <c r="J510" s="528">
        <f t="shared" si="47"/>
        <v>0</v>
      </c>
      <c r="K510" s="383">
        <f t="shared" si="48"/>
        <v>0</v>
      </c>
      <c r="L510" s="383"/>
      <c r="M510" s="383">
        <f t="shared" si="49"/>
        <v>0</v>
      </c>
    </row>
    <row r="511" spans="3:14" x14ac:dyDescent="0.25">
      <c r="C511" s="411" t="str">
        <f t="shared" si="50"/>
        <v>G</v>
      </c>
      <c r="D511" s="383"/>
      <c r="E511" s="383"/>
      <c r="F511" s="528">
        <f t="shared" si="43"/>
        <v>0</v>
      </c>
      <c r="G511" s="528">
        <f t="shared" si="44"/>
        <v>0</v>
      </c>
      <c r="H511" s="528">
        <f t="shared" si="45"/>
        <v>0</v>
      </c>
      <c r="I511" s="528">
        <f t="shared" si="46"/>
        <v>0</v>
      </c>
      <c r="J511" s="528">
        <f t="shared" si="47"/>
        <v>0</v>
      </c>
      <c r="K511" s="383">
        <f t="shared" ref="K511:K514" si="51">SUM(F511:J511)</f>
        <v>0</v>
      </c>
      <c r="L511" s="383"/>
      <c r="M511" s="383">
        <f t="shared" si="49"/>
        <v>0</v>
      </c>
    </row>
    <row r="512" spans="3:14" x14ac:dyDescent="0.25">
      <c r="C512" s="529" t="str">
        <f t="shared" si="50"/>
        <v>H</v>
      </c>
      <c r="D512" s="530"/>
      <c r="E512" s="530"/>
      <c r="F512" s="531"/>
      <c r="G512" s="531"/>
      <c r="H512" s="531"/>
      <c r="I512" s="531"/>
      <c r="J512" s="531"/>
      <c r="K512" s="530"/>
      <c r="L512" s="530"/>
      <c r="M512" s="530"/>
      <c r="N512" s="300"/>
    </row>
    <row r="513" spans="3:21" x14ac:dyDescent="0.25">
      <c r="C513" s="411" t="str">
        <f t="shared" si="50"/>
        <v>E3</v>
      </c>
      <c r="D513" s="383"/>
      <c r="E513" s="383"/>
      <c r="F513" s="528">
        <f t="shared" si="43"/>
        <v>0</v>
      </c>
      <c r="G513" s="528">
        <f t="shared" si="44"/>
        <v>0</v>
      </c>
      <c r="H513" s="528">
        <f t="shared" si="45"/>
        <v>0</v>
      </c>
      <c r="I513" s="528">
        <f t="shared" si="46"/>
        <v>0</v>
      </c>
      <c r="J513" s="528">
        <f t="shared" si="47"/>
        <v>94</v>
      </c>
      <c r="K513" s="383">
        <f t="shared" si="51"/>
        <v>94</v>
      </c>
      <c r="L513" s="383"/>
      <c r="M513" s="383">
        <f t="shared" si="49"/>
        <v>18800</v>
      </c>
      <c r="O513" s="300"/>
      <c r="P513" s="300"/>
      <c r="R513" s="300"/>
      <c r="S513" s="300"/>
      <c r="T513" s="300"/>
      <c r="U513" s="300"/>
    </row>
    <row r="514" spans="3:21" x14ac:dyDescent="0.25">
      <c r="C514" s="411" t="str">
        <f t="shared" si="50"/>
        <v>Vrije categorie</v>
      </c>
      <c r="D514" s="383"/>
      <c r="E514" s="383"/>
      <c r="F514" s="528">
        <f t="shared" si="43"/>
        <v>0</v>
      </c>
      <c r="G514" s="528">
        <f t="shared" si="44"/>
        <v>0</v>
      </c>
      <c r="H514" s="528">
        <f t="shared" si="45"/>
        <v>0</v>
      </c>
      <c r="I514" s="528">
        <f t="shared" si="46"/>
        <v>0</v>
      </c>
      <c r="J514" s="528">
        <f t="shared" si="47"/>
        <v>0</v>
      </c>
      <c r="K514" s="383">
        <f t="shared" si="51"/>
        <v>0</v>
      </c>
      <c r="L514" s="383"/>
      <c r="M514" s="383">
        <f t="shared" si="49"/>
        <v>0</v>
      </c>
      <c r="O514" s="300"/>
      <c r="P514" s="300"/>
      <c r="R514" s="300"/>
      <c r="S514" s="300"/>
      <c r="T514" s="300"/>
      <c r="U514" s="300"/>
    </row>
    <row r="515" spans="3:21" ht="15.75" thickBot="1" x14ac:dyDescent="0.3">
      <c r="C515" s="412" t="s">
        <v>37</v>
      </c>
      <c r="D515" s="384"/>
      <c r="E515" s="384"/>
      <c r="F515" s="532">
        <f t="shared" ref="F515:I515" si="52">SUM(F500:F514)</f>
        <v>366.67</v>
      </c>
      <c r="G515" s="532">
        <f t="shared" si="52"/>
        <v>3956.2</v>
      </c>
      <c r="H515" s="532">
        <f t="shared" si="52"/>
        <v>75</v>
      </c>
      <c r="I515" s="532">
        <f t="shared" si="52"/>
        <v>24</v>
      </c>
      <c r="J515" s="532">
        <f>SUM(J500:J514)</f>
        <v>1651.8299999999997</v>
      </c>
      <c r="K515" s="532">
        <f>SUM(K500:K514)</f>
        <v>6073.7</v>
      </c>
      <c r="L515" s="384"/>
      <c r="M515" s="384">
        <f>SUM(M499:M514)</f>
        <v>1214970</v>
      </c>
      <c r="O515" s="300"/>
      <c r="P515" s="300"/>
      <c r="R515" s="300"/>
      <c r="S515" s="300"/>
      <c r="T515" s="300"/>
      <c r="U515" s="300"/>
    </row>
    <row r="516" spans="3:21" ht="15.75" thickTop="1" x14ac:dyDescent="0.25">
      <c r="C516" s="413"/>
      <c r="D516" s="385"/>
      <c r="E516" s="385"/>
      <c r="F516" s="387"/>
      <c r="G516" s="387"/>
      <c r="H516" s="387"/>
      <c r="I516" s="387"/>
      <c r="J516" s="387"/>
      <c r="K516" s="387"/>
      <c r="L516" s="388"/>
      <c r="M516" s="386"/>
      <c r="O516" s="300"/>
      <c r="P516" s="300"/>
      <c r="R516" s="300"/>
      <c r="S516" s="300"/>
      <c r="T516" s="300"/>
      <c r="U516" s="300"/>
    </row>
    <row r="517" spans="3:21" ht="15.75" thickBot="1" x14ac:dyDescent="0.3">
      <c r="C517" s="412" t="s">
        <v>38</v>
      </c>
      <c r="D517" s="384"/>
      <c r="E517" s="384"/>
      <c r="F517" s="533">
        <f>SUMPRODUCT(--($E$4:$E$498="H"),$F$4:$F$498)</f>
        <v>0</v>
      </c>
      <c r="G517" s="533">
        <f>SUMPRODUCT(--($E$4:$E$498="H"),G4:G498)</f>
        <v>271.75</v>
      </c>
      <c r="H517" s="533">
        <f>SUMPRODUCT(--($E$4:$E$498="H"),H4:H498)</f>
        <v>0</v>
      </c>
      <c r="I517" s="533">
        <f>SUMPRODUCT(--($E$4:$E$498="H"),I4:I498)</f>
        <v>0</v>
      </c>
      <c r="J517" s="533">
        <f>SUMPRODUCT(--($E$4:$E$498="H"),J4:J498)</f>
        <v>189.67</v>
      </c>
      <c r="K517" s="384">
        <f>SUM(F517:J517)</f>
        <v>461.41999999999996</v>
      </c>
      <c r="L517" s="389"/>
      <c r="M517" s="390"/>
      <c r="O517" s="300"/>
      <c r="P517" s="300"/>
      <c r="R517" s="300"/>
      <c r="S517" s="300"/>
      <c r="T517" s="300"/>
      <c r="U517" s="300"/>
    </row>
    <row r="518" spans="3:21" ht="15.75" thickTop="1" x14ac:dyDescent="0.25"/>
    <row r="519" spans="3:21" x14ac:dyDescent="0.25">
      <c r="C519" s="414" t="s">
        <v>141</v>
      </c>
      <c r="D519" s="391"/>
      <c r="E519" s="391"/>
      <c r="F519" s="534"/>
      <c r="G519" s="534"/>
      <c r="H519" s="534"/>
      <c r="I519" s="534"/>
      <c r="J519" s="534"/>
      <c r="K519" s="391"/>
    </row>
    <row r="520" spans="3:21" x14ac:dyDescent="0.25">
      <c r="C520" s="414" t="str">
        <f t="shared" ref="C520:C525" si="53">C500</f>
        <v>A</v>
      </c>
      <c r="D520" s="391"/>
      <c r="E520" s="391"/>
      <c r="F520" s="534">
        <f t="shared" ref="F520:F534" si="54">SUMPRODUCT(--($E$4:$E$498=C520),--($D$4:$D$498="X"),$F$4:$F$498)</f>
        <v>0</v>
      </c>
      <c r="G520" s="534">
        <f t="shared" ref="G520:G534" si="55">SUMPRODUCT(--($E$4:$E$498=C520),--($D$4:$D$498="X"),$G$4:$G$498)</f>
        <v>305</v>
      </c>
      <c r="H520" s="534">
        <f t="shared" ref="H520:H534" si="56">SUMPRODUCT(--($E$4:$E$498=C520),--($D$4:$D$498="X"),$H$4:$H$498)</f>
        <v>0</v>
      </c>
      <c r="I520" s="534">
        <f t="shared" ref="I520:I534" si="57">SUMPRODUCT(--($E$4:$E$498=C520),--($D$4:$D$498="X"),$I$4:$I$498)</f>
        <v>0</v>
      </c>
      <c r="J520" s="534">
        <f t="shared" ref="J520:J534" si="58">SUMPRODUCT(--($E$4:$E$498=C520),--($D$4:$D$498="X"),$J$4:$J$498)</f>
        <v>0</v>
      </c>
      <c r="K520" s="391">
        <f t="shared" ref="K520:K531" si="59">SUM(F520:J520)</f>
        <v>305</v>
      </c>
    </row>
    <row r="521" spans="3:21" x14ac:dyDescent="0.25">
      <c r="C521" s="414" t="str">
        <f t="shared" si="53"/>
        <v>A1</v>
      </c>
      <c r="D521" s="391"/>
      <c r="E521" s="391"/>
      <c r="F521" s="534">
        <f t="shared" si="54"/>
        <v>0</v>
      </c>
      <c r="G521" s="534">
        <f t="shared" si="55"/>
        <v>47</v>
      </c>
      <c r="H521" s="534">
        <f t="shared" si="56"/>
        <v>15</v>
      </c>
      <c r="I521" s="534">
        <f t="shared" si="57"/>
        <v>0</v>
      </c>
      <c r="J521" s="534">
        <f t="shared" si="58"/>
        <v>0</v>
      </c>
      <c r="K521" s="391">
        <f t="shared" si="59"/>
        <v>62</v>
      </c>
    </row>
    <row r="522" spans="3:21" x14ac:dyDescent="0.25">
      <c r="C522" s="414" t="str">
        <f t="shared" si="53"/>
        <v>A2</v>
      </c>
      <c r="D522" s="391"/>
      <c r="E522" s="391"/>
      <c r="F522" s="534">
        <f t="shared" si="54"/>
        <v>0</v>
      </c>
      <c r="G522" s="534">
        <f t="shared" si="55"/>
        <v>0</v>
      </c>
      <c r="H522" s="534">
        <f t="shared" si="56"/>
        <v>128</v>
      </c>
      <c r="I522" s="534">
        <f t="shared" si="57"/>
        <v>0</v>
      </c>
      <c r="J522" s="534">
        <f t="shared" si="58"/>
        <v>0</v>
      </c>
      <c r="K522" s="391">
        <f t="shared" si="59"/>
        <v>128</v>
      </c>
    </row>
    <row r="523" spans="3:21" x14ac:dyDescent="0.25">
      <c r="C523" s="414" t="str">
        <f t="shared" si="53"/>
        <v>A3</v>
      </c>
      <c r="D523" s="391"/>
      <c r="E523" s="391"/>
      <c r="F523" s="534">
        <f t="shared" si="54"/>
        <v>0</v>
      </c>
      <c r="G523" s="534">
        <f t="shared" si="55"/>
        <v>0</v>
      </c>
      <c r="H523" s="534">
        <f t="shared" si="56"/>
        <v>0</v>
      </c>
      <c r="I523" s="534">
        <f t="shared" si="57"/>
        <v>0</v>
      </c>
      <c r="J523" s="534">
        <f t="shared" si="58"/>
        <v>0</v>
      </c>
      <c r="K523" s="391">
        <f t="shared" si="59"/>
        <v>0</v>
      </c>
    </row>
    <row r="524" spans="3:21" x14ac:dyDescent="0.25">
      <c r="C524" s="414" t="str">
        <f t="shared" si="53"/>
        <v>B</v>
      </c>
      <c r="D524" s="391"/>
      <c r="E524" s="391"/>
      <c r="F524" s="534">
        <f t="shared" si="54"/>
        <v>17</v>
      </c>
      <c r="G524" s="534">
        <f t="shared" si="55"/>
        <v>148</v>
      </c>
      <c r="H524" s="534">
        <f t="shared" si="56"/>
        <v>0</v>
      </c>
      <c r="I524" s="534">
        <f t="shared" si="57"/>
        <v>0</v>
      </c>
      <c r="J524" s="534">
        <f t="shared" si="58"/>
        <v>0</v>
      </c>
      <c r="K524" s="391">
        <f t="shared" si="59"/>
        <v>165</v>
      </c>
    </row>
    <row r="525" spans="3:21" x14ac:dyDescent="0.25">
      <c r="C525" s="414" t="str">
        <f t="shared" si="53"/>
        <v>B1</v>
      </c>
      <c r="D525" s="391"/>
      <c r="E525" s="391"/>
      <c r="F525" s="534">
        <f t="shared" si="54"/>
        <v>0</v>
      </c>
      <c r="G525" s="534">
        <f t="shared" si="55"/>
        <v>0</v>
      </c>
      <c r="H525" s="534">
        <f t="shared" si="56"/>
        <v>0</v>
      </c>
      <c r="I525" s="534">
        <f t="shared" si="57"/>
        <v>0</v>
      </c>
      <c r="J525" s="534">
        <f t="shared" si="58"/>
        <v>20.5</v>
      </c>
      <c r="K525" s="391">
        <f t="shared" si="59"/>
        <v>20.5</v>
      </c>
    </row>
    <row r="526" spans="3:21" x14ac:dyDescent="0.25">
      <c r="C526" s="414" t="str">
        <f t="shared" ref="C526:C534" si="60">C506</f>
        <v>C</v>
      </c>
      <c r="D526" s="391"/>
      <c r="E526" s="391"/>
      <c r="F526" s="534">
        <f t="shared" si="54"/>
        <v>0</v>
      </c>
      <c r="G526" s="534">
        <f t="shared" si="55"/>
        <v>0</v>
      </c>
      <c r="H526" s="534">
        <f t="shared" si="56"/>
        <v>0</v>
      </c>
      <c r="I526" s="534">
        <f t="shared" si="57"/>
        <v>0</v>
      </c>
      <c r="J526" s="534">
        <f t="shared" si="58"/>
        <v>26.5</v>
      </c>
      <c r="K526" s="391">
        <f t="shared" si="59"/>
        <v>26.5</v>
      </c>
    </row>
    <row r="527" spans="3:21" x14ac:dyDescent="0.25">
      <c r="C527" s="414" t="str">
        <f t="shared" si="60"/>
        <v>D</v>
      </c>
      <c r="D527" s="391"/>
      <c r="E527" s="391"/>
      <c r="F527" s="534">
        <f t="shared" si="54"/>
        <v>0</v>
      </c>
      <c r="G527" s="534">
        <f t="shared" si="55"/>
        <v>0</v>
      </c>
      <c r="H527" s="534">
        <f t="shared" si="56"/>
        <v>0</v>
      </c>
      <c r="I527" s="534">
        <f t="shared" si="57"/>
        <v>0</v>
      </c>
      <c r="J527" s="534">
        <f t="shared" si="58"/>
        <v>0</v>
      </c>
      <c r="K527" s="391">
        <f t="shared" si="59"/>
        <v>0</v>
      </c>
    </row>
    <row r="528" spans="3:21" x14ac:dyDescent="0.25">
      <c r="C528" s="414" t="str">
        <f t="shared" si="60"/>
        <v>D1</v>
      </c>
      <c r="D528" s="391"/>
      <c r="E528" s="391"/>
      <c r="F528" s="534">
        <f t="shared" si="54"/>
        <v>0</v>
      </c>
      <c r="G528" s="534">
        <f t="shared" si="55"/>
        <v>0</v>
      </c>
      <c r="H528" s="534">
        <f t="shared" si="56"/>
        <v>0</v>
      </c>
      <c r="I528" s="534">
        <f t="shared" si="57"/>
        <v>0</v>
      </c>
      <c r="J528" s="534">
        <f t="shared" si="58"/>
        <v>0</v>
      </c>
      <c r="K528" s="391">
        <f t="shared" si="59"/>
        <v>0</v>
      </c>
    </row>
    <row r="529" spans="3:11" x14ac:dyDescent="0.25">
      <c r="C529" s="414" t="str">
        <f t="shared" si="60"/>
        <v>E</v>
      </c>
      <c r="D529" s="391"/>
      <c r="E529" s="391"/>
      <c r="F529" s="534">
        <f t="shared" si="54"/>
        <v>0</v>
      </c>
      <c r="G529" s="534">
        <f t="shared" si="55"/>
        <v>0</v>
      </c>
      <c r="H529" s="534">
        <f t="shared" si="56"/>
        <v>0</v>
      </c>
      <c r="I529" s="534">
        <f t="shared" si="57"/>
        <v>0</v>
      </c>
      <c r="J529" s="534">
        <f t="shared" si="58"/>
        <v>0</v>
      </c>
      <c r="K529" s="391">
        <f t="shared" si="59"/>
        <v>0</v>
      </c>
    </row>
    <row r="530" spans="3:11" x14ac:dyDescent="0.25">
      <c r="C530" s="414" t="str">
        <f t="shared" si="60"/>
        <v>F</v>
      </c>
      <c r="D530" s="391"/>
      <c r="E530" s="391"/>
      <c r="F530" s="534">
        <f t="shared" si="54"/>
        <v>0</v>
      </c>
      <c r="G530" s="534">
        <f t="shared" si="55"/>
        <v>0</v>
      </c>
      <c r="H530" s="534">
        <f t="shared" si="56"/>
        <v>0</v>
      </c>
      <c r="I530" s="534">
        <f t="shared" si="57"/>
        <v>0</v>
      </c>
      <c r="J530" s="534">
        <f t="shared" si="58"/>
        <v>0</v>
      </c>
      <c r="K530" s="391">
        <f t="shared" si="59"/>
        <v>0</v>
      </c>
    </row>
    <row r="531" spans="3:11" x14ac:dyDescent="0.25">
      <c r="C531" s="414" t="str">
        <f t="shared" si="60"/>
        <v>G</v>
      </c>
      <c r="D531" s="391"/>
      <c r="E531" s="391"/>
      <c r="F531" s="534">
        <f t="shared" si="54"/>
        <v>0</v>
      </c>
      <c r="G531" s="534">
        <f t="shared" si="55"/>
        <v>0</v>
      </c>
      <c r="H531" s="534">
        <f t="shared" si="56"/>
        <v>0</v>
      </c>
      <c r="I531" s="534">
        <f t="shared" si="57"/>
        <v>0</v>
      </c>
      <c r="J531" s="534">
        <f t="shared" si="58"/>
        <v>0</v>
      </c>
      <c r="K531" s="391">
        <f t="shared" si="59"/>
        <v>0</v>
      </c>
    </row>
    <row r="532" spans="3:11" x14ac:dyDescent="0.25">
      <c r="C532" s="414" t="str">
        <f t="shared" si="60"/>
        <v>H</v>
      </c>
      <c r="D532" s="391"/>
      <c r="E532" s="391"/>
      <c r="F532" s="534"/>
      <c r="G532" s="534"/>
      <c r="H532" s="534"/>
      <c r="I532" s="534"/>
      <c r="J532" s="534"/>
      <c r="K532" s="391"/>
    </row>
    <row r="533" spans="3:11" x14ac:dyDescent="0.25">
      <c r="C533" s="414" t="str">
        <f t="shared" si="60"/>
        <v>E3</v>
      </c>
      <c r="D533" s="391"/>
      <c r="E533" s="391"/>
      <c r="F533" s="534">
        <f t="shared" si="54"/>
        <v>0</v>
      </c>
      <c r="G533" s="534">
        <f t="shared" si="55"/>
        <v>0</v>
      </c>
      <c r="H533" s="534">
        <f t="shared" si="56"/>
        <v>0</v>
      </c>
      <c r="I533" s="534">
        <f t="shared" si="57"/>
        <v>0</v>
      </c>
      <c r="J533" s="534">
        <f t="shared" si="58"/>
        <v>212</v>
      </c>
      <c r="K533" s="391">
        <f t="shared" ref="K533:K534" si="61">SUM(F533:J533)</f>
        <v>212</v>
      </c>
    </row>
    <row r="534" spans="3:11" x14ac:dyDescent="0.25">
      <c r="C534" s="414" t="str">
        <f t="shared" si="60"/>
        <v>Vrije categorie</v>
      </c>
      <c r="D534" s="391"/>
      <c r="E534" s="391"/>
      <c r="F534" s="534">
        <f t="shared" si="54"/>
        <v>0</v>
      </c>
      <c r="G534" s="534">
        <f t="shared" si="55"/>
        <v>0</v>
      </c>
      <c r="H534" s="534">
        <f t="shared" si="56"/>
        <v>0</v>
      </c>
      <c r="I534" s="534">
        <f t="shared" si="57"/>
        <v>0</v>
      </c>
      <c r="J534" s="534">
        <f t="shared" si="58"/>
        <v>0</v>
      </c>
      <c r="K534" s="391">
        <f t="shared" si="61"/>
        <v>0</v>
      </c>
    </row>
    <row r="535" spans="3:11" ht="15.75" thickBot="1" x14ac:dyDescent="0.3">
      <c r="C535" s="415" t="s">
        <v>140</v>
      </c>
      <c r="D535" s="392"/>
      <c r="E535" s="392"/>
      <c r="F535" s="535">
        <f t="shared" ref="F535:K535" si="62">SUM(F520:F534)</f>
        <v>17</v>
      </c>
      <c r="G535" s="535">
        <f t="shared" si="62"/>
        <v>500</v>
      </c>
      <c r="H535" s="535">
        <f t="shared" si="62"/>
        <v>143</v>
      </c>
      <c r="I535" s="535">
        <f t="shared" si="62"/>
        <v>0</v>
      </c>
      <c r="J535" s="535">
        <f t="shared" si="62"/>
        <v>259</v>
      </c>
      <c r="K535" s="392">
        <f t="shared" si="62"/>
        <v>919</v>
      </c>
    </row>
    <row r="536" spans="3:11" ht="15.75" thickTop="1" x14ac:dyDescent="0.25">
      <c r="C536" s="435"/>
    </row>
    <row r="537" spans="3:11" x14ac:dyDescent="0.25">
      <c r="C537" s="435"/>
    </row>
    <row r="538" spans="3:11" x14ac:dyDescent="0.25">
      <c r="F538" s="536" t="s">
        <v>35</v>
      </c>
      <c r="G538" s="537" t="s">
        <v>36</v>
      </c>
      <c r="I538" s="622" t="s">
        <v>277</v>
      </c>
      <c r="J538" s="623"/>
      <c r="K538" s="396" t="s">
        <v>231</v>
      </c>
    </row>
    <row r="539" spans="3:11" x14ac:dyDescent="0.25">
      <c r="F539" s="538" t="s">
        <v>309</v>
      </c>
      <c r="G539" s="539">
        <v>200</v>
      </c>
      <c r="I539" s="624" t="s">
        <v>278</v>
      </c>
      <c r="J539" s="625"/>
      <c r="K539" s="399">
        <v>1137.5</v>
      </c>
    </row>
    <row r="540" spans="3:11" x14ac:dyDescent="0.25">
      <c r="F540" s="538" t="s">
        <v>420</v>
      </c>
      <c r="G540" s="539">
        <v>200</v>
      </c>
      <c r="I540" s="624" t="s">
        <v>279</v>
      </c>
      <c r="J540" s="625"/>
      <c r="K540" s="399">
        <v>1137.5</v>
      </c>
    </row>
    <row r="541" spans="3:11" x14ac:dyDescent="0.25">
      <c r="F541" s="538" t="s">
        <v>421</v>
      </c>
      <c r="G541" s="539">
        <v>200</v>
      </c>
      <c r="I541" s="624" t="s">
        <v>280</v>
      </c>
      <c r="J541" s="625"/>
      <c r="K541" s="399">
        <v>401.5</v>
      </c>
    </row>
    <row r="542" spans="3:11" x14ac:dyDescent="0.25">
      <c r="F542" s="538" t="s">
        <v>422</v>
      </c>
      <c r="G542" s="539">
        <v>200</v>
      </c>
      <c r="I542" s="624" t="s">
        <v>281</v>
      </c>
      <c r="J542" s="625"/>
      <c r="K542" s="399"/>
    </row>
    <row r="543" spans="3:11" x14ac:dyDescent="0.25">
      <c r="F543" s="538" t="s">
        <v>311</v>
      </c>
      <c r="G543" s="539">
        <v>200</v>
      </c>
      <c r="I543" s="624" t="s">
        <v>193</v>
      </c>
      <c r="J543" s="625"/>
      <c r="K543" s="399"/>
    </row>
    <row r="544" spans="3:11" x14ac:dyDescent="0.25">
      <c r="F544" s="538" t="s">
        <v>423</v>
      </c>
      <c r="G544" s="539">
        <v>200</v>
      </c>
      <c r="I544" s="620" t="s">
        <v>194</v>
      </c>
      <c r="J544" s="621"/>
      <c r="K544" s="400">
        <v>142.6</v>
      </c>
    </row>
    <row r="545" spans="6:7" x14ac:dyDescent="0.25">
      <c r="F545" s="538" t="s">
        <v>275</v>
      </c>
      <c r="G545" s="539">
        <v>200</v>
      </c>
    </row>
    <row r="546" spans="6:7" x14ac:dyDescent="0.25">
      <c r="F546" s="538" t="s">
        <v>344</v>
      </c>
      <c r="G546" s="539">
        <v>200</v>
      </c>
    </row>
    <row r="547" spans="6:7" x14ac:dyDescent="0.25">
      <c r="F547" s="538" t="s">
        <v>424</v>
      </c>
      <c r="G547" s="539">
        <v>200</v>
      </c>
    </row>
    <row r="548" spans="6:7" x14ac:dyDescent="0.25">
      <c r="F548" s="538" t="s">
        <v>419</v>
      </c>
      <c r="G548" s="539">
        <v>200</v>
      </c>
    </row>
    <row r="549" spans="6:7" x14ac:dyDescent="0.25">
      <c r="F549" s="538" t="s">
        <v>425</v>
      </c>
      <c r="G549" s="539">
        <v>200</v>
      </c>
    </row>
    <row r="550" spans="6:7" x14ac:dyDescent="0.25">
      <c r="F550" s="538" t="s">
        <v>426</v>
      </c>
      <c r="G550" s="539">
        <v>200</v>
      </c>
    </row>
    <row r="551" spans="6:7" x14ac:dyDescent="0.25">
      <c r="F551" s="538" t="s">
        <v>314</v>
      </c>
      <c r="G551" s="539">
        <v>200</v>
      </c>
    </row>
    <row r="552" spans="6:7" x14ac:dyDescent="0.25">
      <c r="F552" s="538" t="s">
        <v>332</v>
      </c>
      <c r="G552" s="539">
        <v>200</v>
      </c>
    </row>
    <row r="553" spans="6:7" x14ac:dyDescent="0.25">
      <c r="F553" s="540" t="s">
        <v>282</v>
      </c>
      <c r="G553" s="539"/>
    </row>
  </sheetData>
  <sheetProtection algorithmName="SHA-512" hashValue="9pix1fkw37wRib4eAJ0cKQXzZ+rm2bz/k5ske2aW0cKznyTjit9pZxqpcE2UkTBgHcY4e+BWHyDHvg1EzmhU9A==" saltValue="JlwWp3oZHMEauV0uMEVcGw==" spinCount="100000" sheet="1" objects="1" scenarios="1"/>
  <autoFilter ref="A3:U515" xr:uid="{186B2A36-78F2-4A6F-A932-0843F21427EA}"/>
  <mergeCells count="7">
    <mergeCell ref="I544:J544"/>
    <mergeCell ref="I538:J538"/>
    <mergeCell ref="I539:J539"/>
    <mergeCell ref="I540:J540"/>
    <mergeCell ref="I541:J541"/>
    <mergeCell ref="I542:J542"/>
    <mergeCell ref="I543:J543"/>
  </mergeCells>
  <printOptions gridLines="1"/>
  <pageMargins left="0.70866141732283472" right="0.70866141732283472" top="0.94488188976377963" bottom="0.74803149606299213" header="0.31496062992125984" footer="0.31496062992125984"/>
  <pageSetup paperSize="9" scale="83" orientation="portrait" cellComments="asDisplayed" r:id="rId1"/>
  <headerFooter>
    <oddHeader>&amp;L&amp;G</oddHeader>
  </headerFooter>
  <ignoredErrors>
    <ignoredError sqref="C180:J186" unlockedFormula="1"/>
  </ignoredErrors>
  <legacy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60">
    <tabColor rgb="FF173583"/>
  </sheetPr>
  <dimension ref="A1:M553"/>
  <sheetViews>
    <sheetView topLeftCell="A522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'28'!H4</f>
        <v>28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9C/l7TfH4VqyMjSXQDtryf9spwR9nfelM4bo+qYtEqykkGJj6VImxotcOQvXHzHWsBWAecg7lELKhXDbTGuNpA==" saltValue="H1OQcp0A3vyz8SIs0DF5a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61">
    <tabColor rgb="FFC2E76B"/>
  </sheetPr>
  <dimension ref="A1:O121"/>
  <sheetViews>
    <sheetView showGridLines="0" showZeros="0" topLeftCell="A1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29,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29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29a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36HQVulgJ2/dUl/35s/YiAxjddenQLC8KrDhvwOmGKReSfRjvrGu6rQOdox0v0d/IbGL07KQyNazzTbvPMM18A==" saltValue="bsp8pv61KowcYXaID4uQdw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50" priority="4" operator="equal">
      <formula>"Geen 100%"</formula>
    </cfRule>
  </conditionalFormatting>
  <conditionalFormatting sqref="G12">
    <cfRule type="containsText" dxfId="49" priority="2" operator="containsText" text="te laag">
      <formula>NOT(ISERROR(SEARCH("te laag",G12)))</formula>
    </cfRule>
  </conditionalFormatting>
  <conditionalFormatting sqref="G13">
    <cfRule type="containsText" dxfId="4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9C4819B-926F-4238-89BD-66D03B69460E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62">
    <tabColor rgb="FF173583"/>
  </sheetPr>
  <dimension ref="A1:M553"/>
  <sheetViews>
    <sheetView topLeftCell="A519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'29'!H4</f>
        <v>29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sT5p74PUaDein3FY96SG/QFnsA5y9maLBFMqgTgS+/asEBSFecQ9VtAgC39kednha4ZUKAX/8MREg3IHq5550w==" saltValue="JSe9/oezymWlHfQxrR3w2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63"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30,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30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30a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9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K6kr/+rGysvcfBWhPSEy7lFcxAtLznqGufauKl6hSk+yztfsc1uoLDeEg/Mut5ubXXQRx9qJWI/ihxAkBMGSNQ==" saltValue="ZLy4qdYgfyVTsG1yfJ1b4Q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46" priority="4" operator="equal">
      <formula>"Geen 100%"</formula>
    </cfRule>
  </conditionalFormatting>
  <conditionalFormatting sqref="G12">
    <cfRule type="containsText" dxfId="45" priority="2" operator="containsText" text="te laag">
      <formula>NOT(ISERROR(SEARCH("te laag",G12)))</formula>
    </cfRule>
  </conditionalFormatting>
  <conditionalFormatting sqref="G13">
    <cfRule type="containsText" dxfId="4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A99CE8E-880E-452D-88EA-79F747DE9EF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64">
    <tabColor rgb="FF173583"/>
  </sheetPr>
  <dimension ref="A1:M553"/>
  <sheetViews>
    <sheetView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'30'!H4</f>
        <v>30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ref="M491:M494" si="25">SUM(K491*L491)</f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5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5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5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6">SUMPRODUCT(--($E$4:$E$498=C500),--($D$4:$D$498=""),$F$4:$F$498)</f>
        <v>0</v>
      </c>
      <c r="G500" s="117">
        <f t="shared" ref="G500:G514" si="27">SUMPRODUCT(--($E$4:$E$498=C500),--($D$4:$D$498=""),$G$4:$G$498)</f>
        <v>0</v>
      </c>
      <c r="H500" s="117">
        <f t="shared" ref="H500:H514" si="28">SUMPRODUCT(--($E$4:$E$498=C500),--($D$4:$D$498=""),$H$4:$H$498)</f>
        <v>0</v>
      </c>
      <c r="I500" s="117">
        <f t="shared" ref="I500:I514" si="29">SUMPRODUCT(--($E$4:$E$498=C500),--($D$4:$D$498=""),$I$4:$I$498)</f>
        <v>0</v>
      </c>
      <c r="J500" s="117">
        <f t="shared" ref="J500:J514" si="30">SUMPRODUCT(--($E$4:$E$498=C500),--($D$4:$D$498=""),$J$4:$J$498)</f>
        <v>0</v>
      </c>
      <c r="K500" s="117">
        <f t="shared" ref="K500:K514" si="31">SUM(F500:J500)</f>
        <v>0</v>
      </c>
      <c r="L500" s="117"/>
      <c r="M500" s="117">
        <f t="shared" ref="M500:M507" si="32">SUMPRODUCT(--($E$4:$E$498=C500),--($D$4:$D$498=""),$M$4:$M$498)</f>
        <v>0</v>
      </c>
    </row>
    <row r="501" spans="3:13" x14ac:dyDescent="0.25">
      <c r="C501" s="117" t="str">
        <f t="shared" ref="C501:C514" si="33">IF(F540="","Vrije categorie",F540)</f>
        <v>A1</v>
      </c>
      <c r="D501" s="117"/>
      <c r="E501" s="117"/>
      <c r="F501" s="117">
        <f t="shared" si="26"/>
        <v>0</v>
      </c>
      <c r="G501" s="117">
        <f t="shared" si="27"/>
        <v>0</v>
      </c>
      <c r="H501" s="117">
        <f t="shared" si="28"/>
        <v>0</v>
      </c>
      <c r="I501" s="117">
        <f t="shared" si="29"/>
        <v>0</v>
      </c>
      <c r="J501" s="117">
        <f t="shared" si="30"/>
        <v>0</v>
      </c>
      <c r="K501" s="117">
        <f t="shared" si="31"/>
        <v>0</v>
      </c>
      <c r="L501" s="117"/>
      <c r="M501" s="117">
        <f t="shared" si="32"/>
        <v>0</v>
      </c>
    </row>
    <row r="502" spans="3:13" x14ac:dyDescent="0.25">
      <c r="C502" s="117" t="str">
        <f t="shared" si="33"/>
        <v>A2</v>
      </c>
      <c r="D502" s="117"/>
      <c r="E502" s="117"/>
      <c r="F502" s="117">
        <f t="shared" si="26"/>
        <v>0</v>
      </c>
      <c r="G502" s="117">
        <f t="shared" si="27"/>
        <v>0</v>
      </c>
      <c r="H502" s="117">
        <f t="shared" si="28"/>
        <v>0</v>
      </c>
      <c r="I502" s="117">
        <f t="shared" si="29"/>
        <v>0</v>
      </c>
      <c r="J502" s="117">
        <f t="shared" si="30"/>
        <v>0</v>
      </c>
      <c r="K502" s="117">
        <f t="shared" si="31"/>
        <v>0</v>
      </c>
      <c r="L502" s="117"/>
      <c r="M502" s="117">
        <f t="shared" si="32"/>
        <v>0</v>
      </c>
    </row>
    <row r="503" spans="3:13" x14ac:dyDescent="0.25">
      <c r="C503" s="117" t="str">
        <f t="shared" si="33"/>
        <v>A3</v>
      </c>
      <c r="D503" s="117"/>
      <c r="E503" s="117"/>
      <c r="F503" s="117">
        <f t="shared" si="26"/>
        <v>0</v>
      </c>
      <c r="G503" s="117">
        <f t="shared" si="27"/>
        <v>0</v>
      </c>
      <c r="H503" s="117">
        <f t="shared" si="28"/>
        <v>0</v>
      </c>
      <c r="I503" s="117">
        <f t="shared" si="29"/>
        <v>0</v>
      </c>
      <c r="J503" s="117">
        <f t="shared" si="30"/>
        <v>0</v>
      </c>
      <c r="K503" s="117">
        <f t="shared" si="31"/>
        <v>0</v>
      </c>
      <c r="L503" s="117"/>
      <c r="M503" s="117">
        <f t="shared" si="32"/>
        <v>0</v>
      </c>
    </row>
    <row r="504" spans="3:13" x14ac:dyDescent="0.25">
      <c r="C504" s="117" t="str">
        <f t="shared" si="33"/>
        <v>B</v>
      </c>
      <c r="D504" s="117"/>
      <c r="E504" s="117"/>
      <c r="F504" s="117">
        <f t="shared" si="26"/>
        <v>0</v>
      </c>
      <c r="G504" s="117">
        <f t="shared" si="27"/>
        <v>0</v>
      </c>
      <c r="H504" s="117">
        <f t="shared" si="28"/>
        <v>0</v>
      </c>
      <c r="I504" s="117">
        <f t="shared" si="29"/>
        <v>0</v>
      </c>
      <c r="J504" s="117">
        <f t="shared" si="30"/>
        <v>0</v>
      </c>
      <c r="K504" s="117">
        <f t="shared" si="31"/>
        <v>0</v>
      </c>
      <c r="L504" s="117"/>
      <c r="M504" s="117">
        <f t="shared" si="32"/>
        <v>0</v>
      </c>
    </row>
    <row r="505" spans="3:13" x14ac:dyDescent="0.25">
      <c r="C505" s="117" t="str">
        <f t="shared" si="33"/>
        <v>B1</v>
      </c>
      <c r="D505" s="117"/>
      <c r="E505" s="117"/>
      <c r="F505" s="117">
        <f t="shared" si="26"/>
        <v>0</v>
      </c>
      <c r="G505" s="117">
        <f t="shared" si="27"/>
        <v>0</v>
      </c>
      <c r="H505" s="117">
        <f t="shared" si="28"/>
        <v>0</v>
      </c>
      <c r="I505" s="117">
        <f t="shared" si="29"/>
        <v>0</v>
      </c>
      <c r="J505" s="117">
        <f t="shared" si="30"/>
        <v>0</v>
      </c>
      <c r="K505" s="117">
        <f t="shared" si="31"/>
        <v>0</v>
      </c>
      <c r="L505" s="117"/>
      <c r="M505" s="117">
        <f t="shared" si="32"/>
        <v>0</v>
      </c>
    </row>
    <row r="506" spans="3:13" x14ac:dyDescent="0.25">
      <c r="C506" s="117" t="str">
        <f t="shared" si="33"/>
        <v>C</v>
      </c>
      <c r="D506" s="117"/>
      <c r="E506" s="117"/>
      <c r="F506" s="117">
        <f t="shared" si="26"/>
        <v>0</v>
      </c>
      <c r="G506" s="117">
        <f t="shared" si="27"/>
        <v>0</v>
      </c>
      <c r="H506" s="117">
        <f t="shared" si="28"/>
        <v>0</v>
      </c>
      <c r="I506" s="117">
        <f t="shared" si="29"/>
        <v>0</v>
      </c>
      <c r="J506" s="117">
        <f t="shared" si="30"/>
        <v>0</v>
      </c>
      <c r="K506" s="117">
        <f t="shared" si="31"/>
        <v>0</v>
      </c>
      <c r="L506" s="117"/>
      <c r="M506" s="117">
        <f t="shared" si="32"/>
        <v>0</v>
      </c>
    </row>
    <row r="507" spans="3:13" x14ac:dyDescent="0.25">
      <c r="C507" s="117" t="str">
        <f t="shared" si="33"/>
        <v>D</v>
      </c>
      <c r="D507" s="117"/>
      <c r="E507" s="117"/>
      <c r="F507" s="117">
        <f t="shared" si="26"/>
        <v>0</v>
      </c>
      <c r="G507" s="117">
        <f t="shared" si="27"/>
        <v>0</v>
      </c>
      <c r="H507" s="117">
        <f t="shared" si="28"/>
        <v>0</v>
      </c>
      <c r="I507" s="117">
        <f t="shared" si="29"/>
        <v>0</v>
      </c>
      <c r="J507" s="117">
        <f t="shared" si="30"/>
        <v>0</v>
      </c>
      <c r="K507" s="117">
        <f t="shared" si="31"/>
        <v>0</v>
      </c>
      <c r="L507" s="117"/>
      <c r="M507" s="117">
        <f t="shared" si="32"/>
        <v>0</v>
      </c>
    </row>
    <row r="508" spans="3:13" x14ac:dyDescent="0.25">
      <c r="C508" s="117" t="str">
        <f t="shared" si="33"/>
        <v>D1</v>
      </c>
      <c r="D508" s="117"/>
      <c r="E508" s="117"/>
      <c r="F508" s="117">
        <f t="shared" si="26"/>
        <v>0</v>
      </c>
      <c r="G508" s="117">
        <f t="shared" si="27"/>
        <v>0</v>
      </c>
      <c r="H508" s="117">
        <f t="shared" si="28"/>
        <v>0</v>
      </c>
      <c r="I508" s="117">
        <f t="shared" si="29"/>
        <v>0</v>
      </c>
      <c r="J508" s="117">
        <f t="shared" si="30"/>
        <v>0</v>
      </c>
      <c r="K508" s="117">
        <f t="shared" si="31"/>
        <v>0</v>
      </c>
      <c r="L508" s="117"/>
      <c r="M508" s="117">
        <f t="shared" ref="M508:M513" si="34">SUMPRODUCT(--($E$4:$E$498=C508),--($D$4:$D$498=""),$M$4:$M$498)</f>
        <v>0</v>
      </c>
    </row>
    <row r="509" spans="3:13" x14ac:dyDescent="0.25">
      <c r="C509" s="117" t="str">
        <f t="shared" si="33"/>
        <v>E</v>
      </c>
      <c r="D509" s="117"/>
      <c r="E509" s="117"/>
      <c r="F509" s="117">
        <f t="shared" si="26"/>
        <v>0</v>
      </c>
      <c r="G509" s="117">
        <f t="shared" si="27"/>
        <v>0</v>
      </c>
      <c r="H509" s="117">
        <f t="shared" si="28"/>
        <v>0</v>
      </c>
      <c r="I509" s="117">
        <f t="shared" si="29"/>
        <v>0</v>
      </c>
      <c r="J509" s="117">
        <f t="shared" si="30"/>
        <v>0</v>
      </c>
      <c r="K509" s="117">
        <f t="shared" si="31"/>
        <v>0</v>
      </c>
      <c r="L509" s="117"/>
      <c r="M509" s="117">
        <f t="shared" si="34"/>
        <v>0</v>
      </c>
    </row>
    <row r="510" spans="3:13" x14ac:dyDescent="0.25">
      <c r="C510" s="117" t="str">
        <f t="shared" si="33"/>
        <v>F</v>
      </c>
      <c r="D510" s="117"/>
      <c r="E510" s="117"/>
      <c r="F510" s="117">
        <f t="shared" si="26"/>
        <v>0</v>
      </c>
      <c r="G510" s="117">
        <f t="shared" si="27"/>
        <v>0</v>
      </c>
      <c r="H510" s="117">
        <f t="shared" si="28"/>
        <v>0</v>
      </c>
      <c r="I510" s="117">
        <f t="shared" si="29"/>
        <v>0</v>
      </c>
      <c r="J510" s="117">
        <f t="shared" si="30"/>
        <v>0</v>
      </c>
      <c r="K510" s="117">
        <f t="shared" si="31"/>
        <v>0</v>
      </c>
      <c r="L510" s="117"/>
      <c r="M510" s="117">
        <f t="shared" si="34"/>
        <v>0</v>
      </c>
    </row>
    <row r="511" spans="3:13" x14ac:dyDescent="0.25">
      <c r="C511" s="117" t="str">
        <f t="shared" si="33"/>
        <v>G</v>
      </c>
      <c r="D511" s="117"/>
      <c r="E511" s="117"/>
      <c r="F511" s="117">
        <f t="shared" si="26"/>
        <v>0</v>
      </c>
      <c r="G511" s="117">
        <f t="shared" si="27"/>
        <v>0</v>
      </c>
      <c r="H511" s="117">
        <f t="shared" si="28"/>
        <v>0</v>
      </c>
      <c r="I511" s="117">
        <f t="shared" si="29"/>
        <v>0</v>
      </c>
      <c r="J511" s="117">
        <f t="shared" si="30"/>
        <v>0</v>
      </c>
      <c r="K511" s="117">
        <f t="shared" si="31"/>
        <v>0</v>
      </c>
      <c r="L511" s="117"/>
      <c r="M511" s="117">
        <f t="shared" si="34"/>
        <v>0</v>
      </c>
    </row>
    <row r="512" spans="3:13" x14ac:dyDescent="0.25">
      <c r="C512" s="117" t="str">
        <f t="shared" si="33"/>
        <v>H</v>
      </c>
      <c r="D512" s="117"/>
      <c r="E512" s="117"/>
      <c r="F512" s="117">
        <f t="shared" si="26"/>
        <v>0</v>
      </c>
      <c r="G512" s="117">
        <f t="shared" si="27"/>
        <v>0</v>
      </c>
      <c r="H512" s="117">
        <f t="shared" si="28"/>
        <v>0</v>
      </c>
      <c r="I512" s="117">
        <f t="shared" si="29"/>
        <v>0</v>
      </c>
      <c r="J512" s="117">
        <f t="shared" si="30"/>
        <v>0</v>
      </c>
      <c r="K512" s="117">
        <f t="shared" si="31"/>
        <v>0</v>
      </c>
      <c r="L512" s="117"/>
      <c r="M512" s="117">
        <f t="shared" si="34"/>
        <v>0</v>
      </c>
    </row>
    <row r="513" spans="3:13" x14ac:dyDescent="0.25">
      <c r="C513" s="117" t="str">
        <f t="shared" si="33"/>
        <v>E3</v>
      </c>
      <c r="D513" s="117"/>
      <c r="E513" s="117"/>
      <c r="F513" s="117">
        <f t="shared" si="26"/>
        <v>0</v>
      </c>
      <c r="G513" s="117">
        <f t="shared" si="27"/>
        <v>0</v>
      </c>
      <c r="H513" s="117">
        <f t="shared" si="28"/>
        <v>0</v>
      </c>
      <c r="I513" s="117">
        <f t="shared" si="29"/>
        <v>0</v>
      </c>
      <c r="J513" s="117">
        <f t="shared" si="30"/>
        <v>0</v>
      </c>
      <c r="K513" s="117">
        <f t="shared" si="31"/>
        <v>0</v>
      </c>
      <c r="L513" s="117"/>
      <c r="M513" s="117">
        <f t="shared" si="34"/>
        <v>0</v>
      </c>
    </row>
    <row r="514" spans="3:13" x14ac:dyDescent="0.25">
      <c r="C514" s="117" t="str">
        <f t="shared" si="33"/>
        <v>Vrije categorie</v>
      </c>
      <c r="D514" s="117"/>
      <c r="E514" s="117"/>
      <c r="F514" s="117">
        <f t="shared" si="26"/>
        <v>0</v>
      </c>
      <c r="G514" s="117">
        <f t="shared" si="27"/>
        <v>0</v>
      </c>
      <c r="H514" s="117">
        <f t="shared" si="28"/>
        <v>0</v>
      </c>
      <c r="I514" s="117">
        <f t="shared" si="29"/>
        <v>0</v>
      </c>
      <c r="J514" s="117">
        <f t="shared" si="30"/>
        <v>0</v>
      </c>
      <c r="K514" s="117">
        <f t="shared" si="31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5">SUM(G500:G514)</f>
        <v>0</v>
      </c>
      <c r="H515" s="118">
        <f t="shared" si="35"/>
        <v>0</v>
      </c>
      <c r="I515" s="118">
        <f t="shared" si="35"/>
        <v>0</v>
      </c>
      <c r="J515" s="118">
        <f t="shared" si="35"/>
        <v>0</v>
      </c>
      <c r="K515" s="118">
        <f t="shared" si="35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6">C500</f>
        <v>A</v>
      </c>
      <c r="D520" s="7"/>
      <c r="E520" s="7"/>
      <c r="F520" s="7">
        <f t="shared" ref="F520:F534" si="37">SUMPRODUCT(--($E$4:$E$498=C520),--($D$4:$D$498="X"),$F$4:$F$498)</f>
        <v>0</v>
      </c>
      <c r="G520" s="7">
        <f t="shared" ref="G520:G534" si="38">SUMPRODUCT(--($E$4:$E$498=C520),--($D$4:$D$498="X"),$G$4:$G$498)</f>
        <v>0</v>
      </c>
      <c r="H520" s="7">
        <f t="shared" ref="H520:H534" si="39">SUMPRODUCT(--($E$4:$E$498=C520),--($D$4:$D$498="X"),$H$4:$H$498)</f>
        <v>0</v>
      </c>
      <c r="I520" s="7">
        <f t="shared" ref="I520:I534" si="40">SUMPRODUCT(--($E$4:$E$498=C520),--($D$4:$D$498="X"),$I$4:$I$498)</f>
        <v>0</v>
      </c>
      <c r="J520" s="7">
        <f t="shared" ref="J520:J534" si="41">SUMPRODUCT(--($E$4:$E$498=C520),--($D$4:$D$498="X"),$J$4:$J$498)</f>
        <v>0</v>
      </c>
      <c r="K520" s="7">
        <f t="shared" ref="K520:K534" si="42">SUM(F520:J520)</f>
        <v>0</v>
      </c>
    </row>
    <row r="521" spans="3:13" x14ac:dyDescent="0.25">
      <c r="C521" s="7" t="str">
        <f t="shared" si="36"/>
        <v>A1</v>
      </c>
      <c r="D521" s="7"/>
      <c r="E521" s="7"/>
      <c r="F521" s="7">
        <f t="shared" si="37"/>
        <v>0</v>
      </c>
      <c r="G521" s="7">
        <f t="shared" si="38"/>
        <v>0</v>
      </c>
      <c r="H521" s="7">
        <f t="shared" si="39"/>
        <v>0</v>
      </c>
      <c r="I521" s="7">
        <f t="shared" si="40"/>
        <v>0</v>
      </c>
      <c r="J521" s="7">
        <f t="shared" si="41"/>
        <v>0</v>
      </c>
      <c r="K521" s="7">
        <f t="shared" si="42"/>
        <v>0</v>
      </c>
    </row>
    <row r="522" spans="3:13" x14ac:dyDescent="0.25">
      <c r="C522" s="7" t="str">
        <f t="shared" si="36"/>
        <v>A2</v>
      </c>
      <c r="D522" s="7"/>
      <c r="E522" s="7"/>
      <c r="F522" s="7">
        <f t="shared" si="37"/>
        <v>0</v>
      </c>
      <c r="G522" s="7">
        <f t="shared" si="38"/>
        <v>0</v>
      </c>
      <c r="H522" s="7">
        <f t="shared" si="39"/>
        <v>0</v>
      </c>
      <c r="I522" s="7">
        <f t="shared" si="40"/>
        <v>0</v>
      </c>
      <c r="J522" s="7">
        <f t="shared" si="41"/>
        <v>0</v>
      </c>
      <c r="K522" s="7">
        <f t="shared" si="42"/>
        <v>0</v>
      </c>
    </row>
    <row r="523" spans="3:13" x14ac:dyDescent="0.25">
      <c r="C523" s="7" t="str">
        <f t="shared" si="36"/>
        <v>A3</v>
      </c>
      <c r="D523" s="7"/>
      <c r="E523" s="7"/>
      <c r="F523" s="7">
        <f t="shared" si="37"/>
        <v>0</v>
      </c>
      <c r="G523" s="7">
        <f t="shared" si="38"/>
        <v>0</v>
      </c>
      <c r="H523" s="7">
        <f t="shared" si="39"/>
        <v>0</v>
      </c>
      <c r="I523" s="7">
        <f t="shared" si="40"/>
        <v>0</v>
      </c>
      <c r="J523" s="7">
        <f t="shared" si="41"/>
        <v>0</v>
      </c>
      <c r="K523" s="7">
        <f t="shared" si="42"/>
        <v>0</v>
      </c>
    </row>
    <row r="524" spans="3:13" x14ac:dyDescent="0.25">
      <c r="C524" s="7" t="str">
        <f t="shared" si="36"/>
        <v>B</v>
      </c>
      <c r="D524" s="7"/>
      <c r="E524" s="7"/>
      <c r="F524" s="7">
        <f t="shared" si="37"/>
        <v>0</v>
      </c>
      <c r="G524" s="7">
        <f t="shared" si="38"/>
        <v>0</v>
      </c>
      <c r="H524" s="7">
        <f t="shared" si="39"/>
        <v>0</v>
      </c>
      <c r="I524" s="7">
        <f t="shared" si="40"/>
        <v>0</v>
      </c>
      <c r="J524" s="7">
        <f t="shared" si="41"/>
        <v>0</v>
      </c>
      <c r="K524" s="7">
        <f t="shared" si="42"/>
        <v>0</v>
      </c>
    </row>
    <row r="525" spans="3:13" x14ac:dyDescent="0.25">
      <c r="C525" s="7" t="str">
        <f t="shared" si="36"/>
        <v>B1</v>
      </c>
      <c r="D525" s="7"/>
      <c r="E525" s="7"/>
      <c r="F525" s="7">
        <f t="shared" si="37"/>
        <v>0</v>
      </c>
      <c r="G525" s="7">
        <f t="shared" si="38"/>
        <v>0</v>
      </c>
      <c r="H525" s="7">
        <f t="shared" si="39"/>
        <v>0</v>
      </c>
      <c r="I525" s="7">
        <f t="shared" si="40"/>
        <v>0</v>
      </c>
      <c r="J525" s="7">
        <f t="shared" si="41"/>
        <v>0</v>
      </c>
      <c r="K525" s="7">
        <f t="shared" si="42"/>
        <v>0</v>
      </c>
    </row>
    <row r="526" spans="3:13" x14ac:dyDescent="0.25">
      <c r="C526" s="7" t="str">
        <f t="shared" si="36"/>
        <v>C</v>
      </c>
      <c r="D526" s="7"/>
      <c r="E526" s="7"/>
      <c r="F526" s="7">
        <f t="shared" si="37"/>
        <v>0</v>
      </c>
      <c r="G526" s="7">
        <f t="shared" si="38"/>
        <v>0</v>
      </c>
      <c r="H526" s="7">
        <f t="shared" si="39"/>
        <v>0</v>
      </c>
      <c r="I526" s="7">
        <f t="shared" si="40"/>
        <v>0</v>
      </c>
      <c r="J526" s="7">
        <f t="shared" si="41"/>
        <v>0</v>
      </c>
      <c r="K526" s="7">
        <f t="shared" si="42"/>
        <v>0</v>
      </c>
    </row>
    <row r="527" spans="3:13" x14ac:dyDescent="0.25">
      <c r="C527" s="7" t="str">
        <f t="shared" si="36"/>
        <v>D</v>
      </c>
      <c r="D527" s="7"/>
      <c r="E527" s="7"/>
      <c r="F527" s="7">
        <f t="shared" si="37"/>
        <v>0</v>
      </c>
      <c r="G527" s="7">
        <f t="shared" si="38"/>
        <v>0</v>
      </c>
      <c r="H527" s="7">
        <f t="shared" si="39"/>
        <v>0</v>
      </c>
      <c r="I527" s="7">
        <f t="shared" si="40"/>
        <v>0</v>
      </c>
      <c r="J527" s="7">
        <f t="shared" si="41"/>
        <v>0</v>
      </c>
      <c r="K527" s="7">
        <f t="shared" si="42"/>
        <v>0</v>
      </c>
    </row>
    <row r="528" spans="3:13" x14ac:dyDescent="0.25">
      <c r="C528" s="7" t="str">
        <f t="shared" si="36"/>
        <v>D1</v>
      </c>
      <c r="D528" s="7"/>
      <c r="E528" s="7"/>
      <c r="F528" s="7">
        <f t="shared" si="37"/>
        <v>0</v>
      </c>
      <c r="G528" s="7">
        <f t="shared" si="38"/>
        <v>0</v>
      </c>
      <c r="H528" s="7">
        <f t="shared" si="39"/>
        <v>0</v>
      </c>
      <c r="I528" s="7">
        <f t="shared" si="40"/>
        <v>0</v>
      </c>
      <c r="J528" s="7">
        <f t="shared" si="41"/>
        <v>0</v>
      </c>
      <c r="K528" s="7">
        <f t="shared" si="42"/>
        <v>0</v>
      </c>
    </row>
    <row r="529" spans="3:12" x14ac:dyDescent="0.25">
      <c r="C529" s="7" t="str">
        <f t="shared" si="36"/>
        <v>E</v>
      </c>
      <c r="D529" s="7"/>
      <c r="E529" s="7"/>
      <c r="F529" s="7">
        <f t="shared" si="37"/>
        <v>0</v>
      </c>
      <c r="G529" s="7">
        <f t="shared" si="38"/>
        <v>0</v>
      </c>
      <c r="H529" s="7">
        <f t="shared" si="39"/>
        <v>0</v>
      </c>
      <c r="I529" s="7">
        <f t="shared" si="40"/>
        <v>0</v>
      </c>
      <c r="J529" s="7">
        <f t="shared" si="41"/>
        <v>0</v>
      </c>
      <c r="K529" s="7">
        <f t="shared" si="42"/>
        <v>0</v>
      </c>
    </row>
    <row r="530" spans="3:12" x14ac:dyDescent="0.25">
      <c r="C530" s="7" t="str">
        <f t="shared" si="36"/>
        <v>F</v>
      </c>
      <c r="D530" s="7"/>
      <c r="E530" s="7"/>
      <c r="F530" s="7">
        <f t="shared" si="37"/>
        <v>0</v>
      </c>
      <c r="G530" s="7">
        <f t="shared" si="38"/>
        <v>0</v>
      </c>
      <c r="H530" s="7">
        <f t="shared" si="39"/>
        <v>0</v>
      </c>
      <c r="I530" s="7">
        <f t="shared" si="40"/>
        <v>0</v>
      </c>
      <c r="J530" s="7">
        <f t="shared" si="41"/>
        <v>0</v>
      </c>
      <c r="K530" s="7">
        <f t="shared" si="42"/>
        <v>0</v>
      </c>
    </row>
    <row r="531" spans="3:12" x14ac:dyDescent="0.25">
      <c r="C531" s="7" t="str">
        <f t="shared" si="36"/>
        <v>G</v>
      </c>
      <c r="D531" s="7"/>
      <c r="E531" s="7"/>
      <c r="F531" s="7">
        <f t="shared" si="37"/>
        <v>0</v>
      </c>
      <c r="G531" s="7">
        <f t="shared" si="38"/>
        <v>0</v>
      </c>
      <c r="H531" s="7">
        <f t="shared" si="39"/>
        <v>0</v>
      </c>
      <c r="I531" s="7">
        <f t="shared" si="40"/>
        <v>0</v>
      </c>
      <c r="J531" s="7">
        <f t="shared" si="41"/>
        <v>0</v>
      </c>
      <c r="K531" s="7">
        <f t="shared" si="42"/>
        <v>0</v>
      </c>
    </row>
    <row r="532" spans="3:12" x14ac:dyDescent="0.25">
      <c r="C532" s="7" t="str">
        <f t="shared" si="36"/>
        <v>H</v>
      </c>
      <c r="D532" s="7"/>
      <c r="E532" s="7"/>
      <c r="F532" s="7">
        <f t="shared" si="37"/>
        <v>0</v>
      </c>
      <c r="G532" s="7">
        <f t="shared" si="38"/>
        <v>0</v>
      </c>
      <c r="H532" s="7">
        <f t="shared" si="39"/>
        <v>0</v>
      </c>
      <c r="I532" s="7">
        <f t="shared" si="40"/>
        <v>0</v>
      </c>
      <c r="J532" s="7">
        <f t="shared" si="41"/>
        <v>0</v>
      </c>
      <c r="K532" s="7">
        <f t="shared" si="42"/>
        <v>0</v>
      </c>
    </row>
    <row r="533" spans="3:12" x14ac:dyDescent="0.25">
      <c r="C533" s="7" t="str">
        <f t="shared" si="36"/>
        <v>E3</v>
      </c>
      <c r="D533" s="7"/>
      <c r="E533" s="7"/>
      <c r="F533" s="7">
        <f t="shared" si="37"/>
        <v>0</v>
      </c>
      <c r="G533" s="7">
        <f t="shared" si="38"/>
        <v>0</v>
      </c>
      <c r="H533" s="7">
        <f t="shared" si="39"/>
        <v>0</v>
      </c>
      <c r="I533" s="7">
        <f t="shared" si="40"/>
        <v>0</v>
      </c>
      <c r="J533" s="7">
        <f t="shared" si="41"/>
        <v>0</v>
      </c>
      <c r="K533" s="7">
        <f t="shared" si="42"/>
        <v>0</v>
      </c>
    </row>
    <row r="534" spans="3:12" x14ac:dyDescent="0.25">
      <c r="C534" s="7" t="str">
        <f t="shared" si="36"/>
        <v>Vrije categorie</v>
      </c>
      <c r="D534" s="7"/>
      <c r="E534" s="7"/>
      <c r="F534" s="7">
        <f t="shared" si="37"/>
        <v>0</v>
      </c>
      <c r="G534" s="7">
        <f t="shared" si="38"/>
        <v>0</v>
      </c>
      <c r="H534" s="7">
        <f t="shared" si="39"/>
        <v>0</v>
      </c>
      <c r="I534" s="7">
        <f t="shared" si="40"/>
        <v>0</v>
      </c>
      <c r="J534" s="7">
        <f t="shared" si="41"/>
        <v>0</v>
      </c>
      <c r="K534" s="7">
        <f t="shared" si="42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3">SUM(F520:F534)</f>
        <v>0</v>
      </c>
      <c r="G535" s="8">
        <f t="shared" si="43"/>
        <v>0</v>
      </c>
      <c r="H535" s="8">
        <f t="shared" si="43"/>
        <v>0</v>
      </c>
      <c r="I535" s="8">
        <f t="shared" si="43"/>
        <v>0</v>
      </c>
      <c r="J535" s="8">
        <f t="shared" si="43"/>
        <v>0</v>
      </c>
      <c r="K535" s="8">
        <f t="shared" si="43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dYTwI8Tr9En23Cn+Al/3eY1dXKCR5NbGuv5XTw2nbi+7Cdn21J0yH/SuHHjQzAvn2nXYYHnhTpcchF0xcosI9Q==" saltValue="27OD/XZ61Nd2TemfbIzMw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tabColor rgb="FFC2E76B"/>
  </sheetPr>
  <dimension ref="A1:O121"/>
  <sheetViews>
    <sheetView showGridLines="0" showZeros="0" topLeftCell="A7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31,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31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31a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yMsmh+mlViYilXrk9d0vHzPeCfMoCJ6Z7n3Ijg8rvFFdD+GQwvHi/XaA4ykFagkcgE4eEq5Ofk688LcMUqREfA==" saltValue="ssh66enwNlg6yoULRO0ly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42" priority="4" operator="equal">
      <formula>"Geen 100%"</formula>
    </cfRule>
  </conditionalFormatting>
  <conditionalFormatting sqref="G12">
    <cfRule type="containsText" dxfId="41" priority="2" operator="containsText" text="te laag">
      <formula>NOT(ISERROR(SEARCH("te laag",G12)))</formula>
    </cfRule>
  </conditionalFormatting>
  <conditionalFormatting sqref="G13">
    <cfRule type="containsText" dxfId="4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AAFCD14E-9276-4DDD-BE17-97DE2F82F2F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tabColor rgb="FF173583"/>
  </sheetPr>
  <dimension ref="A1:M553"/>
  <sheetViews>
    <sheetView topLeftCell="A523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'31'!H4</f>
        <v>31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99mP+VYb4N94CzMf2o+k33MxOiQk9o6mc/dhBYCQ3hhzAFZpG2PgEPWtWmlxb6QC7ZjY/tn7V1HC7HuO1lfzhg==" saltValue="BhVeC1NJ6ArffNok0C+53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32,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32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32a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5wlhD10+xtQzyTtQtSXNusnZ1X8bhO3jQuAOl7RPAvKDX7bktTM97Ynvgh8GZr+TImMVUG8VBn4HFh5iMwRX0g==" saltValue="3kIu6OafQRZi9d7/MJiT6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8" priority="4" operator="equal">
      <formula>"Geen 100%"</formula>
    </cfRule>
  </conditionalFormatting>
  <conditionalFormatting sqref="G12">
    <cfRule type="containsText" dxfId="37" priority="2" operator="containsText" text="te laag">
      <formula>NOT(ISERROR(SEARCH("te laag",G12)))</formula>
    </cfRule>
  </conditionalFormatting>
  <conditionalFormatting sqref="G13">
    <cfRule type="containsText" dxfId="3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21893E8C-B0C2-4AB5-A90D-7E2DDA16B2E4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tabColor rgb="FF173583"/>
  </sheetPr>
  <dimension ref="A1:M553"/>
  <sheetViews>
    <sheetView topLeftCell="A520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'32'!H4</f>
        <v>32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aub+zTUlO6hx3OwXx+C9HpiyiwGMoXOj5kqT+r2jChrHMczOA3vr00S3/eeDgSM7555HQhJgH1+bcawsD/wCpA==" saltValue="hKVxKrnY7iGknwNf3a1UH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33,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33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33a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aFW8Lkxq23SVBHuWGy6niknyx0Ou2AzhR+qhN2qSNablZpaJTm0/lO8kq3TTJ1/gWVvdxeLJ6ZuZTf7FhkHMAw==" saltValue="jwQAKV5E3HZhuoyXLzimF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4" priority="4" operator="equal">
      <formula>"Geen 100%"</formula>
    </cfRule>
  </conditionalFormatting>
  <conditionalFormatting sqref="G12">
    <cfRule type="containsText" dxfId="33" priority="2" operator="containsText" text="te laag">
      <formula>NOT(ISERROR(SEARCH("te laag",G12)))</formula>
    </cfRule>
  </conditionalFormatting>
  <conditionalFormatting sqref="G13">
    <cfRule type="containsText" dxfId="3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5B27F573-3207-44B6-BCDB-F8DFB993F9E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Blad6">
    <tabColor rgb="FFC2E76B"/>
  </sheetPr>
  <dimension ref="A1:O121"/>
  <sheetViews>
    <sheetView showGridLines="0" showZeros="0" zoomScaleNormal="100" workbookViewId="0">
      <pane ySplit="7" topLeftCell="A68" activePane="bottomLeft" state="frozen"/>
      <selection activeCell="K49" sqref="K49"/>
      <selection pane="bottomLeft" activeCell="K6" sqref="K6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4" width="17.7109375" customWidth="1"/>
    <col min="5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5.8554687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2,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Lyceum aan Zee</v>
      </c>
      <c r="C4" s="616"/>
      <c r="D4" s="616"/>
      <c r="E4" s="616"/>
      <c r="F4" s="629" t="s">
        <v>10</v>
      </c>
      <c r="G4" s="629"/>
      <c r="H4" s="221">
        <v>2</v>
      </c>
    </row>
    <row r="5" spans="1:11" ht="15" x14ac:dyDescent="0.25">
      <c r="A5" s="62" t="s">
        <v>5</v>
      </c>
      <c r="B5" s="613" t="str">
        <f>VLOOKUP(H4,Verzamelblad!A5:E54,4)</f>
        <v>Drs. F. Bijlweg 6</v>
      </c>
      <c r="C5" s="613"/>
      <c r="D5" s="613"/>
      <c r="E5" s="613"/>
      <c r="F5" s="630" t="s">
        <v>11</v>
      </c>
      <c r="G5" s="630"/>
      <c r="H5" s="222" t="str">
        <f>CONCATENATE(H4,"a")</f>
        <v>2a</v>
      </c>
    </row>
    <row r="6" spans="1:11" ht="15" x14ac:dyDescent="0.25">
      <c r="A6" s="65" t="s">
        <v>7</v>
      </c>
      <c r="B6" s="610" t="str">
        <f>VLOOKUP(H4,Verzamelblad!A5:E54,5)</f>
        <v>Den Helder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210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7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70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71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1338532</v>
      </c>
      <c r="E19" s="600" t="s">
        <v>223</v>
      </c>
      <c r="F19" s="601"/>
      <c r="G19" s="107">
        <f ca="1">IFERROR(D100/E9,"")</f>
        <v>6373.9619047619044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180.7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180.7</v>
      </c>
      <c r="F23" s="208"/>
      <c r="G23" s="161" t="str">
        <f>IF(IF(E23="","",SUM(E23*F23))=0,"",IF(E23="","",SUM(E23*F23)))</f>
        <v/>
      </c>
      <c r="H23" s="44">
        <f>VLOOKUP($H$4,Verzamelblad!$A$5:$EK$54,39,0)</f>
        <v>200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 t="str">
        <f>VLOOKUP($H$4,Verzamelblad!$A$5:$EK$54,44,0)</f>
        <v>Operationele begeleiding ED</v>
      </c>
      <c r="B25" s="53"/>
      <c r="C25" s="40"/>
      <c r="D25" s="44" t="str">
        <f>VLOOKUP($H$4,Verzamelblad!$A$5:$EK$54,45,0)</f>
        <v>maand</v>
      </c>
      <c r="E25" s="44">
        <f>VLOOKUP($H$4,Verzamelblad!$A$5:$DE$54,46)</f>
        <v>12</v>
      </c>
      <c r="F25" s="208"/>
      <c r="G25" s="161" t="str">
        <f t="shared" si="0"/>
        <v/>
      </c>
      <c r="H25" s="44">
        <f>VLOOKUP($H$4,Verzamelblad!$A$5:$EK$54,47,0)</f>
        <v>1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6257.3000000000011</v>
      </c>
      <c r="F36" s="207"/>
      <c r="G36" s="160" t="str">
        <f ca="1">IF(IF(E36="","",SUM(E36*F36))=0,"",IF(E36="","",SUM(E36*F36)))</f>
        <v/>
      </c>
      <c r="H36" s="43" t="str">
        <f>VLOOKUP($H$4,Verzamelblad!$A$5:$DE$54,17)</f>
        <v>resultaatgericht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6257.3000000000011</v>
      </c>
      <c r="F37" s="208"/>
      <c r="G37" s="161" t="str">
        <f ca="1">IF(IF(E37="","",SUM(E37*F37))=0,"",IF(E37="","",SUM(E37*F37)))</f>
        <v/>
      </c>
      <c r="H37" s="44" t="str">
        <f>VLOOKUP($H$4,Verzamelblad!$A$5:$DE$54,19)</f>
        <v>resultaatgericht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6257.3000000000011</v>
      </c>
      <c r="F38" s="208"/>
      <c r="G38" s="161" t="str">
        <f t="shared" ref="G38:G43" ca="1" si="3">IF(IF(E38="","",SUM(E38*F38))=0,"",IF(E38="","",SUM(E38*F38)))</f>
        <v/>
      </c>
      <c r="H38" s="44" t="str">
        <f>VLOOKUP($H$4,Verzamelblad!$A$5:$DE$54,21)</f>
        <v>resultaatgericht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18</v>
      </c>
      <c r="F39" s="208"/>
      <c r="G39" s="161" t="str">
        <f t="shared" ca="1" si="3"/>
        <v/>
      </c>
      <c r="H39" s="44">
        <f>VLOOKUP($H$4,Verzamelblad!$A$5:$DE$54,23)</f>
        <v>1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02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02">
        <f ca="1">VLOOKUP($H$4,Verzamelblad!$A$5:$DF$54,110)</f>
        <v>6257.3000000000011</v>
      </c>
      <c r="F41" s="208"/>
      <c r="G41" s="161" t="str">
        <f t="shared" ca="1" si="3"/>
        <v/>
      </c>
      <c r="H41" s="44">
        <f>VLOOKUP($H$4,Verzamelblad!$A$5:$DE$54,27)</f>
        <v>1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02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255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1"/>
      <c r="C47" s="51"/>
      <c r="D47" s="51"/>
      <c r="E47" s="94">
        <f ca="1">VLOOKUP($H$4,Verzamelblad!$A$5:$DE$54,100)</f>
        <v>2171.8000000000002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63"/>
      <c r="C48" s="63"/>
      <c r="D48" s="63"/>
      <c r="E48" s="102">
        <f ca="1">VLOOKUP($H$4,Verzamelblad!$A$5:$DE$54,99)</f>
        <v>2171.8000000000002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63"/>
      <c r="C49" s="63"/>
      <c r="D49" s="63"/>
      <c r="E49" s="102">
        <f ca="1">VLOOKUP($H$4,Verzamelblad!$A$5:$DE$54,101)</f>
        <v>575.4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2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63"/>
      <c r="C50" s="63"/>
      <c r="D50" s="63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73.8</v>
      </c>
      <c r="F52" s="208"/>
      <c r="G52" s="161" t="str">
        <f t="shared" ca="1" si="5"/>
        <v/>
      </c>
      <c r="H52" s="173">
        <f>VLOOKUP($H$4,Verzamelblad!$A$5:$EK$54,87,0)</f>
        <v>2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90">
        <f>VLOOKUP($H$4,Verzamelblad!$A$5:$EK$54,92,0)</f>
        <v>0</v>
      </c>
      <c r="B55" s="591"/>
      <c r="C55" s="591"/>
      <c r="D55" s="628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93">
        <f>VLOOKUP($H$4,Verzamelblad!$A$5:$EK$54,94,0)</f>
        <v>0</v>
      </c>
      <c r="B56" s="594"/>
      <c r="C56" s="594"/>
      <c r="D56" s="627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596" t="s">
        <v>653</v>
      </c>
      <c r="B69" s="597"/>
      <c r="C69" s="597"/>
      <c r="D69" s="597"/>
      <c r="E69" s="597"/>
      <c r="F69" s="597"/>
      <c r="G69" s="597"/>
      <c r="H69" s="597"/>
      <c r="I69" s="598"/>
    </row>
    <row r="70" spans="1:12" ht="15" x14ac:dyDescent="0.25">
      <c r="A70" s="590" t="s">
        <v>701</v>
      </c>
      <c r="B70" s="591"/>
      <c r="C70" s="591"/>
      <c r="D70" s="591"/>
      <c r="E70" s="591"/>
      <c r="F70" s="591"/>
      <c r="G70" s="591"/>
      <c r="H70" s="591"/>
      <c r="I70" s="592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802.34400000000016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618920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51374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117000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439638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36520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28400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46680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1338532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gCajI/1srs8phRU6ElYXWhvksvEPAqervSN2B59MrCkQ/jUQ7P0HHrJTfmzrg5xUdP+wXMdhoS5gBJnBrTBHpQ==" saltValue="XLaDmVrhO7ARcs2Vhk/11Q==" spinCount="100000" sheet="1" objects="1" scenarios="1"/>
  <mergeCells count="17">
    <mergeCell ref="F4:G4"/>
    <mergeCell ref="F5:G5"/>
    <mergeCell ref="B6:E6"/>
    <mergeCell ref="B5:E5"/>
    <mergeCell ref="B4:E4"/>
    <mergeCell ref="A73:I73"/>
    <mergeCell ref="F6:G6"/>
    <mergeCell ref="A70:I70"/>
    <mergeCell ref="A69:I69"/>
    <mergeCell ref="A56:D56"/>
    <mergeCell ref="A55:D55"/>
    <mergeCell ref="A19:C19"/>
    <mergeCell ref="K17:K18"/>
    <mergeCell ref="L17:L18"/>
    <mergeCell ref="E19:F19"/>
    <mergeCell ref="A71:I71"/>
    <mergeCell ref="A72:I72"/>
  </mergeCells>
  <conditionalFormatting sqref="G12">
    <cfRule type="containsText" dxfId="158" priority="4" operator="containsText" text="te laag">
      <formula>NOT(ISERROR(SEARCH("te laag",G12)))</formula>
    </cfRule>
  </conditionalFormatting>
  <conditionalFormatting sqref="G13">
    <cfRule type="containsText" dxfId="157" priority="3" operator="containsText" text="te laag">
      <formula>NOT(ISERROR(SEARCH("te laag",G13)))</formula>
    </cfRule>
  </conditionalFormatting>
  <conditionalFormatting sqref="K14">
    <cfRule type="cellIs" dxfId="156" priority="1" operator="equal">
      <formula>"Geen 100%"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5" operator="containsText" id="{B90FEC93-789C-49FB-9A07-63DEE6AB1728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tabColor rgb="FF173583"/>
  </sheetPr>
  <dimension ref="A1:M553"/>
  <sheetViews>
    <sheetView topLeftCell="A526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'33'!H4</f>
        <v>33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+HFDDMsEjSI+QT7a5vuzQGHar2SG/buS6stTCgJ1ezJYegT5+kLUxsYyVVvetz2tQceMOELz3qdvXnFIUaIDMw==" saltValue="L8pAWdJYstAPL31gmAlJb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tabColor rgb="FFC2E76B"/>
  </sheetPr>
  <dimension ref="A1:O121"/>
  <sheetViews>
    <sheetView showGridLines="0" showZeros="0" topLeftCell="A1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34,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34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34a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O1w1E9kRdzDWDdhqWkWlMYh/Akn9A0aAvpiKbK6xObsCyQso2e1f08Rz+Wn9aOJX0kAgX/uIIpjZdHyl/oDMMg==" saltValue="8Z0HA+d7kw3svy+Wh5ZiM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30" priority="4" operator="equal">
      <formula>"Geen 100%"</formula>
    </cfRule>
  </conditionalFormatting>
  <conditionalFormatting sqref="G12">
    <cfRule type="containsText" dxfId="29" priority="2" operator="containsText" text="te laag">
      <formula>NOT(ISERROR(SEARCH("te laag",G12)))</formula>
    </cfRule>
  </conditionalFormatting>
  <conditionalFormatting sqref="G13">
    <cfRule type="containsText" dxfId="2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021115-A6AD-4A53-9978-993C30D8EA5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tabColor rgb="FF173583"/>
  </sheetPr>
  <dimension ref="A1:M553"/>
  <sheetViews>
    <sheetView topLeftCell="A520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'34'!H4</f>
        <v>34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9eM24DoFD8yutG5a6pDhT0nLRazI78lerL5MYV2Via4Rr0wPaY8RYUEBiPoNOz449bgiZKzklT8o4IOQua9SHg==" saltValue="1LgxTKc7hrHxCGF7pAxsG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35,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35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35a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YiZ7HC89UBXDmHXf2KknMHEDaSdmd4+8/VH3utDLaAMsNOs9okW2L/AqGKqgsV4Fg0aBS5cq8Mq7/tgCIov4pw==" saltValue="6UCs+lRsAcBGFaQ5LoAaE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6" priority="4" operator="equal">
      <formula>"Geen 100%"</formula>
    </cfRule>
  </conditionalFormatting>
  <conditionalFormatting sqref="G12">
    <cfRule type="containsText" dxfId="25" priority="2" operator="containsText" text="te laag">
      <formula>NOT(ISERROR(SEARCH("te laag",G12)))</formula>
    </cfRule>
  </conditionalFormatting>
  <conditionalFormatting sqref="G13">
    <cfRule type="containsText" dxfId="2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44980E7A-DE1F-4A42-85C7-00754C30227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tabColor rgb="FF173583"/>
  </sheetPr>
  <dimension ref="A1:M553"/>
  <sheetViews>
    <sheetView topLeftCell="A517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'35'!H4</f>
        <v>35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Fyb6c1ldNkmRqDSYOHQjeWt0cAcHHtuwhdmKGu43N9d95GWRCEvL6cYX5DNSgg0f+J55pMYtWbe2x8W9U5Z3Sw==" saltValue="XDSgE5Immc/fMw+gD9lCI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36,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36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36a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Z7ldQmTSmVbUL9+I5X7lMlntmLcRtpANhjtfaS86P6jvYidKxiOh+ujCJ07vrZcVpxM8bLiHIVdPuHzD3qA1lg==" saltValue="EivNN1fWKRQuH37pvy/3tQ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22" priority="4" operator="equal">
      <formula>"Geen 100%"</formula>
    </cfRule>
  </conditionalFormatting>
  <conditionalFormatting sqref="G12">
    <cfRule type="containsText" dxfId="21" priority="2" operator="containsText" text="te laag">
      <formula>NOT(ISERROR(SEARCH("te laag",G12)))</formula>
    </cfRule>
  </conditionalFormatting>
  <conditionalFormatting sqref="G13">
    <cfRule type="containsText" dxfId="20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6890856-ED36-4A9D-AE28-6FDFCE30E50B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tabColor rgb="FF173583"/>
  </sheetPr>
  <dimension ref="A1:M553"/>
  <sheetViews>
    <sheetView topLeftCell="A520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'36'!H4</f>
        <v>36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Ub8xw8lFX/TaJqpu5b8zZ2jzXomQwQFYMjFngC7hd40eadw+1LhJtU3fb998a6okF33EX8Z5FcB+HHig2cRXgA==" saltValue="mkgJ8Y18za+zn5vclhpX/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tabColor rgb="FFC2E76B"/>
  </sheetPr>
  <dimension ref="A1:O121"/>
  <sheetViews>
    <sheetView showGridLines="0" showZeros="0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37,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37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37a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NMUPNk5E1MvUc5yUuH/IpKBT3S5NUZdgYmOqRV99Zh4pprpga/HIb0BeOUK1+EdtXQHmDuNEwfvi4pCcDaJoSw==" saltValue="tbAtN+gNgf5uBHXee4tA6Q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8" priority="4" operator="equal">
      <formula>"Geen 100%"</formula>
    </cfRule>
  </conditionalFormatting>
  <conditionalFormatting sqref="G12">
    <cfRule type="containsText" dxfId="17" priority="2" operator="containsText" text="te laag">
      <formula>NOT(ISERROR(SEARCH("te laag",G12)))</formula>
    </cfRule>
  </conditionalFormatting>
  <conditionalFormatting sqref="G13">
    <cfRule type="containsText" dxfId="16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31FAD92B-1705-4ADC-A634-037422EE2D9D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tabColor rgb="FF173583"/>
  </sheetPr>
  <dimension ref="A1:M553"/>
  <sheetViews>
    <sheetView topLeftCell="A514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'37'!H4</f>
        <v>37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5ffeDihA+Fbc+FT0/51vtws6QHJrfo29ef/3kutxEXrr4x/sqH3CynKqzFSCASt3Lo50+yIodrg8v52bcLVPNw==" saltValue="cLpHthouqA0mVwIAgsJ5vA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tabColor rgb="FFC2E76B"/>
  </sheetPr>
  <dimension ref="A1:O121"/>
  <sheetViews>
    <sheetView showGridLines="0" showZeros="0" topLeftCell="A4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38,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38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38a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2jUJoVNGL0Q40hFI38/D1XCD1boepnGqhNg39n0snRjUbOQ0AtOGO4ECioVyAGZ4bxf2vUuCoXRAnZQfqOygPA==" saltValue="+25ejd+Yc0X3gHG8LO+68Q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4" priority="4" operator="equal">
      <formula>"Geen 100%"</formula>
    </cfRule>
  </conditionalFormatting>
  <conditionalFormatting sqref="G12">
    <cfRule type="containsText" dxfId="13" priority="2" operator="containsText" text="te laag">
      <formula>NOT(ISERROR(SEARCH("te laag",G12)))</formula>
    </cfRule>
  </conditionalFormatting>
  <conditionalFormatting sqref="G13">
    <cfRule type="containsText" dxfId="1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E813FBDC-5E4A-48B1-BF10-61ACC89F8CA6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Blad7">
    <tabColor rgb="FF173583"/>
  </sheetPr>
  <dimension ref="A1:S553"/>
  <sheetViews>
    <sheetView zoomScaleNormal="100" workbookViewId="0">
      <pane ySplit="3" topLeftCell="A538" activePane="bottomLeft" state="frozen"/>
      <selection activeCell="I24" sqref="I24"/>
      <selection pane="bottomLeft" activeCell="G539" sqref="G539:G552"/>
    </sheetView>
  </sheetViews>
  <sheetFormatPr defaultRowHeight="15" x14ac:dyDescent="0.25"/>
  <cols>
    <col min="1" max="1" width="5.42578125" style="438" bestFit="1" customWidth="1"/>
    <col min="2" max="2" width="13.140625" style="438" bestFit="1" customWidth="1"/>
    <col min="3" max="3" width="20" style="440" bestFit="1" customWidth="1"/>
    <col min="4" max="4" width="3" style="410" customWidth="1"/>
    <col min="5" max="5" width="3.7109375" style="410" customWidth="1"/>
    <col min="6" max="6" width="9.42578125" style="308" customWidth="1"/>
    <col min="7" max="7" width="10.5703125" style="308" customWidth="1"/>
    <col min="8" max="10" width="8.7109375" style="308" customWidth="1"/>
    <col min="11" max="11" width="10.7109375" style="482" customWidth="1"/>
    <col min="12" max="12" width="5.7109375" style="478" customWidth="1"/>
    <col min="13" max="13" width="11.7109375" style="308" bestFit="1" customWidth="1"/>
    <col min="14" max="14" width="9.140625" style="308"/>
    <col min="15" max="15" width="32.7109375" style="308" customWidth="1"/>
    <col min="16" max="17" width="9.140625" style="308"/>
    <col min="18" max="19" width="9.140625" style="479"/>
    <col min="20" max="16384" width="9.140625" style="308"/>
  </cols>
  <sheetData>
    <row r="1" spans="1:18" x14ac:dyDescent="0.25">
      <c r="A1" s="257">
        <f>'2'!H4</f>
        <v>2</v>
      </c>
      <c r="B1" s="436" t="s">
        <v>6</v>
      </c>
      <c r="C1" s="437"/>
      <c r="D1" s="474" t="str">
        <f>IF(VLOOKUP(A1,Verzamelblad!A5:E54,3)=0,"",VLOOKUP(A1,Verzamelblad!A5:E54,3))</f>
        <v>Lyceum aan Zee</v>
      </c>
      <c r="E1" s="475"/>
      <c r="F1" s="476"/>
      <c r="G1" s="476"/>
      <c r="H1" s="476"/>
      <c r="I1" s="476"/>
      <c r="J1" s="476"/>
      <c r="K1" s="477"/>
    </row>
    <row r="2" spans="1:18" x14ac:dyDescent="0.25">
      <c r="B2" s="436" t="s">
        <v>22</v>
      </c>
      <c r="C2" s="439"/>
      <c r="D2" s="474" t="str">
        <f>IF(CONCATENATE(VLOOKUP(A1,Verzamelblad!A5:E54,4)," te ",VLOOKUP(A1,Verzamelblad!A5:E54,5))=" te ","",CONCATENATE(VLOOKUP(A1,Verzamelblad!A5:E54,4)," te ",VLOOKUP(A1,Verzamelblad!A5:E54,5)))</f>
        <v>Drs. F. Bijlweg 6 te Den Helder</v>
      </c>
      <c r="E2" s="475"/>
      <c r="F2" s="476"/>
      <c r="G2" s="476"/>
      <c r="H2" s="476"/>
      <c r="I2" s="476"/>
      <c r="J2" s="476"/>
      <c r="K2" s="477"/>
    </row>
    <row r="3" spans="1:18" ht="30" x14ac:dyDescent="0.25">
      <c r="A3" s="438" t="s">
        <v>172</v>
      </c>
      <c r="B3" s="438" t="s">
        <v>23</v>
      </c>
      <c r="C3" s="440" t="s">
        <v>24</v>
      </c>
      <c r="D3" s="410" t="s">
        <v>25</v>
      </c>
      <c r="E3" s="410" t="s">
        <v>26</v>
      </c>
      <c r="F3" s="381" t="s">
        <v>27</v>
      </c>
      <c r="G3" s="381" t="s">
        <v>28</v>
      </c>
      <c r="H3" s="381" t="s">
        <v>29</v>
      </c>
      <c r="I3" s="381" t="s">
        <v>30</v>
      </c>
      <c r="J3" s="382" t="s">
        <v>283</v>
      </c>
      <c r="K3" s="480" t="s">
        <v>4</v>
      </c>
      <c r="L3" s="481" t="s">
        <v>31</v>
      </c>
      <c r="M3" s="410" t="s">
        <v>32</v>
      </c>
      <c r="O3" s="308" t="s">
        <v>556</v>
      </c>
    </row>
    <row r="4" spans="1:18" x14ac:dyDescent="0.25">
      <c r="K4" s="482">
        <f t="shared" ref="K4:K67" si="0">SUM(F4:J4)</f>
        <v>0</v>
      </c>
      <c r="L4" s="478">
        <f>IF(D4="X",0,IF(E4="",0,IF(E4="H",0,VLOOKUP(E4,$F$539:$G$553,2))))</f>
        <v>0</v>
      </c>
      <c r="M4" s="308">
        <f t="shared" ref="M4:M67" si="1">SUM(K4*L4)</f>
        <v>0</v>
      </c>
    </row>
    <row r="5" spans="1:18" x14ac:dyDescent="0.25">
      <c r="A5" s="258"/>
      <c r="B5" s="258"/>
      <c r="C5" s="259" t="s">
        <v>307</v>
      </c>
      <c r="D5" s="256"/>
      <c r="E5" s="256"/>
      <c r="F5" s="256"/>
      <c r="G5" s="256"/>
      <c r="H5" s="256"/>
      <c r="I5" s="256"/>
      <c r="J5" s="256"/>
      <c r="K5" s="482">
        <f t="shared" si="0"/>
        <v>0</v>
      </c>
      <c r="L5" s="478">
        <f>IF(D5="X",0,IF(E5="",0,IF(E5="H",0,VLOOKUP(E5,$F$539:$G$553,2))))</f>
        <v>0</v>
      </c>
      <c r="M5" s="308">
        <f t="shared" si="1"/>
        <v>0</v>
      </c>
    </row>
    <row r="6" spans="1:18" x14ac:dyDescent="0.25">
      <c r="A6" s="441"/>
      <c r="B6" s="442"/>
      <c r="C6" s="441" t="s">
        <v>308</v>
      </c>
      <c r="D6" s="483"/>
      <c r="E6" s="483" t="s">
        <v>311</v>
      </c>
      <c r="F6" s="484">
        <v>9</v>
      </c>
      <c r="G6" s="484"/>
      <c r="H6" s="484"/>
      <c r="I6" s="484"/>
      <c r="J6" s="484"/>
      <c r="K6" s="482">
        <f t="shared" si="0"/>
        <v>9</v>
      </c>
      <c r="L6" s="478">
        <f t="shared" ref="L6:L69" si="2">IF(D6="X",0,IF(E6="",0,IF(E6="H",0,VLOOKUP(E6,$F$539:$G$553,2))))</f>
        <v>200</v>
      </c>
      <c r="M6" s="308">
        <f t="shared" si="1"/>
        <v>1800</v>
      </c>
      <c r="R6" s="264"/>
    </row>
    <row r="7" spans="1:18" x14ac:dyDescent="0.25">
      <c r="A7" s="441"/>
      <c r="B7" s="442"/>
      <c r="C7" s="441" t="s">
        <v>310</v>
      </c>
      <c r="D7" s="483"/>
      <c r="E7" s="483" t="s">
        <v>311</v>
      </c>
      <c r="F7" s="484"/>
      <c r="G7" s="484">
        <v>407.6</v>
      </c>
      <c r="H7" s="484"/>
      <c r="I7" s="484"/>
      <c r="J7" s="484"/>
      <c r="K7" s="482">
        <f t="shared" si="0"/>
        <v>407.6</v>
      </c>
      <c r="L7" s="478">
        <f t="shared" si="2"/>
        <v>200</v>
      </c>
      <c r="M7" s="308">
        <f t="shared" si="1"/>
        <v>81520</v>
      </c>
      <c r="R7" s="264"/>
    </row>
    <row r="8" spans="1:18" x14ac:dyDescent="0.25">
      <c r="A8" s="441"/>
      <c r="B8" s="442"/>
      <c r="C8" s="441" t="s">
        <v>428</v>
      </c>
      <c r="D8" s="483"/>
      <c r="E8" s="483" t="s">
        <v>275</v>
      </c>
      <c r="F8" s="484"/>
      <c r="G8" s="484"/>
      <c r="H8" s="484"/>
      <c r="I8" s="484"/>
      <c r="J8" s="484">
        <v>19</v>
      </c>
      <c r="K8" s="482">
        <f t="shared" si="0"/>
        <v>19</v>
      </c>
      <c r="L8" s="485">
        <v>210</v>
      </c>
      <c r="M8" s="308">
        <f t="shared" si="1"/>
        <v>3990</v>
      </c>
      <c r="O8" s="418" t="s">
        <v>557</v>
      </c>
      <c r="R8" s="264"/>
    </row>
    <row r="9" spans="1:18" x14ac:dyDescent="0.25">
      <c r="A9" s="441"/>
      <c r="B9" s="442"/>
      <c r="C9" s="441" t="s">
        <v>429</v>
      </c>
      <c r="D9" s="483"/>
      <c r="E9" s="483" t="s">
        <v>311</v>
      </c>
      <c r="F9" s="484"/>
      <c r="G9" s="484">
        <v>11.8</v>
      </c>
      <c r="H9" s="484"/>
      <c r="I9" s="484"/>
      <c r="J9" s="484"/>
      <c r="K9" s="482">
        <f t="shared" si="0"/>
        <v>11.8</v>
      </c>
      <c r="L9" s="485">
        <v>210</v>
      </c>
      <c r="M9" s="308">
        <f t="shared" si="1"/>
        <v>2478</v>
      </c>
      <c r="O9" s="418" t="s">
        <v>557</v>
      </c>
      <c r="R9" s="264"/>
    </row>
    <row r="10" spans="1:18" x14ac:dyDescent="0.25">
      <c r="A10" s="441"/>
      <c r="B10" s="442" t="s">
        <v>430</v>
      </c>
      <c r="C10" s="441" t="s">
        <v>319</v>
      </c>
      <c r="D10" s="483" t="s">
        <v>427</v>
      </c>
      <c r="E10" s="483" t="s">
        <v>420</v>
      </c>
      <c r="F10" s="484">
        <v>21.8</v>
      </c>
      <c r="G10" s="484"/>
      <c r="H10" s="484"/>
      <c r="I10" s="484"/>
      <c r="J10" s="484"/>
      <c r="K10" s="482">
        <f t="shared" si="0"/>
        <v>21.8</v>
      </c>
      <c r="L10" s="478">
        <f t="shared" si="2"/>
        <v>0</v>
      </c>
      <c r="M10" s="308">
        <f t="shared" si="1"/>
        <v>0</v>
      </c>
      <c r="R10" s="264"/>
    </row>
    <row r="11" spans="1:18" x14ac:dyDescent="0.25">
      <c r="A11" s="441"/>
      <c r="B11" s="442"/>
      <c r="C11" s="441" t="s">
        <v>315</v>
      </c>
      <c r="D11" s="483" t="s">
        <v>427</v>
      </c>
      <c r="E11" s="483" t="s">
        <v>311</v>
      </c>
      <c r="F11" s="484"/>
      <c r="G11" s="484">
        <v>36.1</v>
      </c>
      <c r="H11" s="484"/>
      <c r="I11" s="484"/>
      <c r="J11" s="484"/>
      <c r="K11" s="482">
        <f t="shared" si="0"/>
        <v>36.1</v>
      </c>
      <c r="L11" s="478">
        <f t="shared" si="2"/>
        <v>0</v>
      </c>
      <c r="M11" s="308">
        <f t="shared" si="1"/>
        <v>0</v>
      </c>
      <c r="R11" s="264"/>
    </row>
    <row r="12" spans="1:18" x14ac:dyDescent="0.25">
      <c r="A12" s="441"/>
      <c r="B12" s="442" t="s">
        <v>431</v>
      </c>
      <c r="C12" s="441" t="s">
        <v>319</v>
      </c>
      <c r="D12" s="483" t="s">
        <v>427</v>
      </c>
      <c r="E12" s="483" t="s">
        <v>420</v>
      </c>
      <c r="F12" s="484">
        <v>21.8</v>
      </c>
      <c r="G12" s="484"/>
      <c r="H12" s="484"/>
      <c r="I12" s="484"/>
      <c r="J12" s="484"/>
      <c r="K12" s="482">
        <f t="shared" si="0"/>
        <v>21.8</v>
      </c>
      <c r="L12" s="478">
        <f t="shared" si="2"/>
        <v>0</v>
      </c>
      <c r="M12" s="308">
        <f t="shared" si="1"/>
        <v>0</v>
      </c>
      <c r="R12" s="264"/>
    </row>
    <row r="13" spans="1:18" x14ac:dyDescent="0.25">
      <c r="A13" s="441"/>
      <c r="B13" s="442" t="s">
        <v>432</v>
      </c>
      <c r="C13" s="441" t="s">
        <v>319</v>
      </c>
      <c r="D13" s="483" t="s">
        <v>427</v>
      </c>
      <c r="E13" s="483" t="s">
        <v>420</v>
      </c>
      <c r="F13" s="484">
        <v>21.2</v>
      </c>
      <c r="G13" s="484"/>
      <c r="H13" s="484"/>
      <c r="I13" s="484"/>
      <c r="J13" s="484"/>
      <c r="K13" s="482">
        <f t="shared" si="0"/>
        <v>21.2</v>
      </c>
      <c r="L13" s="478">
        <f t="shared" si="2"/>
        <v>0</v>
      </c>
      <c r="M13" s="308">
        <f t="shared" si="1"/>
        <v>0</v>
      </c>
      <c r="R13" s="264"/>
    </row>
    <row r="14" spans="1:18" x14ac:dyDescent="0.25">
      <c r="A14" s="441"/>
      <c r="B14" s="442"/>
      <c r="C14" s="441" t="s">
        <v>315</v>
      </c>
      <c r="D14" s="483" t="s">
        <v>427</v>
      </c>
      <c r="E14" s="483" t="s">
        <v>311</v>
      </c>
      <c r="F14" s="484"/>
      <c r="G14" s="484">
        <v>41.4</v>
      </c>
      <c r="H14" s="484"/>
      <c r="I14" s="484"/>
      <c r="J14" s="484"/>
      <c r="K14" s="482">
        <f t="shared" si="0"/>
        <v>41.4</v>
      </c>
      <c r="L14" s="478">
        <f t="shared" si="2"/>
        <v>0</v>
      </c>
      <c r="M14" s="308">
        <f t="shared" si="1"/>
        <v>0</v>
      </c>
      <c r="R14" s="264"/>
    </row>
    <row r="15" spans="1:18" x14ac:dyDescent="0.25">
      <c r="A15" s="441"/>
      <c r="B15" s="442" t="s">
        <v>433</v>
      </c>
      <c r="C15" s="441" t="s">
        <v>319</v>
      </c>
      <c r="D15" s="483" t="s">
        <v>427</v>
      </c>
      <c r="E15" s="483" t="s">
        <v>420</v>
      </c>
      <c r="F15" s="484">
        <v>34.700000000000003</v>
      </c>
      <c r="G15" s="484"/>
      <c r="H15" s="484"/>
      <c r="I15" s="484"/>
      <c r="J15" s="484"/>
      <c r="K15" s="482">
        <f t="shared" si="0"/>
        <v>34.700000000000003</v>
      </c>
      <c r="L15" s="478">
        <f t="shared" si="2"/>
        <v>0</v>
      </c>
      <c r="M15" s="308">
        <f t="shared" si="1"/>
        <v>0</v>
      </c>
      <c r="R15" s="264"/>
    </row>
    <row r="16" spans="1:18" x14ac:dyDescent="0.25">
      <c r="A16" s="441"/>
      <c r="B16" s="442" t="s">
        <v>434</v>
      </c>
      <c r="C16" s="441" t="s">
        <v>435</v>
      </c>
      <c r="D16" s="483" t="s">
        <v>427</v>
      </c>
      <c r="E16" s="483" t="s">
        <v>421</v>
      </c>
      <c r="F16" s="484"/>
      <c r="G16" s="484">
        <v>124.1</v>
      </c>
      <c r="H16" s="484"/>
      <c r="I16" s="484"/>
      <c r="J16" s="484"/>
      <c r="K16" s="482">
        <f t="shared" si="0"/>
        <v>124.1</v>
      </c>
      <c r="L16" s="478">
        <f t="shared" si="2"/>
        <v>0</v>
      </c>
      <c r="M16" s="308">
        <f t="shared" si="1"/>
        <v>0</v>
      </c>
      <c r="R16" s="264"/>
    </row>
    <row r="17" spans="1:19" x14ac:dyDescent="0.25">
      <c r="A17" s="441"/>
      <c r="B17" s="442"/>
      <c r="C17" s="441" t="s">
        <v>436</v>
      </c>
      <c r="D17" s="483"/>
      <c r="E17" s="483" t="s">
        <v>314</v>
      </c>
      <c r="F17" s="484"/>
      <c r="G17" s="484"/>
      <c r="H17" s="484"/>
      <c r="I17" s="484"/>
      <c r="J17" s="484">
        <v>1.1000000000000001</v>
      </c>
      <c r="K17" s="482">
        <f t="shared" si="0"/>
        <v>1.1000000000000001</v>
      </c>
      <c r="L17" s="478">
        <f t="shared" si="2"/>
        <v>0</v>
      </c>
      <c r="M17" s="308">
        <f t="shared" si="1"/>
        <v>0</v>
      </c>
      <c r="R17" s="264"/>
    </row>
    <row r="18" spans="1:19" x14ac:dyDescent="0.25">
      <c r="A18" s="441"/>
      <c r="B18" s="442" t="s">
        <v>437</v>
      </c>
      <c r="C18" s="441" t="s">
        <v>319</v>
      </c>
      <c r="D18" s="483" t="s">
        <v>427</v>
      </c>
      <c r="E18" s="483" t="s">
        <v>420</v>
      </c>
      <c r="F18" s="484">
        <v>49.8</v>
      </c>
      <c r="G18" s="484"/>
      <c r="H18" s="484"/>
      <c r="I18" s="484"/>
      <c r="J18" s="484"/>
      <c r="K18" s="482">
        <f t="shared" si="0"/>
        <v>49.8</v>
      </c>
      <c r="L18" s="478">
        <f t="shared" si="2"/>
        <v>0</v>
      </c>
      <c r="M18" s="308">
        <f t="shared" si="1"/>
        <v>0</v>
      </c>
      <c r="R18" s="264"/>
    </row>
    <row r="19" spans="1:19" x14ac:dyDescent="0.25">
      <c r="A19" s="441"/>
      <c r="B19" s="442" t="s">
        <v>438</v>
      </c>
      <c r="C19" s="441" t="s">
        <v>319</v>
      </c>
      <c r="D19" s="483" t="s">
        <v>427</v>
      </c>
      <c r="E19" s="483" t="s">
        <v>420</v>
      </c>
      <c r="F19" s="484">
        <v>21.8</v>
      </c>
      <c r="G19" s="484"/>
      <c r="H19" s="484"/>
      <c r="I19" s="484"/>
      <c r="J19" s="484"/>
      <c r="K19" s="482">
        <f t="shared" si="0"/>
        <v>21.8</v>
      </c>
      <c r="L19" s="478">
        <f t="shared" si="2"/>
        <v>0</v>
      </c>
      <c r="M19" s="308">
        <f t="shared" si="1"/>
        <v>0</v>
      </c>
      <c r="R19" s="264"/>
    </row>
    <row r="20" spans="1:19" x14ac:dyDescent="0.25">
      <c r="A20" s="441"/>
      <c r="B20" s="442" t="s">
        <v>439</v>
      </c>
      <c r="C20" s="441" t="s">
        <v>319</v>
      </c>
      <c r="D20" s="483" t="s">
        <v>427</v>
      </c>
      <c r="E20" s="483" t="s">
        <v>420</v>
      </c>
      <c r="F20" s="484">
        <v>25.9</v>
      </c>
      <c r="G20" s="484"/>
      <c r="H20" s="484"/>
      <c r="I20" s="484"/>
      <c r="J20" s="484"/>
      <c r="K20" s="482">
        <f t="shared" si="0"/>
        <v>25.9</v>
      </c>
      <c r="L20" s="478">
        <f t="shared" si="2"/>
        <v>0</v>
      </c>
      <c r="M20" s="308">
        <f t="shared" si="1"/>
        <v>0</v>
      </c>
      <c r="R20" s="264"/>
    </row>
    <row r="21" spans="1:19" x14ac:dyDescent="0.25">
      <c r="A21" s="260"/>
      <c r="B21" s="442" t="s">
        <v>440</v>
      </c>
      <c r="C21" s="441" t="s">
        <v>319</v>
      </c>
      <c r="D21" s="483" t="s">
        <v>427</v>
      </c>
      <c r="E21" s="483" t="s">
        <v>420</v>
      </c>
      <c r="F21" s="484">
        <v>70.2</v>
      </c>
      <c r="G21" s="484"/>
      <c r="H21" s="484"/>
      <c r="I21" s="484"/>
      <c r="J21" s="484"/>
      <c r="K21" s="482">
        <f t="shared" si="0"/>
        <v>70.2</v>
      </c>
      <c r="L21" s="478">
        <f t="shared" si="2"/>
        <v>0</v>
      </c>
      <c r="M21" s="308">
        <f t="shared" si="1"/>
        <v>0</v>
      </c>
      <c r="R21" s="264"/>
    </row>
    <row r="22" spans="1:19" x14ac:dyDescent="0.25">
      <c r="A22" s="260"/>
      <c r="B22" s="442"/>
      <c r="C22" s="441" t="s">
        <v>357</v>
      </c>
      <c r="D22" s="483"/>
      <c r="E22" s="483" t="s">
        <v>314</v>
      </c>
      <c r="F22" s="484"/>
      <c r="G22" s="484"/>
      <c r="H22" s="484"/>
      <c r="I22" s="484"/>
      <c r="J22" s="484">
        <v>14.6</v>
      </c>
      <c r="K22" s="482">
        <f t="shared" si="0"/>
        <v>14.6</v>
      </c>
      <c r="L22" s="478">
        <f t="shared" si="2"/>
        <v>0</v>
      </c>
      <c r="M22" s="308">
        <f t="shared" si="1"/>
        <v>0</v>
      </c>
      <c r="R22" s="264"/>
    </row>
    <row r="23" spans="1:19" x14ac:dyDescent="0.25">
      <c r="A23" s="260"/>
      <c r="B23" s="442"/>
      <c r="C23" s="441" t="s">
        <v>312</v>
      </c>
      <c r="D23" s="483"/>
      <c r="E23" s="483" t="s">
        <v>311</v>
      </c>
      <c r="F23" s="484"/>
      <c r="G23" s="484"/>
      <c r="H23" s="484"/>
      <c r="I23" s="484"/>
      <c r="J23" s="484">
        <v>20</v>
      </c>
      <c r="K23" s="482">
        <f t="shared" si="0"/>
        <v>20</v>
      </c>
      <c r="L23" s="478">
        <f t="shared" si="2"/>
        <v>200</v>
      </c>
      <c r="M23" s="308">
        <f t="shared" si="1"/>
        <v>4000</v>
      </c>
      <c r="R23" s="264"/>
    </row>
    <row r="24" spans="1:19" x14ac:dyDescent="0.25">
      <c r="A24" s="260"/>
      <c r="B24" s="442"/>
      <c r="C24" s="441" t="s">
        <v>441</v>
      </c>
      <c r="D24" s="483"/>
      <c r="E24" s="483" t="s">
        <v>275</v>
      </c>
      <c r="F24" s="484"/>
      <c r="G24" s="484"/>
      <c r="H24" s="484"/>
      <c r="I24" s="484"/>
      <c r="J24" s="484">
        <v>19</v>
      </c>
      <c r="K24" s="482">
        <f t="shared" si="0"/>
        <v>19</v>
      </c>
      <c r="L24" s="485">
        <v>210</v>
      </c>
      <c r="M24" s="308">
        <f t="shared" si="1"/>
        <v>3990</v>
      </c>
      <c r="O24" s="418" t="s">
        <v>557</v>
      </c>
      <c r="R24" s="264"/>
    </row>
    <row r="25" spans="1:19" x14ac:dyDescent="0.25">
      <c r="A25" s="260"/>
      <c r="B25" s="442" t="s">
        <v>442</v>
      </c>
      <c r="C25" s="441" t="s">
        <v>334</v>
      </c>
      <c r="D25" s="483"/>
      <c r="E25" s="483" t="s">
        <v>314</v>
      </c>
      <c r="F25" s="484"/>
      <c r="G25" s="484"/>
      <c r="H25" s="484"/>
      <c r="I25" s="484"/>
      <c r="J25" s="484">
        <v>56.3</v>
      </c>
      <c r="K25" s="482">
        <f t="shared" si="0"/>
        <v>56.3</v>
      </c>
      <c r="L25" s="478">
        <f t="shared" si="2"/>
        <v>0</v>
      </c>
      <c r="M25" s="308">
        <f t="shared" si="1"/>
        <v>0</v>
      </c>
      <c r="R25" s="264"/>
    </row>
    <row r="26" spans="1:19" x14ac:dyDescent="0.25">
      <c r="A26" s="260"/>
      <c r="B26" s="442"/>
      <c r="C26" s="441" t="s">
        <v>315</v>
      </c>
      <c r="D26" s="483"/>
      <c r="E26" s="483" t="s">
        <v>311</v>
      </c>
      <c r="F26" s="484"/>
      <c r="G26" s="484">
        <v>51.8</v>
      </c>
      <c r="H26" s="484"/>
      <c r="I26" s="484"/>
      <c r="J26" s="484"/>
      <c r="K26" s="482">
        <f t="shared" si="0"/>
        <v>51.8</v>
      </c>
      <c r="L26" s="478">
        <f t="shared" si="2"/>
        <v>200</v>
      </c>
      <c r="M26" s="308">
        <f t="shared" si="1"/>
        <v>10360</v>
      </c>
      <c r="R26" s="264"/>
    </row>
    <row r="27" spans="1:19" x14ac:dyDescent="0.25">
      <c r="A27" s="260"/>
      <c r="B27" s="442" t="s">
        <v>443</v>
      </c>
      <c r="C27" s="441" t="s">
        <v>319</v>
      </c>
      <c r="D27" s="483"/>
      <c r="E27" s="483" t="s">
        <v>420</v>
      </c>
      <c r="F27" s="484"/>
      <c r="G27" s="484">
        <v>16.100000000000001</v>
      </c>
      <c r="H27" s="484"/>
      <c r="I27" s="484"/>
      <c r="J27" s="484">
        <v>16.100000000000001</v>
      </c>
      <c r="K27" s="482">
        <f t="shared" si="0"/>
        <v>32.200000000000003</v>
      </c>
      <c r="L27" s="485">
        <v>210</v>
      </c>
      <c r="M27" s="308">
        <f t="shared" si="1"/>
        <v>6762.0000000000009</v>
      </c>
      <c r="O27" s="418" t="s">
        <v>557</v>
      </c>
      <c r="R27" s="264"/>
    </row>
    <row r="28" spans="1:19" x14ac:dyDescent="0.25">
      <c r="A28" s="258"/>
      <c r="B28" s="442" t="s">
        <v>444</v>
      </c>
      <c r="C28" s="441" t="s">
        <v>445</v>
      </c>
      <c r="D28" s="483"/>
      <c r="E28" s="483" t="s">
        <v>425</v>
      </c>
      <c r="F28" s="484"/>
      <c r="G28" s="484">
        <v>142</v>
      </c>
      <c r="H28" s="484"/>
      <c r="I28" s="484"/>
      <c r="J28" s="484"/>
      <c r="K28" s="482">
        <f t="shared" si="0"/>
        <v>142</v>
      </c>
      <c r="L28" s="478">
        <f t="shared" si="2"/>
        <v>200</v>
      </c>
      <c r="M28" s="308">
        <f t="shared" si="1"/>
        <v>28400</v>
      </c>
      <c r="R28" s="264"/>
    </row>
    <row r="29" spans="1:19" s="486" customFormat="1" x14ac:dyDescent="0.25">
      <c r="A29" s="258"/>
      <c r="B29" s="442" t="s">
        <v>446</v>
      </c>
      <c r="C29" s="441" t="s">
        <v>447</v>
      </c>
      <c r="D29" s="483"/>
      <c r="E29" s="483" t="s">
        <v>426</v>
      </c>
      <c r="F29" s="484"/>
      <c r="G29" s="484">
        <v>110.3</v>
      </c>
      <c r="H29" s="484"/>
      <c r="I29" s="484"/>
      <c r="J29" s="484"/>
      <c r="K29" s="482">
        <f t="shared" si="0"/>
        <v>110.3</v>
      </c>
      <c r="L29" s="478">
        <f t="shared" si="2"/>
        <v>200</v>
      </c>
      <c r="M29" s="308">
        <f t="shared" si="1"/>
        <v>22060</v>
      </c>
      <c r="R29" s="264"/>
      <c r="S29" s="479"/>
    </row>
    <row r="30" spans="1:19" x14ac:dyDescent="0.25">
      <c r="A30" s="258"/>
      <c r="B30" s="442" t="s">
        <v>448</v>
      </c>
      <c r="C30" s="441" t="s">
        <v>447</v>
      </c>
      <c r="D30" s="483"/>
      <c r="E30" s="483" t="s">
        <v>426</v>
      </c>
      <c r="F30" s="484"/>
      <c r="G30" s="484">
        <v>123.1</v>
      </c>
      <c r="H30" s="484"/>
      <c r="I30" s="484"/>
      <c r="J30" s="484"/>
      <c r="K30" s="482">
        <f t="shared" si="0"/>
        <v>123.1</v>
      </c>
      <c r="L30" s="478">
        <f t="shared" si="2"/>
        <v>200</v>
      </c>
      <c r="M30" s="308">
        <f t="shared" si="1"/>
        <v>24620</v>
      </c>
      <c r="R30" s="264"/>
    </row>
    <row r="31" spans="1:19" x14ac:dyDescent="0.25">
      <c r="A31" s="258"/>
      <c r="B31" s="442"/>
      <c r="C31" s="441" t="s">
        <v>312</v>
      </c>
      <c r="D31" s="483"/>
      <c r="E31" s="483" t="s">
        <v>311</v>
      </c>
      <c r="F31" s="484"/>
      <c r="G31" s="484"/>
      <c r="H31" s="484"/>
      <c r="I31" s="484"/>
      <c r="J31" s="484">
        <v>20</v>
      </c>
      <c r="K31" s="482">
        <f t="shared" si="0"/>
        <v>20</v>
      </c>
      <c r="L31" s="478">
        <f t="shared" si="2"/>
        <v>200</v>
      </c>
      <c r="M31" s="308">
        <f t="shared" si="1"/>
        <v>4000</v>
      </c>
      <c r="R31" s="264"/>
    </row>
    <row r="32" spans="1:19" x14ac:dyDescent="0.25">
      <c r="A32" s="258"/>
      <c r="B32" s="442"/>
      <c r="C32" s="441" t="s">
        <v>308</v>
      </c>
      <c r="D32" s="483"/>
      <c r="E32" s="483" t="s">
        <v>311</v>
      </c>
      <c r="F32" s="484">
        <v>9</v>
      </c>
      <c r="G32" s="484"/>
      <c r="H32" s="484"/>
      <c r="I32" s="484"/>
      <c r="J32" s="484"/>
      <c r="K32" s="482">
        <f t="shared" si="0"/>
        <v>9</v>
      </c>
      <c r="L32" s="478">
        <f t="shared" si="2"/>
        <v>200</v>
      </c>
      <c r="M32" s="308">
        <f t="shared" si="1"/>
        <v>1800</v>
      </c>
      <c r="R32" s="264"/>
    </row>
    <row r="33" spans="1:19" x14ac:dyDescent="0.25">
      <c r="A33" s="258"/>
      <c r="B33" s="442" t="s">
        <v>449</v>
      </c>
      <c r="C33" s="441" t="s">
        <v>450</v>
      </c>
      <c r="D33" s="483"/>
      <c r="E33" s="483" t="s">
        <v>314</v>
      </c>
      <c r="F33" s="484"/>
      <c r="G33" s="484"/>
      <c r="H33" s="484"/>
      <c r="I33" s="484"/>
      <c r="J33" s="484">
        <v>19</v>
      </c>
      <c r="K33" s="482">
        <f t="shared" si="0"/>
        <v>19</v>
      </c>
      <c r="L33" s="478">
        <f t="shared" si="2"/>
        <v>0</v>
      </c>
      <c r="M33" s="308">
        <f t="shared" si="1"/>
        <v>0</v>
      </c>
      <c r="R33" s="264"/>
    </row>
    <row r="34" spans="1:19" x14ac:dyDescent="0.25">
      <c r="A34" s="258"/>
      <c r="B34" s="442"/>
      <c r="C34" s="441" t="s">
        <v>315</v>
      </c>
      <c r="D34" s="483"/>
      <c r="E34" s="483" t="s">
        <v>311</v>
      </c>
      <c r="F34" s="484"/>
      <c r="G34" s="484">
        <v>13.4</v>
      </c>
      <c r="H34" s="484"/>
      <c r="I34" s="484"/>
      <c r="J34" s="484"/>
      <c r="K34" s="482">
        <f t="shared" si="0"/>
        <v>13.4</v>
      </c>
      <c r="L34" s="478">
        <f t="shared" si="2"/>
        <v>200</v>
      </c>
      <c r="M34" s="308">
        <f t="shared" si="1"/>
        <v>2680</v>
      </c>
      <c r="R34" s="264"/>
    </row>
    <row r="35" spans="1:19" x14ac:dyDescent="0.25">
      <c r="A35" s="258"/>
      <c r="B35" s="442"/>
      <c r="C35" s="441" t="s">
        <v>334</v>
      </c>
      <c r="D35" s="483"/>
      <c r="E35" s="483" t="s">
        <v>314</v>
      </c>
      <c r="F35" s="484"/>
      <c r="G35" s="484"/>
      <c r="H35" s="484"/>
      <c r="I35" s="484"/>
      <c r="J35" s="484">
        <v>58.6</v>
      </c>
      <c r="K35" s="482">
        <f t="shared" si="0"/>
        <v>58.6</v>
      </c>
      <c r="L35" s="478">
        <f t="shared" si="2"/>
        <v>0</v>
      </c>
      <c r="M35" s="308">
        <f t="shared" si="1"/>
        <v>0</v>
      </c>
      <c r="R35" s="264"/>
    </row>
    <row r="36" spans="1:19" x14ac:dyDescent="0.25">
      <c r="A36" s="258"/>
      <c r="B36" s="442"/>
      <c r="C36" s="441" t="s">
        <v>315</v>
      </c>
      <c r="D36" s="483"/>
      <c r="E36" s="483" t="s">
        <v>311</v>
      </c>
      <c r="F36" s="484"/>
      <c r="G36" s="484">
        <v>36.6</v>
      </c>
      <c r="H36" s="484"/>
      <c r="I36" s="484"/>
      <c r="J36" s="484"/>
      <c r="K36" s="482">
        <f t="shared" si="0"/>
        <v>36.6</v>
      </c>
      <c r="L36" s="478">
        <f t="shared" si="2"/>
        <v>200</v>
      </c>
      <c r="M36" s="308">
        <f t="shared" si="1"/>
        <v>7320</v>
      </c>
      <c r="R36" s="264"/>
    </row>
    <row r="37" spans="1:19" x14ac:dyDescent="0.25">
      <c r="A37" s="258"/>
      <c r="B37" s="442"/>
      <c r="C37" s="441" t="s">
        <v>315</v>
      </c>
      <c r="D37" s="483"/>
      <c r="E37" s="483" t="s">
        <v>311</v>
      </c>
      <c r="F37" s="484"/>
      <c r="G37" s="484">
        <v>52.9</v>
      </c>
      <c r="H37" s="484"/>
      <c r="I37" s="484"/>
      <c r="J37" s="484"/>
      <c r="K37" s="482">
        <f t="shared" si="0"/>
        <v>52.9</v>
      </c>
      <c r="L37" s="478">
        <f t="shared" si="2"/>
        <v>200</v>
      </c>
      <c r="M37" s="308">
        <f t="shared" si="1"/>
        <v>10580</v>
      </c>
      <c r="R37" s="264"/>
    </row>
    <row r="38" spans="1:19" x14ac:dyDescent="0.25">
      <c r="A38" s="258"/>
      <c r="B38" s="442"/>
      <c r="C38" s="441" t="s">
        <v>315</v>
      </c>
      <c r="D38" s="483"/>
      <c r="E38" s="483" t="s">
        <v>311</v>
      </c>
      <c r="F38" s="484"/>
      <c r="G38" s="484">
        <v>39.200000000000003</v>
      </c>
      <c r="H38" s="484"/>
      <c r="I38" s="484"/>
      <c r="J38" s="484"/>
      <c r="K38" s="482">
        <f t="shared" si="0"/>
        <v>39.200000000000003</v>
      </c>
      <c r="L38" s="478">
        <f t="shared" si="2"/>
        <v>200</v>
      </c>
      <c r="M38" s="308">
        <f t="shared" si="1"/>
        <v>7840.0000000000009</v>
      </c>
      <c r="R38" s="264"/>
    </row>
    <row r="39" spans="1:19" x14ac:dyDescent="0.25">
      <c r="A39" s="258"/>
      <c r="B39" s="442"/>
      <c r="C39" s="441" t="s">
        <v>451</v>
      </c>
      <c r="D39" s="483"/>
      <c r="E39" s="483" t="s">
        <v>275</v>
      </c>
      <c r="F39" s="484"/>
      <c r="G39" s="484"/>
      <c r="H39" s="484"/>
      <c r="I39" s="484"/>
      <c r="J39" s="484">
        <v>3.9</v>
      </c>
      <c r="K39" s="482">
        <f t="shared" si="0"/>
        <v>3.9</v>
      </c>
      <c r="L39" s="478">
        <f t="shared" si="2"/>
        <v>200</v>
      </c>
      <c r="M39" s="308">
        <f t="shared" si="1"/>
        <v>780</v>
      </c>
      <c r="R39" s="264"/>
    </row>
    <row r="40" spans="1:19" s="486" customFormat="1" x14ac:dyDescent="0.25">
      <c r="A40" s="258"/>
      <c r="B40" s="442"/>
      <c r="C40" s="441" t="s">
        <v>452</v>
      </c>
      <c r="D40" s="483"/>
      <c r="E40" s="483" t="s">
        <v>275</v>
      </c>
      <c r="F40" s="484"/>
      <c r="G40" s="484"/>
      <c r="H40" s="484"/>
      <c r="I40" s="484"/>
      <c r="J40" s="484">
        <v>4</v>
      </c>
      <c r="K40" s="482">
        <f t="shared" si="0"/>
        <v>4</v>
      </c>
      <c r="L40" s="478">
        <f t="shared" si="2"/>
        <v>200</v>
      </c>
      <c r="M40" s="308">
        <f t="shared" si="1"/>
        <v>800</v>
      </c>
      <c r="R40" s="264"/>
      <c r="S40" s="479"/>
    </row>
    <row r="41" spans="1:19" x14ac:dyDescent="0.25">
      <c r="A41" s="258"/>
      <c r="B41" s="442"/>
      <c r="C41" s="441" t="s">
        <v>327</v>
      </c>
      <c r="D41" s="483"/>
      <c r="E41" s="483" t="s">
        <v>314</v>
      </c>
      <c r="F41" s="484"/>
      <c r="G41" s="484"/>
      <c r="H41" s="484"/>
      <c r="I41" s="484"/>
      <c r="J41" s="484">
        <v>3</v>
      </c>
      <c r="K41" s="482">
        <f t="shared" si="0"/>
        <v>3</v>
      </c>
      <c r="L41" s="478">
        <f t="shared" si="2"/>
        <v>0</v>
      </c>
      <c r="M41" s="308">
        <f t="shared" si="1"/>
        <v>0</v>
      </c>
      <c r="R41" s="264"/>
    </row>
    <row r="42" spans="1:19" x14ac:dyDescent="0.25">
      <c r="A42" s="258"/>
      <c r="B42" s="442"/>
      <c r="C42" s="441" t="s">
        <v>452</v>
      </c>
      <c r="D42" s="483"/>
      <c r="E42" s="483" t="s">
        <v>275</v>
      </c>
      <c r="F42" s="484"/>
      <c r="G42" s="484"/>
      <c r="H42" s="484"/>
      <c r="I42" s="484"/>
      <c r="J42" s="484">
        <v>5</v>
      </c>
      <c r="K42" s="482">
        <f t="shared" si="0"/>
        <v>5</v>
      </c>
      <c r="L42" s="478">
        <f t="shared" si="2"/>
        <v>200</v>
      </c>
      <c r="M42" s="308">
        <f t="shared" si="1"/>
        <v>1000</v>
      </c>
      <c r="R42" s="264"/>
    </row>
    <row r="43" spans="1:19" x14ac:dyDescent="0.25">
      <c r="A43" s="258"/>
      <c r="B43" s="442"/>
      <c r="C43" s="441" t="s">
        <v>334</v>
      </c>
      <c r="D43" s="483"/>
      <c r="E43" s="483" t="s">
        <v>314</v>
      </c>
      <c r="F43" s="484"/>
      <c r="G43" s="484"/>
      <c r="H43" s="484"/>
      <c r="I43" s="484"/>
      <c r="J43" s="484">
        <v>4.5</v>
      </c>
      <c r="K43" s="482">
        <f t="shared" si="0"/>
        <v>4.5</v>
      </c>
      <c r="L43" s="478">
        <f t="shared" si="2"/>
        <v>0</v>
      </c>
      <c r="M43" s="308">
        <f t="shared" si="1"/>
        <v>0</v>
      </c>
      <c r="R43" s="264"/>
    </row>
    <row r="44" spans="1:19" x14ac:dyDescent="0.25">
      <c r="A44" s="258"/>
      <c r="B44" s="442"/>
      <c r="C44" s="441" t="s">
        <v>312</v>
      </c>
      <c r="D44" s="483"/>
      <c r="E44" s="483" t="s">
        <v>311</v>
      </c>
      <c r="F44" s="484"/>
      <c r="G44" s="484"/>
      <c r="H44" s="484"/>
      <c r="I44" s="484"/>
      <c r="J44" s="484">
        <v>20</v>
      </c>
      <c r="K44" s="482">
        <f t="shared" si="0"/>
        <v>20</v>
      </c>
      <c r="L44" s="478">
        <f t="shared" si="2"/>
        <v>200</v>
      </c>
      <c r="M44" s="308">
        <f t="shared" si="1"/>
        <v>4000</v>
      </c>
      <c r="R44" s="264"/>
    </row>
    <row r="45" spans="1:19" x14ac:dyDescent="0.25">
      <c r="A45" s="258"/>
      <c r="B45" s="442"/>
      <c r="C45" s="441" t="s">
        <v>453</v>
      </c>
      <c r="D45" s="483"/>
      <c r="E45" s="483" t="s">
        <v>314</v>
      </c>
      <c r="F45" s="484"/>
      <c r="G45" s="484"/>
      <c r="H45" s="484"/>
      <c r="I45" s="484"/>
      <c r="J45" s="484">
        <v>14.6</v>
      </c>
      <c r="K45" s="482">
        <f t="shared" si="0"/>
        <v>14.6</v>
      </c>
      <c r="L45" s="478">
        <f t="shared" si="2"/>
        <v>0</v>
      </c>
      <c r="M45" s="308">
        <f t="shared" si="1"/>
        <v>0</v>
      </c>
      <c r="R45" s="264"/>
    </row>
    <row r="46" spans="1:19" x14ac:dyDescent="0.25">
      <c r="A46" s="258"/>
      <c r="B46" s="442"/>
      <c r="C46" s="441" t="s">
        <v>367</v>
      </c>
      <c r="D46" s="483"/>
      <c r="E46" s="483" t="s">
        <v>311</v>
      </c>
      <c r="F46" s="484"/>
      <c r="G46" s="484">
        <v>2.5</v>
      </c>
      <c r="H46" s="484"/>
      <c r="I46" s="484"/>
      <c r="J46" s="484"/>
      <c r="K46" s="482">
        <f t="shared" si="0"/>
        <v>2.5</v>
      </c>
      <c r="L46" s="478">
        <f t="shared" si="2"/>
        <v>200</v>
      </c>
      <c r="M46" s="308">
        <f t="shared" si="1"/>
        <v>500</v>
      </c>
      <c r="R46" s="264"/>
    </row>
    <row r="47" spans="1:19" x14ac:dyDescent="0.25">
      <c r="A47" s="258"/>
      <c r="B47" s="442"/>
      <c r="C47" s="441" t="s">
        <v>357</v>
      </c>
      <c r="D47" s="483"/>
      <c r="E47" s="483" t="s">
        <v>314</v>
      </c>
      <c r="F47" s="484"/>
      <c r="G47" s="484"/>
      <c r="H47" s="484"/>
      <c r="I47" s="484"/>
      <c r="J47" s="484">
        <v>19.7</v>
      </c>
      <c r="K47" s="482">
        <f t="shared" si="0"/>
        <v>19.7</v>
      </c>
      <c r="L47" s="478">
        <f t="shared" si="2"/>
        <v>0</v>
      </c>
      <c r="M47" s="308">
        <f t="shared" si="1"/>
        <v>0</v>
      </c>
      <c r="R47" s="264"/>
    </row>
    <row r="48" spans="1:19" x14ac:dyDescent="0.25">
      <c r="A48" s="258"/>
      <c r="B48" s="442"/>
      <c r="C48" s="441" t="s">
        <v>310</v>
      </c>
      <c r="D48" s="483"/>
      <c r="E48" s="483" t="s">
        <v>311</v>
      </c>
      <c r="F48" s="484"/>
      <c r="G48" s="484">
        <v>14.1</v>
      </c>
      <c r="H48" s="484"/>
      <c r="I48" s="484"/>
      <c r="J48" s="484"/>
      <c r="K48" s="482">
        <f t="shared" si="0"/>
        <v>14.1</v>
      </c>
      <c r="L48" s="478">
        <f t="shared" si="2"/>
        <v>200</v>
      </c>
      <c r="M48" s="308">
        <f t="shared" si="1"/>
        <v>2820</v>
      </c>
      <c r="R48" s="264"/>
    </row>
    <row r="49" spans="1:18" x14ac:dyDescent="0.25">
      <c r="A49" s="258"/>
      <c r="B49" s="442"/>
      <c r="C49" s="441" t="s">
        <v>315</v>
      </c>
      <c r="D49" s="483"/>
      <c r="E49" s="483" t="s">
        <v>311</v>
      </c>
      <c r="F49" s="484"/>
      <c r="G49" s="484">
        <v>106.3</v>
      </c>
      <c r="H49" s="484"/>
      <c r="I49" s="484"/>
      <c r="J49" s="484"/>
      <c r="K49" s="482">
        <f t="shared" si="0"/>
        <v>106.3</v>
      </c>
      <c r="L49" s="478">
        <f t="shared" si="2"/>
        <v>200</v>
      </c>
      <c r="M49" s="308">
        <f t="shared" si="1"/>
        <v>21260</v>
      </c>
      <c r="R49" s="264"/>
    </row>
    <row r="50" spans="1:18" x14ac:dyDescent="0.25">
      <c r="A50" s="263"/>
      <c r="B50" s="487"/>
      <c r="C50" s="488" t="s">
        <v>327</v>
      </c>
      <c r="D50" s="489"/>
      <c r="E50" s="489" t="s">
        <v>314</v>
      </c>
      <c r="F50" s="490"/>
      <c r="G50" s="490"/>
      <c r="H50" s="490"/>
      <c r="I50" s="490"/>
      <c r="J50" s="490">
        <v>20</v>
      </c>
      <c r="K50" s="482">
        <f t="shared" si="0"/>
        <v>20</v>
      </c>
      <c r="L50" s="478">
        <f t="shared" si="2"/>
        <v>0</v>
      </c>
      <c r="M50" s="308">
        <f t="shared" si="1"/>
        <v>0</v>
      </c>
      <c r="R50" s="264"/>
    </row>
    <row r="51" spans="1:18" x14ac:dyDescent="0.25">
      <c r="A51" s="263"/>
      <c r="B51" s="487" t="s">
        <v>454</v>
      </c>
      <c r="C51" s="488" t="s">
        <v>455</v>
      </c>
      <c r="D51" s="489"/>
      <c r="E51" s="489" t="s">
        <v>309</v>
      </c>
      <c r="F51" s="490"/>
      <c r="G51" s="490">
        <v>52</v>
      </c>
      <c r="H51" s="490"/>
      <c r="I51" s="490"/>
      <c r="J51" s="490"/>
      <c r="K51" s="482">
        <f t="shared" si="0"/>
        <v>52</v>
      </c>
      <c r="L51" s="478">
        <f t="shared" si="2"/>
        <v>200</v>
      </c>
      <c r="M51" s="308">
        <f t="shared" si="1"/>
        <v>10400</v>
      </c>
      <c r="R51" s="264"/>
    </row>
    <row r="52" spans="1:18" x14ac:dyDescent="0.25">
      <c r="A52" s="263"/>
      <c r="B52" s="487" t="s">
        <v>456</v>
      </c>
      <c r="C52" s="488" t="s">
        <v>316</v>
      </c>
      <c r="D52" s="489"/>
      <c r="E52" s="489" t="s">
        <v>309</v>
      </c>
      <c r="F52" s="490"/>
      <c r="G52" s="490">
        <v>46</v>
      </c>
      <c r="H52" s="490"/>
      <c r="I52" s="490"/>
      <c r="J52" s="490"/>
      <c r="K52" s="482">
        <f t="shared" si="0"/>
        <v>46</v>
      </c>
      <c r="L52" s="478">
        <f t="shared" si="2"/>
        <v>200</v>
      </c>
      <c r="M52" s="308">
        <f t="shared" si="1"/>
        <v>9200</v>
      </c>
      <c r="R52" s="264"/>
    </row>
    <row r="53" spans="1:18" x14ac:dyDescent="0.25">
      <c r="A53" s="263"/>
      <c r="B53" s="487" t="s">
        <v>457</v>
      </c>
      <c r="C53" s="488" t="s">
        <v>316</v>
      </c>
      <c r="D53" s="489"/>
      <c r="E53" s="489" t="s">
        <v>309</v>
      </c>
      <c r="F53" s="490"/>
      <c r="G53" s="490">
        <v>42</v>
      </c>
      <c r="H53" s="490"/>
      <c r="I53" s="490"/>
      <c r="J53" s="490"/>
      <c r="K53" s="482">
        <f t="shared" si="0"/>
        <v>42</v>
      </c>
      <c r="L53" s="478">
        <f t="shared" si="2"/>
        <v>200</v>
      </c>
      <c r="M53" s="308">
        <f t="shared" si="1"/>
        <v>8400</v>
      </c>
      <c r="R53" s="264"/>
    </row>
    <row r="54" spans="1:18" x14ac:dyDescent="0.25">
      <c r="A54" s="263"/>
      <c r="B54" s="487" t="s">
        <v>458</v>
      </c>
      <c r="C54" s="488" t="s">
        <v>455</v>
      </c>
      <c r="D54" s="489"/>
      <c r="E54" s="489" t="s">
        <v>309</v>
      </c>
      <c r="F54" s="490"/>
      <c r="G54" s="490">
        <v>42</v>
      </c>
      <c r="H54" s="490"/>
      <c r="I54" s="490"/>
      <c r="J54" s="490"/>
      <c r="K54" s="482">
        <f t="shared" si="0"/>
        <v>42</v>
      </c>
      <c r="L54" s="478">
        <f t="shared" si="2"/>
        <v>200</v>
      </c>
      <c r="M54" s="308">
        <f t="shared" si="1"/>
        <v>8400</v>
      </c>
      <c r="R54" s="264"/>
    </row>
    <row r="55" spans="1:18" x14ac:dyDescent="0.25">
      <c r="A55" s="263"/>
      <c r="B55" s="487" t="s">
        <v>459</v>
      </c>
      <c r="C55" s="488" t="s">
        <v>316</v>
      </c>
      <c r="D55" s="489"/>
      <c r="E55" s="489" t="s">
        <v>309</v>
      </c>
      <c r="F55" s="490"/>
      <c r="G55" s="490">
        <v>46</v>
      </c>
      <c r="H55" s="490"/>
      <c r="I55" s="490"/>
      <c r="J55" s="490"/>
      <c r="K55" s="482">
        <f t="shared" si="0"/>
        <v>46</v>
      </c>
      <c r="L55" s="478">
        <f t="shared" si="2"/>
        <v>200</v>
      </c>
      <c r="M55" s="308">
        <f t="shared" si="1"/>
        <v>9200</v>
      </c>
      <c r="R55" s="264"/>
    </row>
    <row r="56" spans="1:18" x14ac:dyDescent="0.25">
      <c r="A56" s="263"/>
      <c r="B56" s="487" t="s">
        <v>460</v>
      </c>
      <c r="C56" s="488" t="s">
        <v>316</v>
      </c>
      <c r="D56" s="489"/>
      <c r="E56" s="489" t="s">
        <v>309</v>
      </c>
      <c r="F56" s="490"/>
      <c r="G56" s="490">
        <v>48</v>
      </c>
      <c r="H56" s="490"/>
      <c r="I56" s="490"/>
      <c r="J56" s="490"/>
      <c r="K56" s="482">
        <f t="shared" si="0"/>
        <v>48</v>
      </c>
      <c r="L56" s="478">
        <f t="shared" si="2"/>
        <v>200</v>
      </c>
      <c r="M56" s="308">
        <f t="shared" si="1"/>
        <v>9600</v>
      </c>
      <c r="R56" s="264"/>
    </row>
    <row r="57" spans="1:18" x14ac:dyDescent="0.25">
      <c r="A57" s="263"/>
      <c r="B57" s="487" t="s">
        <v>461</v>
      </c>
      <c r="C57" s="488" t="s">
        <v>455</v>
      </c>
      <c r="D57" s="489"/>
      <c r="E57" s="489" t="s">
        <v>309</v>
      </c>
      <c r="F57" s="490"/>
      <c r="G57" s="490">
        <v>36</v>
      </c>
      <c r="H57" s="490"/>
      <c r="I57" s="490"/>
      <c r="J57" s="490"/>
      <c r="K57" s="482">
        <f t="shared" si="0"/>
        <v>36</v>
      </c>
      <c r="L57" s="478">
        <f t="shared" si="2"/>
        <v>200</v>
      </c>
      <c r="M57" s="308">
        <f t="shared" si="1"/>
        <v>7200</v>
      </c>
      <c r="R57" s="264"/>
    </row>
    <row r="58" spans="1:18" x14ac:dyDescent="0.25">
      <c r="A58" s="263"/>
      <c r="B58" s="487"/>
      <c r="C58" s="488" t="s">
        <v>334</v>
      </c>
      <c r="D58" s="489"/>
      <c r="E58" s="489" t="s">
        <v>314</v>
      </c>
      <c r="F58" s="490"/>
      <c r="G58" s="490"/>
      <c r="H58" s="490"/>
      <c r="I58" s="490"/>
      <c r="J58" s="490">
        <v>12</v>
      </c>
      <c r="K58" s="482">
        <f t="shared" si="0"/>
        <v>12</v>
      </c>
      <c r="L58" s="478">
        <f t="shared" si="2"/>
        <v>0</v>
      </c>
      <c r="M58" s="308">
        <f t="shared" si="1"/>
        <v>0</v>
      </c>
      <c r="R58" s="264"/>
    </row>
    <row r="59" spans="1:18" x14ac:dyDescent="0.25">
      <c r="A59" s="258"/>
      <c r="B59" s="442"/>
      <c r="C59" s="441" t="s">
        <v>312</v>
      </c>
      <c r="D59" s="483"/>
      <c r="E59" s="483" t="s">
        <v>311</v>
      </c>
      <c r="F59" s="484"/>
      <c r="G59" s="484"/>
      <c r="H59" s="484"/>
      <c r="I59" s="484"/>
      <c r="J59" s="484">
        <v>20</v>
      </c>
      <c r="K59" s="482">
        <f t="shared" si="0"/>
        <v>20</v>
      </c>
      <c r="L59" s="478">
        <f t="shared" si="2"/>
        <v>200</v>
      </c>
      <c r="M59" s="308">
        <f t="shared" si="1"/>
        <v>4000</v>
      </c>
      <c r="R59" s="264"/>
    </row>
    <row r="60" spans="1:18" x14ac:dyDescent="0.25">
      <c r="A60" s="258"/>
      <c r="B60" s="442"/>
      <c r="C60" s="445" t="s">
        <v>462</v>
      </c>
      <c r="D60" s="491" t="s">
        <v>427</v>
      </c>
      <c r="E60" s="491" t="s">
        <v>420</v>
      </c>
      <c r="F60" s="492"/>
      <c r="G60" s="492">
        <v>90</v>
      </c>
      <c r="H60" s="492"/>
      <c r="I60" s="492"/>
      <c r="J60" s="492"/>
      <c r="K60" s="482">
        <f t="shared" si="0"/>
        <v>90</v>
      </c>
      <c r="L60" s="478">
        <f t="shared" si="2"/>
        <v>0</v>
      </c>
      <c r="M60" s="308">
        <f t="shared" si="1"/>
        <v>0</v>
      </c>
      <c r="R60" s="264"/>
    </row>
    <row r="61" spans="1:18" ht="15.75" thickBot="1" x14ac:dyDescent="0.3">
      <c r="A61" s="258"/>
      <c r="B61" s="442"/>
      <c r="C61" s="446" t="s">
        <v>463</v>
      </c>
      <c r="D61" s="493"/>
      <c r="E61" s="493"/>
      <c r="F61" s="494">
        <f t="shared" ref="F61:J61" si="3">SUM(F6:F60)</f>
        <v>285.20000000000005</v>
      </c>
      <c r="G61" s="494">
        <f t="shared" si="3"/>
        <v>1731.3</v>
      </c>
      <c r="H61" s="494">
        <f t="shared" si="3"/>
        <v>0</v>
      </c>
      <c r="I61" s="494">
        <f t="shared" si="3"/>
        <v>0</v>
      </c>
      <c r="J61" s="494">
        <f t="shared" si="3"/>
        <v>370.40000000000003</v>
      </c>
      <c r="K61" s="482">
        <f t="shared" si="0"/>
        <v>2386.9</v>
      </c>
      <c r="L61" s="478">
        <f t="shared" si="2"/>
        <v>0</v>
      </c>
      <c r="M61" s="308">
        <f t="shared" si="1"/>
        <v>0</v>
      </c>
      <c r="R61" s="264"/>
    </row>
    <row r="62" spans="1:18" ht="15.75" thickTop="1" x14ac:dyDescent="0.25">
      <c r="A62" s="258"/>
      <c r="B62" s="442"/>
      <c r="C62" s="441"/>
      <c r="D62" s="483"/>
      <c r="E62" s="483"/>
      <c r="F62" s="484"/>
      <c r="G62" s="484"/>
      <c r="H62" s="484"/>
      <c r="I62" s="484"/>
      <c r="J62" s="484"/>
      <c r="K62" s="482">
        <f t="shared" si="0"/>
        <v>0</v>
      </c>
      <c r="L62" s="478">
        <f t="shared" si="2"/>
        <v>0</v>
      </c>
      <c r="M62" s="308">
        <f t="shared" si="1"/>
        <v>0</v>
      </c>
      <c r="R62" s="264"/>
    </row>
    <row r="63" spans="1:18" x14ac:dyDescent="0.25">
      <c r="A63" s="258"/>
      <c r="B63" s="442"/>
      <c r="C63" s="460" t="s">
        <v>464</v>
      </c>
      <c r="D63" s="483"/>
      <c r="E63" s="483"/>
      <c r="F63" s="484"/>
      <c r="G63" s="484"/>
      <c r="H63" s="484"/>
      <c r="I63" s="484"/>
      <c r="J63" s="484"/>
      <c r="K63" s="482">
        <f t="shared" si="0"/>
        <v>0</v>
      </c>
      <c r="L63" s="478">
        <f t="shared" si="2"/>
        <v>0</v>
      </c>
      <c r="M63" s="308">
        <f t="shared" si="1"/>
        <v>0</v>
      </c>
      <c r="R63" s="264"/>
    </row>
    <row r="64" spans="1:18" x14ac:dyDescent="0.25">
      <c r="A64" s="258"/>
      <c r="B64" s="442"/>
      <c r="C64" s="441" t="s">
        <v>312</v>
      </c>
      <c r="D64" s="483"/>
      <c r="E64" s="483" t="s">
        <v>311</v>
      </c>
      <c r="F64" s="484"/>
      <c r="G64" s="484"/>
      <c r="H64" s="484"/>
      <c r="I64" s="484"/>
      <c r="J64" s="484">
        <v>20</v>
      </c>
      <c r="K64" s="482">
        <f t="shared" si="0"/>
        <v>20</v>
      </c>
      <c r="L64" s="478">
        <f t="shared" si="2"/>
        <v>200</v>
      </c>
      <c r="M64" s="308">
        <f t="shared" si="1"/>
        <v>4000</v>
      </c>
      <c r="R64" s="264"/>
    </row>
    <row r="65" spans="1:18" x14ac:dyDescent="0.25">
      <c r="A65" s="258"/>
      <c r="B65" s="442"/>
      <c r="C65" s="441" t="s">
        <v>310</v>
      </c>
      <c r="D65" s="483"/>
      <c r="E65" s="483" t="s">
        <v>311</v>
      </c>
      <c r="F65" s="484"/>
      <c r="G65" s="484">
        <v>18.399999999999999</v>
      </c>
      <c r="H65" s="484"/>
      <c r="I65" s="484"/>
      <c r="J65" s="484"/>
      <c r="K65" s="482">
        <f t="shared" si="0"/>
        <v>18.399999999999999</v>
      </c>
      <c r="L65" s="478">
        <f t="shared" si="2"/>
        <v>200</v>
      </c>
      <c r="M65" s="308">
        <f t="shared" si="1"/>
        <v>3679.9999999999995</v>
      </c>
      <c r="R65" s="264"/>
    </row>
    <row r="66" spans="1:18" x14ac:dyDescent="0.25">
      <c r="A66" s="258"/>
      <c r="B66" s="442"/>
      <c r="C66" s="441" t="s">
        <v>465</v>
      </c>
      <c r="D66" s="483"/>
      <c r="E66" s="483" t="s">
        <v>421</v>
      </c>
      <c r="F66" s="484"/>
      <c r="G66" s="484">
        <v>585</v>
      </c>
      <c r="H66" s="484"/>
      <c r="I66" s="484"/>
      <c r="J66" s="484"/>
      <c r="K66" s="482">
        <f t="shared" si="0"/>
        <v>585</v>
      </c>
      <c r="L66" s="478">
        <f t="shared" si="2"/>
        <v>200</v>
      </c>
      <c r="M66" s="308">
        <f t="shared" si="1"/>
        <v>117000</v>
      </c>
      <c r="R66" s="264"/>
    </row>
    <row r="67" spans="1:18" x14ac:dyDescent="0.25">
      <c r="A67" s="258"/>
      <c r="B67" s="442"/>
      <c r="C67" s="441" t="s">
        <v>334</v>
      </c>
      <c r="D67" s="483"/>
      <c r="E67" s="483" t="s">
        <v>314</v>
      </c>
      <c r="F67" s="484"/>
      <c r="G67" s="484"/>
      <c r="H67" s="484"/>
      <c r="I67" s="484"/>
      <c r="J67" s="484">
        <v>20</v>
      </c>
      <c r="K67" s="482">
        <f t="shared" si="0"/>
        <v>20</v>
      </c>
      <c r="L67" s="478">
        <f t="shared" si="2"/>
        <v>0</v>
      </c>
      <c r="M67" s="308">
        <f t="shared" si="1"/>
        <v>0</v>
      </c>
      <c r="R67" s="264"/>
    </row>
    <row r="68" spans="1:18" x14ac:dyDescent="0.25">
      <c r="A68" s="258"/>
      <c r="B68" s="442"/>
      <c r="C68" s="441" t="s">
        <v>334</v>
      </c>
      <c r="D68" s="483"/>
      <c r="E68" s="483" t="s">
        <v>314</v>
      </c>
      <c r="F68" s="484"/>
      <c r="G68" s="484">
        <v>21.8</v>
      </c>
      <c r="H68" s="484"/>
      <c r="I68" s="484"/>
      <c r="J68" s="484"/>
      <c r="K68" s="482">
        <f t="shared" ref="K68:K103" si="4">SUM(F68:J68)</f>
        <v>21.8</v>
      </c>
      <c r="L68" s="478">
        <f t="shared" si="2"/>
        <v>0</v>
      </c>
      <c r="M68" s="308">
        <f t="shared" ref="M68:M103" si="5">SUM(K68*L68)</f>
        <v>0</v>
      </c>
      <c r="R68" s="264"/>
    </row>
    <row r="69" spans="1:18" x14ac:dyDescent="0.25">
      <c r="A69" s="258"/>
      <c r="B69" s="442"/>
      <c r="C69" s="441" t="s">
        <v>310</v>
      </c>
      <c r="D69" s="483"/>
      <c r="E69" s="483" t="s">
        <v>311</v>
      </c>
      <c r="F69" s="484"/>
      <c r="G69" s="484">
        <v>14.2</v>
      </c>
      <c r="H69" s="484"/>
      <c r="I69" s="484"/>
      <c r="J69" s="484"/>
      <c r="K69" s="482">
        <f t="shared" si="4"/>
        <v>14.2</v>
      </c>
      <c r="L69" s="478">
        <f t="shared" si="2"/>
        <v>200</v>
      </c>
      <c r="M69" s="308">
        <f t="shared" si="5"/>
        <v>2840</v>
      </c>
      <c r="R69" s="264"/>
    </row>
    <row r="70" spans="1:18" x14ac:dyDescent="0.25">
      <c r="A70" s="258"/>
      <c r="B70" s="442"/>
      <c r="C70" s="441" t="s">
        <v>315</v>
      </c>
      <c r="D70" s="483"/>
      <c r="E70" s="483" t="s">
        <v>311</v>
      </c>
      <c r="F70" s="484"/>
      <c r="G70" s="484">
        <v>135.19999999999999</v>
      </c>
      <c r="H70" s="484"/>
      <c r="I70" s="484"/>
      <c r="J70" s="484"/>
      <c r="K70" s="482">
        <f t="shared" si="4"/>
        <v>135.19999999999999</v>
      </c>
      <c r="L70" s="478">
        <f t="shared" ref="L70:L133" si="6">IF(D70="X",0,IF(E70="",0,IF(E70="H",0,VLOOKUP(E70,$F$539:$G$553,2))))</f>
        <v>200</v>
      </c>
      <c r="M70" s="308">
        <f t="shared" si="5"/>
        <v>27039.999999999996</v>
      </c>
      <c r="R70" s="264"/>
    </row>
    <row r="71" spans="1:18" x14ac:dyDescent="0.25">
      <c r="A71" s="258"/>
      <c r="B71" s="442" t="s">
        <v>466</v>
      </c>
      <c r="C71" s="441" t="s">
        <v>467</v>
      </c>
      <c r="D71" s="483"/>
      <c r="E71" s="483" t="s">
        <v>309</v>
      </c>
      <c r="F71" s="484"/>
      <c r="G71" s="484">
        <v>84.4</v>
      </c>
      <c r="H71" s="484"/>
      <c r="I71" s="484"/>
      <c r="J71" s="484"/>
      <c r="K71" s="482">
        <f t="shared" si="4"/>
        <v>84.4</v>
      </c>
      <c r="L71" s="478">
        <f t="shared" si="6"/>
        <v>200</v>
      </c>
      <c r="M71" s="308">
        <f t="shared" si="5"/>
        <v>16880</v>
      </c>
      <c r="R71" s="264"/>
    </row>
    <row r="72" spans="1:18" x14ac:dyDescent="0.25">
      <c r="A72" s="258"/>
      <c r="B72" s="442" t="s">
        <v>468</v>
      </c>
      <c r="C72" s="441" t="s">
        <v>316</v>
      </c>
      <c r="D72" s="483"/>
      <c r="E72" s="483" t="s">
        <v>309</v>
      </c>
      <c r="F72" s="484"/>
      <c r="G72" s="484">
        <v>52.9</v>
      </c>
      <c r="H72" s="484"/>
      <c r="I72" s="484"/>
      <c r="J72" s="484"/>
      <c r="K72" s="482">
        <f t="shared" si="4"/>
        <v>52.9</v>
      </c>
      <c r="L72" s="478">
        <f t="shared" si="6"/>
        <v>200</v>
      </c>
      <c r="M72" s="308">
        <f t="shared" si="5"/>
        <v>10580</v>
      </c>
      <c r="R72" s="264"/>
    </row>
    <row r="73" spans="1:18" x14ac:dyDescent="0.25">
      <c r="A73" s="258"/>
      <c r="B73" s="442" t="s">
        <v>469</v>
      </c>
      <c r="C73" s="441" t="s">
        <v>316</v>
      </c>
      <c r="D73" s="483"/>
      <c r="E73" s="483" t="s">
        <v>309</v>
      </c>
      <c r="F73" s="484"/>
      <c r="G73" s="484">
        <v>68.8</v>
      </c>
      <c r="H73" s="484"/>
      <c r="I73" s="484"/>
      <c r="J73" s="484"/>
      <c r="K73" s="482">
        <f t="shared" si="4"/>
        <v>68.8</v>
      </c>
      <c r="L73" s="478">
        <f t="shared" si="6"/>
        <v>200</v>
      </c>
      <c r="M73" s="308">
        <f t="shared" si="5"/>
        <v>13760</v>
      </c>
      <c r="R73" s="264"/>
    </row>
    <row r="74" spans="1:18" x14ac:dyDescent="0.25">
      <c r="A74" s="258"/>
      <c r="B74" s="442" t="s">
        <v>470</v>
      </c>
      <c r="C74" s="441" t="s">
        <v>319</v>
      </c>
      <c r="D74" s="483"/>
      <c r="E74" s="483" t="s">
        <v>420</v>
      </c>
      <c r="F74" s="484"/>
      <c r="G74" s="484">
        <v>19.2</v>
      </c>
      <c r="H74" s="484"/>
      <c r="I74" s="484"/>
      <c r="J74" s="484"/>
      <c r="K74" s="482">
        <f t="shared" si="4"/>
        <v>19.2</v>
      </c>
      <c r="L74" s="485">
        <v>210</v>
      </c>
      <c r="M74" s="308">
        <f t="shared" si="5"/>
        <v>4032</v>
      </c>
      <c r="O74" s="418" t="s">
        <v>557</v>
      </c>
      <c r="R74" s="264"/>
    </row>
    <row r="75" spans="1:18" x14ac:dyDescent="0.25">
      <c r="A75" s="258"/>
      <c r="B75" s="442"/>
      <c r="C75" s="441" t="s">
        <v>471</v>
      </c>
      <c r="D75" s="483"/>
      <c r="E75" s="483" t="s">
        <v>311</v>
      </c>
      <c r="F75" s="484"/>
      <c r="G75" s="484"/>
      <c r="H75" s="484"/>
      <c r="I75" s="484"/>
      <c r="J75" s="484">
        <v>5.3</v>
      </c>
      <c r="K75" s="482">
        <f t="shared" si="4"/>
        <v>5.3</v>
      </c>
      <c r="L75" s="478">
        <f t="shared" si="6"/>
        <v>200</v>
      </c>
      <c r="M75" s="308">
        <f t="shared" si="5"/>
        <v>1060</v>
      </c>
      <c r="R75" s="264"/>
    </row>
    <row r="76" spans="1:18" x14ac:dyDescent="0.25">
      <c r="A76" s="258"/>
      <c r="B76" s="442" t="s">
        <v>472</v>
      </c>
      <c r="C76" s="441" t="s">
        <v>316</v>
      </c>
      <c r="D76" s="483"/>
      <c r="E76" s="483" t="s">
        <v>309</v>
      </c>
      <c r="F76" s="484"/>
      <c r="G76" s="484">
        <v>68.8</v>
      </c>
      <c r="H76" s="484"/>
      <c r="I76" s="484"/>
      <c r="J76" s="484"/>
      <c r="K76" s="482">
        <f t="shared" si="4"/>
        <v>68.8</v>
      </c>
      <c r="L76" s="478">
        <f t="shared" si="6"/>
        <v>200</v>
      </c>
      <c r="M76" s="308">
        <f t="shared" si="5"/>
        <v>13760</v>
      </c>
      <c r="R76" s="264"/>
    </row>
    <row r="77" spans="1:18" x14ac:dyDescent="0.25">
      <c r="A77" s="258"/>
      <c r="B77" s="442" t="s">
        <v>473</v>
      </c>
      <c r="C77" s="441" t="s">
        <v>316</v>
      </c>
      <c r="D77" s="483"/>
      <c r="E77" s="483" t="s">
        <v>309</v>
      </c>
      <c r="F77" s="484"/>
      <c r="G77" s="484">
        <v>52.9</v>
      </c>
      <c r="H77" s="484"/>
      <c r="I77" s="484"/>
      <c r="J77" s="484"/>
      <c r="K77" s="482">
        <f t="shared" si="4"/>
        <v>52.9</v>
      </c>
      <c r="L77" s="478">
        <f t="shared" si="6"/>
        <v>200</v>
      </c>
      <c r="M77" s="308">
        <f t="shared" si="5"/>
        <v>10580</v>
      </c>
      <c r="R77" s="264"/>
    </row>
    <row r="78" spans="1:18" x14ac:dyDescent="0.25">
      <c r="A78" s="258"/>
      <c r="B78" s="442" t="s">
        <v>474</v>
      </c>
      <c r="C78" s="441" t="s">
        <v>316</v>
      </c>
      <c r="D78" s="483"/>
      <c r="E78" s="483" t="s">
        <v>309</v>
      </c>
      <c r="F78" s="484"/>
      <c r="G78" s="484">
        <v>52.9</v>
      </c>
      <c r="H78" s="484"/>
      <c r="I78" s="484"/>
      <c r="J78" s="484"/>
      <c r="K78" s="482">
        <f t="shared" si="4"/>
        <v>52.9</v>
      </c>
      <c r="L78" s="478">
        <f t="shared" si="6"/>
        <v>200</v>
      </c>
      <c r="M78" s="308">
        <f t="shared" si="5"/>
        <v>10580</v>
      </c>
      <c r="R78" s="264"/>
    </row>
    <row r="79" spans="1:18" x14ac:dyDescent="0.25">
      <c r="A79" s="258"/>
      <c r="B79" s="442" t="s">
        <v>475</v>
      </c>
      <c r="C79" s="441" t="s">
        <v>316</v>
      </c>
      <c r="D79" s="483"/>
      <c r="E79" s="483" t="s">
        <v>309</v>
      </c>
      <c r="F79" s="484"/>
      <c r="G79" s="484">
        <v>68.8</v>
      </c>
      <c r="H79" s="484"/>
      <c r="I79" s="484"/>
      <c r="J79" s="484"/>
      <c r="K79" s="482">
        <f t="shared" si="4"/>
        <v>68.8</v>
      </c>
      <c r="L79" s="478">
        <f t="shared" si="6"/>
        <v>200</v>
      </c>
      <c r="M79" s="308">
        <f t="shared" si="5"/>
        <v>13760</v>
      </c>
      <c r="R79" s="264"/>
    </row>
    <row r="80" spans="1:18" x14ac:dyDescent="0.25">
      <c r="A80" s="258"/>
      <c r="B80" s="442" t="s">
        <v>476</v>
      </c>
      <c r="C80" s="441" t="s">
        <v>334</v>
      </c>
      <c r="D80" s="483"/>
      <c r="E80" s="483" t="s">
        <v>314</v>
      </c>
      <c r="F80" s="484"/>
      <c r="G80" s="484">
        <v>17.8</v>
      </c>
      <c r="H80" s="484"/>
      <c r="I80" s="484"/>
      <c r="J80" s="484"/>
      <c r="K80" s="482">
        <f t="shared" si="4"/>
        <v>17.8</v>
      </c>
      <c r="L80" s="478">
        <f t="shared" si="6"/>
        <v>0</v>
      </c>
      <c r="M80" s="308">
        <f t="shared" si="5"/>
        <v>0</v>
      </c>
      <c r="R80" s="264"/>
    </row>
    <row r="81" spans="1:18" x14ac:dyDescent="0.25">
      <c r="A81" s="258"/>
      <c r="B81" s="442"/>
      <c r="C81" s="441" t="s">
        <v>312</v>
      </c>
      <c r="D81" s="483"/>
      <c r="E81" s="483" t="s">
        <v>311</v>
      </c>
      <c r="F81" s="484"/>
      <c r="G81" s="484"/>
      <c r="H81" s="484"/>
      <c r="I81" s="484"/>
      <c r="J81" s="484">
        <v>20</v>
      </c>
      <c r="K81" s="482">
        <f t="shared" si="4"/>
        <v>20</v>
      </c>
      <c r="L81" s="478">
        <f t="shared" si="6"/>
        <v>200</v>
      </c>
      <c r="M81" s="308">
        <f t="shared" si="5"/>
        <v>4000</v>
      </c>
      <c r="R81" s="264"/>
    </row>
    <row r="82" spans="1:18" x14ac:dyDescent="0.25">
      <c r="A82" s="258"/>
      <c r="B82" s="442"/>
      <c r="C82" s="441" t="s">
        <v>477</v>
      </c>
      <c r="D82" s="483"/>
      <c r="E82" s="483" t="s">
        <v>275</v>
      </c>
      <c r="F82" s="484"/>
      <c r="G82" s="484"/>
      <c r="H82" s="484"/>
      <c r="I82" s="484"/>
      <c r="J82" s="484">
        <v>20</v>
      </c>
      <c r="K82" s="482">
        <f t="shared" si="4"/>
        <v>20</v>
      </c>
      <c r="L82" s="478">
        <f t="shared" si="6"/>
        <v>200</v>
      </c>
      <c r="M82" s="308">
        <f t="shared" si="5"/>
        <v>4000</v>
      </c>
      <c r="R82" s="264"/>
    </row>
    <row r="83" spans="1:18" x14ac:dyDescent="0.25">
      <c r="A83" s="258"/>
      <c r="B83" s="442" t="s">
        <v>478</v>
      </c>
      <c r="C83" s="441" t="s">
        <v>479</v>
      </c>
      <c r="D83" s="483"/>
      <c r="E83" s="483" t="s">
        <v>420</v>
      </c>
      <c r="F83" s="484"/>
      <c r="G83" s="484">
        <v>38.9</v>
      </c>
      <c r="H83" s="484"/>
      <c r="I83" s="484"/>
      <c r="J83" s="484"/>
      <c r="K83" s="482">
        <f t="shared" si="4"/>
        <v>38.9</v>
      </c>
      <c r="L83" s="478">
        <f t="shared" si="6"/>
        <v>200</v>
      </c>
      <c r="M83" s="308">
        <f t="shared" si="5"/>
        <v>7780</v>
      </c>
      <c r="R83" s="264"/>
    </row>
    <row r="84" spans="1:18" x14ac:dyDescent="0.25">
      <c r="A84" s="258"/>
      <c r="B84" s="442"/>
      <c r="C84" s="441" t="s">
        <v>310</v>
      </c>
      <c r="D84" s="483"/>
      <c r="E84" s="483" t="s">
        <v>311</v>
      </c>
      <c r="F84" s="484"/>
      <c r="G84" s="484">
        <v>14.2</v>
      </c>
      <c r="H84" s="484"/>
      <c r="I84" s="484"/>
      <c r="J84" s="484"/>
      <c r="K84" s="482">
        <f t="shared" si="4"/>
        <v>14.2</v>
      </c>
      <c r="L84" s="478">
        <f t="shared" si="6"/>
        <v>200</v>
      </c>
      <c r="M84" s="308">
        <f t="shared" si="5"/>
        <v>2840</v>
      </c>
      <c r="R84" s="264"/>
    </row>
    <row r="85" spans="1:18" x14ac:dyDescent="0.25">
      <c r="A85" s="258"/>
      <c r="B85" s="442"/>
      <c r="C85" s="441" t="s">
        <v>315</v>
      </c>
      <c r="D85" s="483"/>
      <c r="E85" s="483" t="s">
        <v>311</v>
      </c>
      <c r="F85" s="484"/>
      <c r="G85" s="484">
        <v>87.1</v>
      </c>
      <c r="H85" s="484"/>
      <c r="I85" s="484"/>
      <c r="J85" s="484"/>
      <c r="K85" s="482">
        <f t="shared" si="4"/>
        <v>87.1</v>
      </c>
      <c r="L85" s="478">
        <f t="shared" si="6"/>
        <v>200</v>
      </c>
      <c r="M85" s="308">
        <f t="shared" si="5"/>
        <v>17420</v>
      </c>
      <c r="R85" s="264"/>
    </row>
    <row r="86" spans="1:18" x14ac:dyDescent="0.25">
      <c r="A86" s="258"/>
      <c r="B86" s="442" t="s">
        <v>480</v>
      </c>
      <c r="C86" s="441" t="s">
        <v>316</v>
      </c>
      <c r="D86" s="483"/>
      <c r="E86" s="483" t="s">
        <v>309</v>
      </c>
      <c r="F86" s="484"/>
      <c r="G86" s="484">
        <v>49.9</v>
      </c>
      <c r="H86" s="484"/>
      <c r="I86" s="484"/>
      <c r="J86" s="484"/>
      <c r="K86" s="482">
        <f t="shared" si="4"/>
        <v>49.9</v>
      </c>
      <c r="L86" s="478">
        <f t="shared" si="6"/>
        <v>200</v>
      </c>
      <c r="M86" s="308">
        <f t="shared" si="5"/>
        <v>9980</v>
      </c>
      <c r="R86" s="264"/>
    </row>
    <row r="87" spans="1:18" x14ac:dyDescent="0.25">
      <c r="A87" s="258"/>
      <c r="B87" s="442" t="s">
        <v>481</v>
      </c>
      <c r="C87" s="441" t="s">
        <v>357</v>
      </c>
      <c r="D87" s="483"/>
      <c r="E87" s="483" t="s">
        <v>314</v>
      </c>
      <c r="F87" s="484"/>
      <c r="G87" s="484">
        <v>24</v>
      </c>
      <c r="H87" s="484"/>
      <c r="I87" s="484"/>
      <c r="J87" s="484"/>
      <c r="K87" s="482">
        <f t="shared" si="4"/>
        <v>24</v>
      </c>
      <c r="L87" s="478">
        <f t="shared" si="6"/>
        <v>0</v>
      </c>
      <c r="M87" s="308">
        <f t="shared" si="5"/>
        <v>0</v>
      </c>
      <c r="R87" s="264"/>
    </row>
    <row r="88" spans="1:18" x14ac:dyDescent="0.25">
      <c r="A88" s="258"/>
      <c r="B88" s="442" t="s">
        <v>482</v>
      </c>
      <c r="C88" s="441" t="s">
        <v>316</v>
      </c>
      <c r="D88" s="483"/>
      <c r="E88" s="483" t="s">
        <v>309</v>
      </c>
      <c r="F88" s="484"/>
      <c r="G88" s="484">
        <v>61.5</v>
      </c>
      <c r="H88" s="484"/>
      <c r="I88" s="484"/>
      <c r="J88" s="484"/>
      <c r="K88" s="482">
        <f t="shared" si="4"/>
        <v>61.5</v>
      </c>
      <c r="L88" s="478">
        <f t="shared" si="6"/>
        <v>200</v>
      </c>
      <c r="M88" s="308">
        <f t="shared" si="5"/>
        <v>12300</v>
      </c>
      <c r="R88" s="264"/>
    </row>
    <row r="89" spans="1:18" x14ac:dyDescent="0.25">
      <c r="A89" s="258"/>
      <c r="B89" s="442" t="s">
        <v>483</v>
      </c>
      <c r="C89" s="441" t="s">
        <v>319</v>
      </c>
      <c r="D89" s="483"/>
      <c r="E89" s="483" t="s">
        <v>420</v>
      </c>
      <c r="F89" s="484"/>
      <c r="G89" s="484">
        <v>28</v>
      </c>
      <c r="H89" s="484"/>
      <c r="I89" s="484"/>
      <c r="J89" s="484"/>
      <c r="K89" s="482">
        <f t="shared" si="4"/>
        <v>28</v>
      </c>
      <c r="L89" s="485">
        <v>210</v>
      </c>
      <c r="M89" s="308">
        <f t="shared" si="5"/>
        <v>5880</v>
      </c>
      <c r="O89" s="418" t="s">
        <v>557</v>
      </c>
      <c r="R89" s="264"/>
    </row>
    <row r="90" spans="1:18" x14ac:dyDescent="0.25">
      <c r="A90" s="258"/>
      <c r="B90" s="442"/>
      <c r="C90" s="441" t="s">
        <v>471</v>
      </c>
      <c r="D90" s="483"/>
      <c r="E90" s="483" t="s">
        <v>311</v>
      </c>
      <c r="F90" s="484"/>
      <c r="G90" s="484"/>
      <c r="H90" s="484"/>
      <c r="I90" s="484"/>
      <c r="J90" s="484">
        <v>5.3</v>
      </c>
      <c r="K90" s="482">
        <f t="shared" si="4"/>
        <v>5.3</v>
      </c>
      <c r="L90" s="478">
        <f t="shared" si="6"/>
        <v>200</v>
      </c>
      <c r="M90" s="308">
        <f t="shared" si="5"/>
        <v>1060</v>
      </c>
      <c r="R90" s="264"/>
    </row>
    <row r="91" spans="1:18" x14ac:dyDescent="0.25">
      <c r="A91" s="258"/>
      <c r="B91" s="442" t="s">
        <v>484</v>
      </c>
      <c r="C91" s="441" t="s">
        <v>316</v>
      </c>
      <c r="D91" s="483"/>
      <c r="E91" s="483" t="s">
        <v>309</v>
      </c>
      <c r="F91" s="484"/>
      <c r="G91" s="484">
        <v>152</v>
      </c>
      <c r="H91" s="484"/>
      <c r="I91" s="484"/>
      <c r="J91" s="484"/>
      <c r="K91" s="482">
        <f t="shared" si="4"/>
        <v>152</v>
      </c>
      <c r="L91" s="478">
        <f t="shared" si="6"/>
        <v>200</v>
      </c>
      <c r="M91" s="308">
        <f t="shared" si="5"/>
        <v>30400</v>
      </c>
      <c r="R91" s="264"/>
    </row>
    <row r="92" spans="1:18" x14ac:dyDescent="0.25">
      <c r="A92" s="258"/>
      <c r="B92" s="442" t="s">
        <v>485</v>
      </c>
      <c r="C92" s="441" t="s">
        <v>357</v>
      </c>
      <c r="D92" s="483"/>
      <c r="E92" s="483" t="s">
        <v>314</v>
      </c>
      <c r="F92" s="484">
        <v>50.1</v>
      </c>
      <c r="G92" s="484"/>
      <c r="H92" s="484"/>
      <c r="I92" s="484"/>
      <c r="J92" s="484"/>
      <c r="K92" s="482">
        <f t="shared" si="4"/>
        <v>50.1</v>
      </c>
      <c r="L92" s="478">
        <f t="shared" si="6"/>
        <v>0</v>
      </c>
      <c r="M92" s="308">
        <f t="shared" si="5"/>
        <v>0</v>
      </c>
      <c r="R92" s="264"/>
    </row>
    <row r="93" spans="1:18" x14ac:dyDescent="0.25">
      <c r="A93" s="258"/>
      <c r="B93" s="442" t="s">
        <v>486</v>
      </c>
      <c r="C93" s="441" t="s">
        <v>316</v>
      </c>
      <c r="D93" s="483"/>
      <c r="E93" s="483" t="s">
        <v>309</v>
      </c>
      <c r="F93" s="484"/>
      <c r="G93" s="484">
        <v>76</v>
      </c>
      <c r="H93" s="484"/>
      <c r="I93" s="484"/>
      <c r="J93" s="484"/>
      <c r="K93" s="482">
        <f t="shared" si="4"/>
        <v>76</v>
      </c>
      <c r="L93" s="478">
        <f t="shared" si="6"/>
        <v>200</v>
      </c>
      <c r="M93" s="308">
        <f t="shared" si="5"/>
        <v>15200</v>
      </c>
      <c r="R93" s="264"/>
    </row>
    <row r="94" spans="1:18" x14ac:dyDescent="0.25">
      <c r="A94" s="258"/>
      <c r="B94" s="442" t="s">
        <v>487</v>
      </c>
      <c r="C94" s="441" t="s">
        <v>316</v>
      </c>
      <c r="D94" s="483"/>
      <c r="E94" s="483" t="s">
        <v>309</v>
      </c>
      <c r="F94" s="484"/>
      <c r="G94" s="484">
        <v>76</v>
      </c>
      <c r="H94" s="484"/>
      <c r="I94" s="484"/>
      <c r="J94" s="484"/>
      <c r="K94" s="482">
        <f t="shared" si="4"/>
        <v>76</v>
      </c>
      <c r="L94" s="478">
        <f t="shared" si="6"/>
        <v>200</v>
      </c>
      <c r="M94" s="308">
        <f t="shared" si="5"/>
        <v>15200</v>
      </c>
      <c r="R94" s="264"/>
    </row>
    <row r="95" spans="1:18" x14ac:dyDescent="0.25">
      <c r="A95" s="258"/>
      <c r="B95" s="442"/>
      <c r="C95" s="441" t="s">
        <v>312</v>
      </c>
      <c r="D95" s="483"/>
      <c r="E95" s="483" t="s">
        <v>311</v>
      </c>
      <c r="F95" s="484"/>
      <c r="G95" s="484"/>
      <c r="H95" s="484"/>
      <c r="I95" s="484"/>
      <c r="J95" s="484">
        <v>20</v>
      </c>
      <c r="K95" s="482">
        <f t="shared" si="4"/>
        <v>20</v>
      </c>
      <c r="L95" s="478">
        <f t="shared" si="6"/>
        <v>200</v>
      </c>
      <c r="M95" s="308">
        <f t="shared" si="5"/>
        <v>4000</v>
      </c>
      <c r="R95" s="264"/>
    </row>
    <row r="96" spans="1:18" x14ac:dyDescent="0.25">
      <c r="A96" s="258"/>
      <c r="B96" s="442"/>
      <c r="C96" s="441" t="s">
        <v>488</v>
      </c>
      <c r="D96" s="483"/>
      <c r="E96" s="483" t="s">
        <v>275</v>
      </c>
      <c r="F96" s="484"/>
      <c r="G96" s="484"/>
      <c r="H96" s="484"/>
      <c r="I96" s="484"/>
      <c r="J96" s="484">
        <v>20</v>
      </c>
      <c r="K96" s="482">
        <f t="shared" si="4"/>
        <v>20</v>
      </c>
      <c r="L96" s="478">
        <f t="shared" si="6"/>
        <v>200</v>
      </c>
      <c r="M96" s="308">
        <f t="shared" si="5"/>
        <v>4000</v>
      </c>
      <c r="R96" s="264"/>
    </row>
    <row r="97" spans="1:18" x14ac:dyDescent="0.25">
      <c r="A97" s="258"/>
      <c r="B97" s="442"/>
      <c r="C97" s="441" t="s">
        <v>310</v>
      </c>
      <c r="D97" s="483"/>
      <c r="E97" s="483" t="s">
        <v>311</v>
      </c>
      <c r="F97" s="484"/>
      <c r="G97" s="484">
        <v>15.8</v>
      </c>
      <c r="H97" s="484"/>
      <c r="I97" s="484"/>
      <c r="J97" s="484"/>
      <c r="K97" s="482">
        <f t="shared" si="4"/>
        <v>15.8</v>
      </c>
      <c r="L97" s="478">
        <f t="shared" si="6"/>
        <v>200</v>
      </c>
      <c r="M97" s="308">
        <f t="shared" si="5"/>
        <v>3160</v>
      </c>
      <c r="R97" s="264"/>
    </row>
    <row r="98" spans="1:18" x14ac:dyDescent="0.25">
      <c r="A98" s="258"/>
      <c r="B98" s="442" t="s">
        <v>489</v>
      </c>
      <c r="C98" s="441" t="s">
        <v>334</v>
      </c>
      <c r="D98" s="483"/>
      <c r="E98" s="483" t="s">
        <v>314</v>
      </c>
      <c r="F98" s="484">
        <v>24.7</v>
      </c>
      <c r="G98" s="484"/>
      <c r="H98" s="484"/>
      <c r="I98" s="484"/>
      <c r="J98" s="484"/>
      <c r="K98" s="482">
        <f t="shared" si="4"/>
        <v>24.7</v>
      </c>
      <c r="L98" s="478">
        <f t="shared" si="6"/>
        <v>0</v>
      </c>
      <c r="M98" s="308">
        <f t="shared" si="5"/>
        <v>0</v>
      </c>
      <c r="R98" s="264"/>
    </row>
    <row r="99" spans="1:18" x14ac:dyDescent="0.25">
      <c r="A99" s="258"/>
      <c r="B99" s="442"/>
      <c r="C99" s="441" t="s">
        <v>315</v>
      </c>
      <c r="D99" s="483"/>
      <c r="E99" s="483" t="s">
        <v>311</v>
      </c>
      <c r="F99" s="484"/>
      <c r="G99" s="484">
        <v>34.6</v>
      </c>
      <c r="H99" s="484"/>
      <c r="I99" s="484"/>
      <c r="J99" s="484"/>
      <c r="K99" s="482">
        <f t="shared" si="4"/>
        <v>34.6</v>
      </c>
      <c r="L99" s="478">
        <f t="shared" si="6"/>
        <v>200</v>
      </c>
      <c r="M99" s="308">
        <f t="shared" si="5"/>
        <v>6920</v>
      </c>
      <c r="R99" s="264"/>
    </row>
    <row r="100" spans="1:18" x14ac:dyDescent="0.25">
      <c r="A100" s="258"/>
      <c r="B100" s="442" t="s">
        <v>490</v>
      </c>
      <c r="C100" s="441" t="s">
        <v>316</v>
      </c>
      <c r="D100" s="483"/>
      <c r="E100" s="483" t="s">
        <v>309</v>
      </c>
      <c r="F100" s="484"/>
      <c r="G100" s="484">
        <v>82.7</v>
      </c>
      <c r="H100" s="484"/>
      <c r="I100" s="484"/>
      <c r="J100" s="484"/>
      <c r="K100" s="482">
        <f t="shared" si="4"/>
        <v>82.7</v>
      </c>
      <c r="L100" s="478">
        <f t="shared" si="6"/>
        <v>200</v>
      </c>
      <c r="M100" s="308">
        <f t="shared" si="5"/>
        <v>16540</v>
      </c>
      <c r="R100" s="264"/>
    </row>
    <row r="101" spans="1:18" x14ac:dyDescent="0.25">
      <c r="A101" s="258"/>
      <c r="B101" s="442"/>
      <c r="C101" s="441" t="s">
        <v>315</v>
      </c>
      <c r="D101" s="483"/>
      <c r="E101" s="483" t="s">
        <v>311</v>
      </c>
      <c r="F101" s="484"/>
      <c r="G101" s="484">
        <v>7.5</v>
      </c>
      <c r="H101" s="484"/>
      <c r="I101" s="484"/>
      <c r="J101" s="484"/>
      <c r="K101" s="482">
        <f t="shared" si="4"/>
        <v>7.5</v>
      </c>
      <c r="L101" s="478">
        <f t="shared" si="6"/>
        <v>200</v>
      </c>
      <c r="M101" s="308">
        <f t="shared" si="5"/>
        <v>1500</v>
      </c>
      <c r="R101" s="264"/>
    </row>
    <row r="102" spans="1:18" x14ac:dyDescent="0.25">
      <c r="A102" s="258"/>
      <c r="B102" s="442"/>
      <c r="C102" s="441" t="s">
        <v>316</v>
      </c>
      <c r="D102" s="483"/>
      <c r="E102" s="483" t="s">
        <v>309</v>
      </c>
      <c r="F102" s="484"/>
      <c r="G102" s="484">
        <v>45.8</v>
      </c>
      <c r="H102" s="484"/>
      <c r="I102" s="484"/>
      <c r="J102" s="484"/>
      <c r="K102" s="482">
        <f t="shared" si="4"/>
        <v>45.8</v>
      </c>
      <c r="L102" s="478">
        <f t="shared" si="6"/>
        <v>200</v>
      </c>
      <c r="M102" s="308">
        <f t="shared" si="5"/>
        <v>9160</v>
      </c>
      <c r="R102" s="264"/>
    </row>
    <row r="103" spans="1:18" x14ac:dyDescent="0.25">
      <c r="A103" s="258"/>
      <c r="B103" s="442"/>
      <c r="C103" s="441" t="s">
        <v>316</v>
      </c>
      <c r="D103" s="483"/>
      <c r="E103" s="483" t="s">
        <v>309</v>
      </c>
      <c r="F103" s="484"/>
      <c r="G103" s="484">
        <v>68.8</v>
      </c>
      <c r="H103" s="484"/>
      <c r="I103" s="484"/>
      <c r="J103" s="484"/>
      <c r="K103" s="482">
        <f t="shared" si="4"/>
        <v>68.8</v>
      </c>
      <c r="L103" s="478">
        <f t="shared" si="6"/>
        <v>200</v>
      </c>
      <c r="M103" s="308">
        <f t="shared" si="5"/>
        <v>13760</v>
      </c>
      <c r="R103" s="264"/>
    </row>
    <row r="104" spans="1:18" x14ac:dyDescent="0.25">
      <c r="A104" s="258"/>
      <c r="B104" s="442"/>
      <c r="C104" s="441" t="s">
        <v>436</v>
      </c>
      <c r="D104" s="483"/>
      <c r="E104" s="483" t="s">
        <v>314</v>
      </c>
      <c r="F104" s="484"/>
      <c r="G104" s="484"/>
      <c r="H104" s="484"/>
      <c r="I104" s="484"/>
      <c r="J104" s="484">
        <v>4.8</v>
      </c>
      <c r="K104" s="482">
        <f t="shared" ref="K104:K132" si="7">SUM(F104:J104)</f>
        <v>4.8</v>
      </c>
      <c r="L104" s="478">
        <f t="shared" si="6"/>
        <v>0</v>
      </c>
      <c r="M104" s="308">
        <f t="shared" ref="M104:M132" si="8">SUM(K104*L104)</f>
        <v>0</v>
      </c>
      <c r="R104" s="264"/>
    </row>
    <row r="105" spans="1:18" x14ac:dyDescent="0.25">
      <c r="A105" s="258"/>
      <c r="B105" s="442"/>
      <c r="C105" s="441" t="s">
        <v>436</v>
      </c>
      <c r="D105" s="483"/>
      <c r="E105" s="483" t="s">
        <v>314</v>
      </c>
      <c r="F105" s="484"/>
      <c r="G105" s="484"/>
      <c r="H105" s="484"/>
      <c r="I105" s="484"/>
      <c r="J105" s="484">
        <v>4.8</v>
      </c>
      <c r="K105" s="482">
        <f t="shared" si="7"/>
        <v>4.8</v>
      </c>
      <c r="L105" s="478">
        <f t="shared" si="6"/>
        <v>0</v>
      </c>
      <c r="M105" s="308">
        <f t="shared" si="8"/>
        <v>0</v>
      </c>
      <c r="R105" s="264"/>
    </row>
    <row r="106" spans="1:18" x14ac:dyDescent="0.25">
      <c r="A106" s="258"/>
      <c r="B106" s="442"/>
      <c r="C106" s="441" t="s">
        <v>312</v>
      </c>
      <c r="D106" s="483"/>
      <c r="E106" s="483" t="s">
        <v>311</v>
      </c>
      <c r="F106" s="484"/>
      <c r="G106" s="484"/>
      <c r="H106" s="484"/>
      <c r="I106" s="484"/>
      <c r="J106" s="484">
        <v>20</v>
      </c>
      <c r="K106" s="482">
        <f t="shared" si="7"/>
        <v>20</v>
      </c>
      <c r="L106" s="478">
        <f t="shared" si="6"/>
        <v>200</v>
      </c>
      <c r="M106" s="308">
        <f t="shared" si="8"/>
        <v>4000</v>
      </c>
      <c r="R106" s="264"/>
    </row>
    <row r="107" spans="1:18" x14ac:dyDescent="0.25">
      <c r="A107" s="258"/>
      <c r="B107" s="442"/>
      <c r="C107" s="441" t="s">
        <v>452</v>
      </c>
      <c r="D107" s="483"/>
      <c r="E107" s="483" t="s">
        <v>275</v>
      </c>
      <c r="F107" s="484"/>
      <c r="G107" s="484"/>
      <c r="H107" s="484"/>
      <c r="I107" s="484"/>
      <c r="J107" s="484">
        <v>14.8</v>
      </c>
      <c r="K107" s="482">
        <f t="shared" si="7"/>
        <v>14.8</v>
      </c>
      <c r="L107" s="478">
        <f t="shared" si="6"/>
        <v>200</v>
      </c>
      <c r="M107" s="308">
        <f t="shared" si="8"/>
        <v>2960</v>
      </c>
      <c r="R107" s="264"/>
    </row>
    <row r="108" spans="1:18" x14ac:dyDescent="0.25">
      <c r="A108" s="258"/>
      <c r="B108" s="442"/>
      <c r="C108" s="441"/>
      <c r="D108" s="483"/>
      <c r="E108" s="483"/>
      <c r="F108" s="484"/>
      <c r="G108" s="484"/>
      <c r="H108" s="484"/>
      <c r="I108" s="484"/>
      <c r="J108" s="484"/>
      <c r="K108" s="482">
        <f t="shared" si="7"/>
        <v>0</v>
      </c>
      <c r="L108" s="478">
        <f t="shared" si="6"/>
        <v>0</v>
      </c>
      <c r="M108" s="308">
        <f t="shared" si="8"/>
        <v>0</v>
      </c>
      <c r="R108" s="264"/>
    </row>
    <row r="109" spans="1:18" x14ac:dyDescent="0.25">
      <c r="A109" s="258"/>
      <c r="B109" s="442"/>
      <c r="C109" s="441" t="s">
        <v>315</v>
      </c>
      <c r="D109" s="483"/>
      <c r="E109" s="483" t="s">
        <v>311</v>
      </c>
      <c r="F109" s="484"/>
      <c r="G109" s="484">
        <v>171.9</v>
      </c>
      <c r="H109" s="484"/>
      <c r="I109" s="484"/>
      <c r="J109" s="484"/>
      <c r="K109" s="482">
        <f t="shared" si="7"/>
        <v>171.9</v>
      </c>
      <c r="L109" s="478">
        <f t="shared" si="6"/>
        <v>200</v>
      </c>
      <c r="M109" s="308">
        <f t="shared" si="8"/>
        <v>34380</v>
      </c>
      <c r="R109" s="264"/>
    </row>
    <row r="110" spans="1:18" x14ac:dyDescent="0.25">
      <c r="A110" s="258"/>
      <c r="B110" s="442" t="s">
        <v>491</v>
      </c>
      <c r="C110" s="441" t="s">
        <v>334</v>
      </c>
      <c r="D110" s="483"/>
      <c r="E110" s="483" t="s">
        <v>314</v>
      </c>
      <c r="F110" s="484"/>
      <c r="G110" s="484">
        <v>113.6</v>
      </c>
      <c r="H110" s="484"/>
      <c r="I110" s="484"/>
      <c r="J110" s="484"/>
      <c r="K110" s="482">
        <f t="shared" si="7"/>
        <v>113.6</v>
      </c>
      <c r="L110" s="478">
        <f t="shared" si="6"/>
        <v>0</v>
      </c>
      <c r="M110" s="308">
        <f t="shared" si="8"/>
        <v>0</v>
      </c>
      <c r="R110" s="264"/>
    </row>
    <row r="111" spans="1:18" x14ac:dyDescent="0.25">
      <c r="A111" s="258"/>
      <c r="B111" s="442" t="s">
        <v>492</v>
      </c>
      <c r="C111" s="441" t="s">
        <v>316</v>
      </c>
      <c r="D111" s="483"/>
      <c r="E111" s="483" t="s">
        <v>309</v>
      </c>
      <c r="F111" s="484"/>
      <c r="G111" s="484">
        <v>40</v>
      </c>
      <c r="H111" s="484"/>
      <c r="I111" s="484"/>
      <c r="J111" s="484"/>
      <c r="K111" s="482">
        <f t="shared" si="7"/>
        <v>40</v>
      </c>
      <c r="L111" s="478">
        <f t="shared" si="6"/>
        <v>200</v>
      </c>
      <c r="M111" s="308">
        <f t="shared" si="8"/>
        <v>8000</v>
      </c>
      <c r="R111" s="264"/>
    </row>
    <row r="112" spans="1:18" x14ac:dyDescent="0.25">
      <c r="A112" s="258"/>
      <c r="B112" s="442" t="s">
        <v>493</v>
      </c>
      <c r="C112" s="441" t="s">
        <v>316</v>
      </c>
      <c r="D112" s="483"/>
      <c r="E112" s="483" t="s">
        <v>309</v>
      </c>
      <c r="F112" s="484"/>
      <c r="G112" s="484">
        <v>63.4</v>
      </c>
      <c r="H112" s="484"/>
      <c r="I112" s="484"/>
      <c r="J112" s="484"/>
      <c r="K112" s="482">
        <f t="shared" si="7"/>
        <v>63.4</v>
      </c>
      <c r="L112" s="478">
        <f t="shared" si="6"/>
        <v>200</v>
      </c>
      <c r="M112" s="308">
        <f t="shared" si="8"/>
        <v>12680</v>
      </c>
      <c r="R112" s="264"/>
    </row>
    <row r="113" spans="1:18" x14ac:dyDescent="0.25">
      <c r="A113" s="258"/>
      <c r="B113" s="442" t="s">
        <v>494</v>
      </c>
      <c r="C113" s="441" t="s">
        <v>319</v>
      </c>
      <c r="D113" s="483"/>
      <c r="E113" s="483" t="s">
        <v>420</v>
      </c>
      <c r="F113" s="484"/>
      <c r="G113" s="484">
        <v>28.2</v>
      </c>
      <c r="H113" s="484"/>
      <c r="I113" s="484"/>
      <c r="J113" s="484"/>
      <c r="K113" s="482">
        <f t="shared" si="7"/>
        <v>28.2</v>
      </c>
      <c r="L113" s="478">
        <f t="shared" si="6"/>
        <v>200</v>
      </c>
      <c r="M113" s="308">
        <f t="shared" si="8"/>
        <v>5640</v>
      </c>
      <c r="R113" s="264"/>
    </row>
    <row r="114" spans="1:18" x14ac:dyDescent="0.25">
      <c r="A114" s="258"/>
      <c r="B114" s="442"/>
      <c r="C114" s="441" t="s">
        <v>319</v>
      </c>
      <c r="D114" s="483"/>
      <c r="E114" s="483" t="s">
        <v>420</v>
      </c>
      <c r="F114" s="484"/>
      <c r="G114" s="484">
        <v>16</v>
      </c>
      <c r="H114" s="484"/>
      <c r="I114" s="484"/>
      <c r="J114" s="484"/>
      <c r="K114" s="482">
        <f t="shared" si="7"/>
        <v>16</v>
      </c>
      <c r="L114" s="478">
        <f t="shared" si="6"/>
        <v>200</v>
      </c>
      <c r="M114" s="308">
        <f t="shared" si="8"/>
        <v>3200</v>
      </c>
      <c r="R114" s="264"/>
    </row>
    <row r="115" spans="1:18" x14ac:dyDescent="0.25">
      <c r="A115" s="258"/>
      <c r="B115" s="442"/>
      <c r="C115" s="441" t="s">
        <v>471</v>
      </c>
      <c r="D115" s="483"/>
      <c r="E115" s="483" t="s">
        <v>311</v>
      </c>
      <c r="F115" s="484"/>
      <c r="G115" s="484"/>
      <c r="H115" s="484"/>
      <c r="I115" s="484"/>
      <c r="J115" s="484">
        <v>5.3</v>
      </c>
      <c r="K115" s="482">
        <f t="shared" si="7"/>
        <v>5.3</v>
      </c>
      <c r="L115" s="478">
        <f t="shared" si="6"/>
        <v>200</v>
      </c>
      <c r="M115" s="308">
        <f t="shared" si="8"/>
        <v>1060</v>
      </c>
      <c r="R115" s="264"/>
    </row>
    <row r="116" spans="1:18" x14ac:dyDescent="0.25">
      <c r="A116" s="258"/>
      <c r="B116" s="442" t="s">
        <v>495</v>
      </c>
      <c r="C116" s="441" t="s">
        <v>316</v>
      </c>
      <c r="D116" s="483"/>
      <c r="E116" s="483" t="s">
        <v>309</v>
      </c>
      <c r="F116" s="484"/>
      <c r="G116" s="484">
        <v>63.4</v>
      </c>
      <c r="H116" s="484"/>
      <c r="I116" s="484"/>
      <c r="J116" s="484"/>
      <c r="K116" s="482">
        <f t="shared" si="7"/>
        <v>63.4</v>
      </c>
      <c r="L116" s="478">
        <f t="shared" si="6"/>
        <v>200</v>
      </c>
      <c r="M116" s="308">
        <f t="shared" si="8"/>
        <v>12680</v>
      </c>
      <c r="R116" s="264"/>
    </row>
    <row r="117" spans="1:18" x14ac:dyDescent="0.25">
      <c r="A117" s="258"/>
      <c r="B117" s="442" t="s">
        <v>496</v>
      </c>
      <c r="C117" s="441" t="s">
        <v>316</v>
      </c>
      <c r="D117" s="483"/>
      <c r="E117" s="483" t="s">
        <v>309</v>
      </c>
      <c r="F117" s="484"/>
      <c r="G117" s="484">
        <v>56.2</v>
      </c>
      <c r="H117" s="484"/>
      <c r="I117" s="484"/>
      <c r="J117" s="484"/>
      <c r="K117" s="482">
        <f t="shared" si="7"/>
        <v>56.2</v>
      </c>
      <c r="L117" s="478">
        <f t="shared" si="6"/>
        <v>200</v>
      </c>
      <c r="M117" s="308">
        <f t="shared" si="8"/>
        <v>11240</v>
      </c>
      <c r="R117" s="264"/>
    </row>
    <row r="118" spans="1:18" x14ac:dyDescent="0.25">
      <c r="A118" s="258"/>
      <c r="B118" s="442" t="s">
        <v>497</v>
      </c>
      <c r="C118" s="441" t="s">
        <v>316</v>
      </c>
      <c r="D118" s="483"/>
      <c r="E118" s="483" t="s">
        <v>309</v>
      </c>
      <c r="F118" s="484"/>
      <c r="G118" s="484">
        <v>56.2</v>
      </c>
      <c r="H118" s="484"/>
      <c r="I118" s="484"/>
      <c r="J118" s="484"/>
      <c r="K118" s="482">
        <f t="shared" si="7"/>
        <v>56.2</v>
      </c>
      <c r="L118" s="478">
        <f t="shared" si="6"/>
        <v>200</v>
      </c>
      <c r="M118" s="308">
        <f t="shared" si="8"/>
        <v>11240</v>
      </c>
      <c r="R118" s="264"/>
    </row>
    <row r="119" spans="1:18" x14ac:dyDescent="0.25">
      <c r="A119" s="258"/>
      <c r="B119" s="442" t="s">
        <v>498</v>
      </c>
      <c r="C119" s="441" t="s">
        <v>316</v>
      </c>
      <c r="D119" s="483"/>
      <c r="E119" s="483" t="s">
        <v>309</v>
      </c>
      <c r="F119" s="484"/>
      <c r="G119" s="484">
        <v>86.6</v>
      </c>
      <c r="H119" s="484"/>
      <c r="I119" s="484"/>
      <c r="J119" s="484"/>
      <c r="K119" s="482">
        <f t="shared" si="7"/>
        <v>86.6</v>
      </c>
      <c r="L119" s="478">
        <f t="shared" si="6"/>
        <v>200</v>
      </c>
      <c r="M119" s="308">
        <f t="shared" si="8"/>
        <v>17320</v>
      </c>
      <c r="R119" s="264"/>
    </row>
    <row r="120" spans="1:18" x14ac:dyDescent="0.25">
      <c r="A120" s="258"/>
      <c r="B120" s="442" t="s">
        <v>499</v>
      </c>
      <c r="C120" s="445" t="s">
        <v>500</v>
      </c>
      <c r="D120" s="491"/>
      <c r="E120" s="491" t="s">
        <v>314</v>
      </c>
      <c r="F120" s="492"/>
      <c r="G120" s="492">
        <v>18</v>
      </c>
      <c r="H120" s="492"/>
      <c r="I120" s="492"/>
      <c r="J120" s="492"/>
      <c r="K120" s="482">
        <f t="shared" si="7"/>
        <v>18</v>
      </c>
      <c r="L120" s="478">
        <f t="shared" si="6"/>
        <v>0</v>
      </c>
      <c r="M120" s="308">
        <f t="shared" si="8"/>
        <v>0</v>
      </c>
      <c r="R120" s="264"/>
    </row>
    <row r="121" spans="1:18" ht="15.75" thickBot="1" x14ac:dyDescent="0.3">
      <c r="A121" s="258"/>
      <c r="B121" s="442"/>
      <c r="C121" s="446" t="s">
        <v>501</v>
      </c>
      <c r="D121" s="493"/>
      <c r="E121" s="493"/>
      <c r="F121" s="494">
        <f t="shared" ref="F121:J121" si="9">SUM(F64:F120)</f>
        <v>74.8</v>
      </c>
      <c r="G121" s="494">
        <f t="shared" si="9"/>
        <v>2837.3999999999996</v>
      </c>
      <c r="H121" s="494">
        <f t="shared" si="9"/>
        <v>0</v>
      </c>
      <c r="I121" s="494">
        <f t="shared" si="9"/>
        <v>0</v>
      </c>
      <c r="J121" s="494">
        <f t="shared" si="9"/>
        <v>180.30000000000004</v>
      </c>
      <c r="K121" s="482">
        <f t="shared" si="7"/>
        <v>3092.5</v>
      </c>
      <c r="L121" s="478">
        <f t="shared" si="6"/>
        <v>0</v>
      </c>
      <c r="M121" s="308">
        <f t="shared" si="8"/>
        <v>0</v>
      </c>
      <c r="R121" s="264"/>
    </row>
    <row r="122" spans="1:18" ht="15.75" thickTop="1" x14ac:dyDescent="0.25">
      <c r="A122" s="258"/>
      <c r="B122" s="442"/>
      <c r="C122" s="441"/>
      <c r="D122" s="483"/>
      <c r="E122" s="483"/>
      <c r="F122" s="484"/>
      <c r="G122" s="484"/>
      <c r="H122" s="484"/>
      <c r="I122" s="484"/>
      <c r="J122" s="484"/>
      <c r="K122" s="482">
        <f t="shared" si="7"/>
        <v>0</v>
      </c>
      <c r="L122" s="478">
        <f t="shared" si="6"/>
        <v>0</v>
      </c>
      <c r="M122" s="308">
        <f t="shared" si="8"/>
        <v>0</v>
      </c>
      <c r="R122" s="264"/>
    </row>
    <row r="123" spans="1:18" x14ac:dyDescent="0.25">
      <c r="A123" s="258"/>
      <c r="B123" s="442"/>
      <c r="C123" s="460" t="s">
        <v>502</v>
      </c>
      <c r="D123" s="483"/>
      <c r="E123" s="483"/>
      <c r="F123" s="484"/>
      <c r="G123" s="484"/>
      <c r="H123" s="484"/>
      <c r="I123" s="484"/>
      <c r="J123" s="484"/>
      <c r="K123" s="482">
        <f t="shared" si="7"/>
        <v>0</v>
      </c>
      <c r="L123" s="478">
        <f t="shared" si="6"/>
        <v>0</v>
      </c>
      <c r="M123" s="308">
        <f t="shared" si="8"/>
        <v>0</v>
      </c>
      <c r="R123" s="264"/>
    </row>
    <row r="124" spans="1:18" x14ac:dyDescent="0.25">
      <c r="A124" s="258"/>
      <c r="B124" s="442"/>
      <c r="C124" s="441" t="s">
        <v>312</v>
      </c>
      <c r="D124" s="483"/>
      <c r="E124" s="483" t="s">
        <v>311</v>
      </c>
      <c r="F124" s="484"/>
      <c r="G124" s="484"/>
      <c r="H124" s="484"/>
      <c r="I124" s="484"/>
      <c r="J124" s="484">
        <v>5.5</v>
      </c>
      <c r="K124" s="482">
        <f t="shared" si="7"/>
        <v>5.5</v>
      </c>
      <c r="L124" s="478">
        <f t="shared" si="6"/>
        <v>200</v>
      </c>
      <c r="M124" s="308">
        <f t="shared" si="8"/>
        <v>1100</v>
      </c>
      <c r="R124" s="264"/>
    </row>
    <row r="125" spans="1:18" x14ac:dyDescent="0.25">
      <c r="A125" s="258"/>
      <c r="B125" s="442"/>
      <c r="C125" s="441" t="s">
        <v>310</v>
      </c>
      <c r="D125" s="483"/>
      <c r="E125" s="483" t="s">
        <v>311</v>
      </c>
      <c r="F125" s="484"/>
      <c r="G125" s="484">
        <v>7.8</v>
      </c>
      <c r="H125" s="484"/>
      <c r="I125" s="484"/>
      <c r="J125" s="484"/>
      <c r="K125" s="482">
        <f t="shared" si="7"/>
        <v>7.8</v>
      </c>
      <c r="L125" s="478">
        <f t="shared" si="6"/>
        <v>200</v>
      </c>
      <c r="M125" s="308">
        <f t="shared" si="8"/>
        <v>1560</v>
      </c>
      <c r="R125" s="264"/>
    </row>
    <row r="126" spans="1:18" x14ac:dyDescent="0.25">
      <c r="A126" s="258"/>
      <c r="B126" s="442"/>
      <c r="C126" s="441" t="s">
        <v>334</v>
      </c>
      <c r="D126" s="483"/>
      <c r="E126" s="483" t="s">
        <v>314</v>
      </c>
      <c r="F126" s="484"/>
      <c r="G126" s="484">
        <v>11.2</v>
      </c>
      <c r="H126" s="484"/>
      <c r="I126" s="484"/>
      <c r="J126" s="484"/>
      <c r="K126" s="482">
        <f t="shared" si="7"/>
        <v>11.2</v>
      </c>
      <c r="L126" s="478">
        <f t="shared" si="6"/>
        <v>0</v>
      </c>
      <c r="M126" s="308">
        <f t="shared" si="8"/>
        <v>0</v>
      </c>
      <c r="R126" s="264"/>
    </row>
    <row r="127" spans="1:18" x14ac:dyDescent="0.25">
      <c r="A127" s="258"/>
      <c r="B127" s="442"/>
      <c r="C127" s="441" t="s">
        <v>315</v>
      </c>
      <c r="D127" s="483"/>
      <c r="E127" s="483" t="s">
        <v>311</v>
      </c>
      <c r="F127" s="484"/>
      <c r="G127" s="484">
        <v>280.8</v>
      </c>
      <c r="H127" s="484"/>
      <c r="I127" s="484"/>
      <c r="J127" s="484"/>
      <c r="K127" s="482">
        <f t="shared" si="7"/>
        <v>280.8</v>
      </c>
      <c r="L127" s="478">
        <f t="shared" si="6"/>
        <v>200</v>
      </c>
      <c r="M127" s="308">
        <f t="shared" si="8"/>
        <v>56160</v>
      </c>
      <c r="R127" s="264"/>
    </row>
    <row r="128" spans="1:18" x14ac:dyDescent="0.25">
      <c r="A128" s="258"/>
      <c r="B128" s="442"/>
      <c r="C128" s="441" t="s">
        <v>452</v>
      </c>
      <c r="D128" s="483"/>
      <c r="E128" s="483" t="s">
        <v>275</v>
      </c>
      <c r="F128" s="484"/>
      <c r="G128" s="484"/>
      <c r="H128" s="484"/>
      <c r="I128" s="484"/>
      <c r="J128" s="484">
        <v>15</v>
      </c>
      <c r="K128" s="482">
        <f t="shared" si="7"/>
        <v>15</v>
      </c>
      <c r="L128" s="478">
        <f t="shared" si="6"/>
        <v>200</v>
      </c>
      <c r="M128" s="308">
        <f t="shared" si="8"/>
        <v>3000</v>
      </c>
      <c r="R128" s="264"/>
    </row>
    <row r="129" spans="1:18" x14ac:dyDescent="0.25">
      <c r="A129" s="258"/>
      <c r="B129" s="442"/>
      <c r="C129" s="441" t="s">
        <v>327</v>
      </c>
      <c r="D129" s="483"/>
      <c r="E129" s="483" t="s">
        <v>314</v>
      </c>
      <c r="F129" s="484"/>
      <c r="G129" s="484"/>
      <c r="H129" s="484"/>
      <c r="I129" s="484"/>
      <c r="J129" s="484">
        <v>9.1999999999999993</v>
      </c>
      <c r="K129" s="482">
        <f t="shared" si="7"/>
        <v>9.1999999999999993</v>
      </c>
      <c r="L129" s="478">
        <f t="shared" si="6"/>
        <v>0</v>
      </c>
      <c r="M129" s="308">
        <f t="shared" si="8"/>
        <v>0</v>
      </c>
      <c r="R129" s="264"/>
    </row>
    <row r="130" spans="1:18" x14ac:dyDescent="0.25">
      <c r="A130" s="258"/>
      <c r="B130" s="442"/>
      <c r="C130" s="441" t="s">
        <v>310</v>
      </c>
      <c r="D130" s="483"/>
      <c r="E130" s="483" t="s">
        <v>311</v>
      </c>
      <c r="F130" s="484"/>
      <c r="G130" s="484">
        <v>15.8</v>
      </c>
      <c r="H130" s="484"/>
      <c r="I130" s="484"/>
      <c r="J130" s="484"/>
      <c r="K130" s="482">
        <f t="shared" si="7"/>
        <v>15.8</v>
      </c>
      <c r="L130" s="478">
        <f t="shared" si="6"/>
        <v>200</v>
      </c>
      <c r="M130" s="308">
        <f t="shared" si="8"/>
        <v>3160</v>
      </c>
      <c r="R130" s="264"/>
    </row>
    <row r="131" spans="1:18" x14ac:dyDescent="0.25">
      <c r="A131" s="258"/>
      <c r="B131" s="442"/>
      <c r="C131" s="441" t="s">
        <v>315</v>
      </c>
      <c r="D131" s="483"/>
      <c r="E131" s="483" t="s">
        <v>311</v>
      </c>
      <c r="F131" s="484"/>
      <c r="G131" s="484">
        <v>149.19999999999999</v>
      </c>
      <c r="H131" s="484"/>
      <c r="I131" s="484"/>
      <c r="J131" s="484"/>
      <c r="K131" s="482">
        <f t="shared" si="7"/>
        <v>149.19999999999999</v>
      </c>
      <c r="L131" s="478">
        <f t="shared" si="6"/>
        <v>200</v>
      </c>
      <c r="M131" s="308">
        <f t="shared" si="8"/>
        <v>29839.999999999996</v>
      </c>
      <c r="R131" s="264"/>
    </row>
    <row r="132" spans="1:18" x14ac:dyDescent="0.25">
      <c r="A132" s="258"/>
      <c r="B132" s="442" t="s">
        <v>503</v>
      </c>
      <c r="C132" s="441" t="s">
        <v>316</v>
      </c>
      <c r="D132" s="483"/>
      <c r="E132" s="483" t="s">
        <v>309</v>
      </c>
      <c r="F132" s="484"/>
      <c r="G132" s="484">
        <v>28</v>
      </c>
      <c r="H132" s="484"/>
      <c r="I132" s="484"/>
      <c r="J132" s="484"/>
      <c r="K132" s="482">
        <f t="shared" si="7"/>
        <v>28</v>
      </c>
      <c r="L132" s="478">
        <f t="shared" si="6"/>
        <v>200</v>
      </c>
      <c r="M132" s="308">
        <f t="shared" si="8"/>
        <v>5600</v>
      </c>
      <c r="R132" s="264"/>
    </row>
    <row r="133" spans="1:18" x14ac:dyDescent="0.25">
      <c r="A133" s="258"/>
      <c r="B133" s="442" t="s">
        <v>504</v>
      </c>
      <c r="C133" s="441" t="s">
        <v>316</v>
      </c>
      <c r="D133" s="483"/>
      <c r="E133" s="483" t="s">
        <v>309</v>
      </c>
      <c r="F133" s="484"/>
      <c r="G133" s="484">
        <v>48</v>
      </c>
      <c r="H133" s="484"/>
      <c r="I133" s="484"/>
      <c r="J133" s="484"/>
      <c r="K133" s="482">
        <f t="shared" ref="K133:K196" si="10">SUM(F133:J133)</f>
        <v>48</v>
      </c>
      <c r="L133" s="478">
        <f t="shared" si="6"/>
        <v>200</v>
      </c>
      <c r="M133" s="308">
        <f t="shared" ref="M133:M196" si="11">SUM(K133*L133)</f>
        <v>9600</v>
      </c>
      <c r="R133" s="264"/>
    </row>
    <row r="134" spans="1:18" x14ac:dyDescent="0.25">
      <c r="A134" s="258"/>
      <c r="B134" s="442" t="s">
        <v>505</v>
      </c>
      <c r="C134" s="441" t="s">
        <v>316</v>
      </c>
      <c r="D134" s="483"/>
      <c r="E134" s="483" t="s">
        <v>309</v>
      </c>
      <c r="F134" s="484"/>
      <c r="G134" s="484">
        <v>48</v>
      </c>
      <c r="H134" s="484"/>
      <c r="I134" s="484"/>
      <c r="J134" s="484"/>
      <c r="K134" s="482">
        <f t="shared" si="10"/>
        <v>48</v>
      </c>
      <c r="L134" s="478">
        <f t="shared" ref="L134:L197" si="12">IF(D134="X",0,IF(E134="",0,IF(E134="H",0,VLOOKUP(E134,$F$539:$G$553,2))))</f>
        <v>200</v>
      </c>
      <c r="M134" s="308">
        <f t="shared" si="11"/>
        <v>9600</v>
      </c>
      <c r="R134" s="264"/>
    </row>
    <row r="135" spans="1:18" x14ac:dyDescent="0.25">
      <c r="A135" s="258"/>
      <c r="B135" s="442" t="s">
        <v>506</v>
      </c>
      <c r="C135" s="441" t="s">
        <v>316</v>
      </c>
      <c r="D135" s="483"/>
      <c r="E135" s="483" t="s">
        <v>309</v>
      </c>
      <c r="F135" s="484"/>
      <c r="G135" s="484">
        <v>62.4</v>
      </c>
      <c r="H135" s="484"/>
      <c r="I135" s="484"/>
      <c r="J135" s="484"/>
      <c r="K135" s="482">
        <f t="shared" si="10"/>
        <v>62.4</v>
      </c>
      <c r="L135" s="478">
        <f t="shared" si="12"/>
        <v>200</v>
      </c>
      <c r="M135" s="308">
        <f t="shared" si="11"/>
        <v>12480</v>
      </c>
      <c r="R135" s="264"/>
    </row>
    <row r="136" spans="1:18" x14ac:dyDescent="0.25">
      <c r="A136" s="258"/>
      <c r="B136" s="442"/>
      <c r="C136" s="441" t="s">
        <v>471</v>
      </c>
      <c r="D136" s="483"/>
      <c r="E136" s="483" t="s">
        <v>311</v>
      </c>
      <c r="F136" s="484"/>
      <c r="G136" s="484"/>
      <c r="H136" s="484"/>
      <c r="I136" s="484"/>
      <c r="J136" s="484">
        <v>5.3</v>
      </c>
      <c r="K136" s="482">
        <f t="shared" si="10"/>
        <v>5.3</v>
      </c>
      <c r="L136" s="478">
        <f t="shared" si="12"/>
        <v>200</v>
      </c>
      <c r="M136" s="308">
        <f t="shared" si="11"/>
        <v>1060</v>
      </c>
      <c r="R136" s="264"/>
    </row>
    <row r="137" spans="1:18" x14ac:dyDescent="0.25">
      <c r="A137" s="258"/>
      <c r="B137" s="442" t="s">
        <v>507</v>
      </c>
      <c r="C137" s="441" t="s">
        <v>319</v>
      </c>
      <c r="D137" s="483"/>
      <c r="E137" s="483" t="s">
        <v>420</v>
      </c>
      <c r="F137" s="484"/>
      <c r="G137" s="484">
        <v>30</v>
      </c>
      <c r="H137" s="484"/>
      <c r="I137" s="484"/>
      <c r="J137" s="484"/>
      <c r="K137" s="482">
        <f t="shared" si="10"/>
        <v>30</v>
      </c>
      <c r="L137" s="478">
        <f t="shared" si="12"/>
        <v>200</v>
      </c>
      <c r="M137" s="308">
        <f t="shared" si="11"/>
        <v>6000</v>
      </c>
      <c r="R137" s="264"/>
    </row>
    <row r="138" spans="1:18" x14ac:dyDescent="0.25">
      <c r="A138" s="258"/>
      <c r="B138" s="442" t="s">
        <v>508</v>
      </c>
      <c r="C138" s="441" t="s">
        <v>316</v>
      </c>
      <c r="D138" s="483"/>
      <c r="E138" s="483" t="s">
        <v>309</v>
      </c>
      <c r="F138" s="484"/>
      <c r="G138" s="484">
        <v>62.4</v>
      </c>
      <c r="H138" s="484"/>
      <c r="I138" s="484"/>
      <c r="J138" s="484"/>
      <c r="K138" s="482">
        <f t="shared" si="10"/>
        <v>62.4</v>
      </c>
      <c r="L138" s="478">
        <f t="shared" si="12"/>
        <v>200</v>
      </c>
      <c r="M138" s="308">
        <f t="shared" si="11"/>
        <v>12480</v>
      </c>
      <c r="R138" s="264"/>
    </row>
    <row r="139" spans="1:18" x14ac:dyDescent="0.25">
      <c r="A139" s="258"/>
      <c r="B139" s="442" t="s">
        <v>509</v>
      </c>
      <c r="C139" s="441" t="s">
        <v>316</v>
      </c>
      <c r="D139" s="483"/>
      <c r="E139" s="483" t="s">
        <v>309</v>
      </c>
      <c r="F139" s="484"/>
      <c r="G139" s="484">
        <v>55</v>
      </c>
      <c r="H139" s="484"/>
      <c r="I139" s="484"/>
      <c r="J139" s="484"/>
      <c r="K139" s="482">
        <f t="shared" si="10"/>
        <v>55</v>
      </c>
      <c r="L139" s="478">
        <f t="shared" si="12"/>
        <v>200</v>
      </c>
      <c r="M139" s="308">
        <f t="shared" si="11"/>
        <v>11000</v>
      </c>
      <c r="R139" s="264"/>
    </row>
    <row r="140" spans="1:18" x14ac:dyDescent="0.25">
      <c r="A140" s="258"/>
      <c r="B140" s="442" t="s">
        <v>510</v>
      </c>
      <c r="C140" s="441" t="s">
        <v>316</v>
      </c>
      <c r="D140" s="483"/>
      <c r="E140" s="483" t="s">
        <v>309</v>
      </c>
      <c r="F140" s="484"/>
      <c r="G140" s="484">
        <v>55</v>
      </c>
      <c r="H140" s="484"/>
      <c r="I140" s="484"/>
      <c r="J140" s="484"/>
      <c r="K140" s="482">
        <f t="shared" si="10"/>
        <v>55</v>
      </c>
      <c r="L140" s="478">
        <f t="shared" si="12"/>
        <v>200</v>
      </c>
      <c r="M140" s="308">
        <f t="shared" si="11"/>
        <v>11000</v>
      </c>
      <c r="R140" s="264"/>
    </row>
    <row r="141" spans="1:18" x14ac:dyDescent="0.25">
      <c r="A141" s="258"/>
      <c r="B141" s="442" t="s">
        <v>511</v>
      </c>
      <c r="C141" s="441" t="s">
        <v>316</v>
      </c>
      <c r="D141" s="483"/>
      <c r="E141" s="483" t="s">
        <v>309</v>
      </c>
      <c r="F141" s="484"/>
      <c r="G141" s="484">
        <v>67.8</v>
      </c>
      <c r="H141" s="484"/>
      <c r="I141" s="484"/>
      <c r="J141" s="484"/>
      <c r="K141" s="482">
        <f t="shared" si="10"/>
        <v>67.8</v>
      </c>
      <c r="L141" s="478">
        <f t="shared" si="12"/>
        <v>200</v>
      </c>
      <c r="M141" s="308">
        <f t="shared" si="11"/>
        <v>13560</v>
      </c>
      <c r="R141" s="264"/>
    </row>
    <row r="142" spans="1:18" x14ac:dyDescent="0.25">
      <c r="A142" s="258"/>
      <c r="B142" s="442" t="s">
        <v>512</v>
      </c>
      <c r="C142" s="441" t="s">
        <v>334</v>
      </c>
      <c r="D142" s="483"/>
      <c r="E142" s="483" t="s">
        <v>314</v>
      </c>
      <c r="F142" s="484"/>
      <c r="G142" s="484">
        <v>18.8</v>
      </c>
      <c r="H142" s="484"/>
      <c r="I142" s="484"/>
      <c r="J142" s="484"/>
      <c r="K142" s="482">
        <f t="shared" si="10"/>
        <v>18.8</v>
      </c>
      <c r="L142" s="478">
        <f t="shared" si="12"/>
        <v>0</v>
      </c>
      <c r="M142" s="308">
        <f t="shared" si="11"/>
        <v>0</v>
      </c>
      <c r="R142" s="264"/>
    </row>
    <row r="143" spans="1:18" x14ac:dyDescent="0.25">
      <c r="A143" s="258"/>
      <c r="B143" s="442"/>
      <c r="C143" s="441" t="s">
        <v>312</v>
      </c>
      <c r="D143" s="483"/>
      <c r="E143" s="483" t="s">
        <v>311</v>
      </c>
      <c r="F143" s="484"/>
      <c r="G143" s="484"/>
      <c r="H143" s="484"/>
      <c r="I143" s="484"/>
      <c r="J143" s="484">
        <v>5.8</v>
      </c>
      <c r="K143" s="482">
        <f t="shared" si="10"/>
        <v>5.8</v>
      </c>
      <c r="L143" s="478">
        <f t="shared" si="12"/>
        <v>200</v>
      </c>
      <c r="M143" s="308">
        <f t="shared" si="11"/>
        <v>1160</v>
      </c>
      <c r="R143" s="264"/>
    </row>
    <row r="144" spans="1:18" x14ac:dyDescent="0.25">
      <c r="A144" s="258"/>
      <c r="B144" s="442"/>
      <c r="C144" s="441" t="s">
        <v>452</v>
      </c>
      <c r="D144" s="483"/>
      <c r="E144" s="483" t="s">
        <v>275</v>
      </c>
      <c r="F144" s="484"/>
      <c r="G144" s="484"/>
      <c r="H144" s="484"/>
      <c r="I144" s="484"/>
      <c r="J144" s="484">
        <v>20</v>
      </c>
      <c r="K144" s="482">
        <f t="shared" ref="K144:K154" si="13">SUM(F144:J144)</f>
        <v>20</v>
      </c>
      <c r="L144" s="478">
        <f t="shared" si="12"/>
        <v>200</v>
      </c>
      <c r="M144" s="308">
        <f t="shared" ref="M144:M154" si="14">SUM(K144*L144)</f>
        <v>4000</v>
      </c>
      <c r="R144" s="264"/>
    </row>
    <row r="145" spans="1:18" x14ac:dyDescent="0.25">
      <c r="A145" s="258"/>
      <c r="B145" s="442"/>
      <c r="C145" s="441" t="s">
        <v>334</v>
      </c>
      <c r="D145" s="483"/>
      <c r="E145" s="483" t="s">
        <v>314</v>
      </c>
      <c r="F145" s="484"/>
      <c r="G145" s="484">
        <v>22.8</v>
      </c>
      <c r="H145" s="484"/>
      <c r="I145" s="484"/>
      <c r="J145" s="484"/>
      <c r="K145" s="482">
        <f t="shared" si="13"/>
        <v>22.8</v>
      </c>
      <c r="L145" s="478">
        <f t="shared" si="12"/>
        <v>0</v>
      </c>
      <c r="M145" s="308">
        <f t="shared" si="14"/>
        <v>0</v>
      </c>
      <c r="R145" s="264"/>
    </row>
    <row r="146" spans="1:18" x14ac:dyDescent="0.25">
      <c r="A146" s="258"/>
      <c r="B146" s="442"/>
      <c r="C146" s="441" t="s">
        <v>310</v>
      </c>
      <c r="D146" s="483"/>
      <c r="E146" s="483" t="s">
        <v>311</v>
      </c>
      <c r="F146" s="484"/>
      <c r="G146" s="484">
        <v>15.8</v>
      </c>
      <c r="H146" s="484"/>
      <c r="I146" s="484"/>
      <c r="J146" s="484"/>
      <c r="K146" s="482">
        <f t="shared" si="13"/>
        <v>15.8</v>
      </c>
      <c r="L146" s="478">
        <f t="shared" si="12"/>
        <v>200</v>
      </c>
      <c r="M146" s="308">
        <f t="shared" si="14"/>
        <v>3160</v>
      </c>
      <c r="R146" s="264"/>
    </row>
    <row r="147" spans="1:18" x14ac:dyDescent="0.25">
      <c r="A147" s="258"/>
      <c r="B147" s="442"/>
      <c r="C147" s="441" t="s">
        <v>315</v>
      </c>
      <c r="D147" s="483"/>
      <c r="E147" s="483" t="s">
        <v>311</v>
      </c>
      <c r="F147" s="484"/>
      <c r="G147" s="484">
        <v>139.80000000000001</v>
      </c>
      <c r="H147" s="484"/>
      <c r="I147" s="484"/>
      <c r="J147" s="484"/>
      <c r="K147" s="482">
        <f t="shared" si="13"/>
        <v>139.80000000000001</v>
      </c>
      <c r="L147" s="478">
        <f t="shared" si="12"/>
        <v>200</v>
      </c>
      <c r="M147" s="308">
        <f t="shared" si="14"/>
        <v>27960.000000000004</v>
      </c>
      <c r="R147" s="264"/>
    </row>
    <row r="148" spans="1:18" x14ac:dyDescent="0.25">
      <c r="A148" s="258"/>
      <c r="B148" s="442" t="s">
        <v>513</v>
      </c>
      <c r="C148" s="441" t="s">
        <v>319</v>
      </c>
      <c r="D148" s="483"/>
      <c r="E148" s="483" t="s">
        <v>420</v>
      </c>
      <c r="F148" s="484"/>
      <c r="G148" s="484">
        <v>32.4</v>
      </c>
      <c r="H148" s="484"/>
      <c r="I148" s="484"/>
      <c r="J148" s="484"/>
      <c r="K148" s="482">
        <f t="shared" si="13"/>
        <v>32.4</v>
      </c>
      <c r="L148" s="478">
        <f t="shared" si="12"/>
        <v>200</v>
      </c>
      <c r="M148" s="308">
        <f t="shared" si="14"/>
        <v>6480</v>
      </c>
      <c r="R148" s="264"/>
    </row>
    <row r="149" spans="1:18" x14ac:dyDescent="0.25">
      <c r="A149" s="258"/>
      <c r="B149" s="442" t="s">
        <v>514</v>
      </c>
      <c r="C149" s="441" t="s">
        <v>316</v>
      </c>
      <c r="D149" s="483"/>
      <c r="E149" s="483" t="s">
        <v>309</v>
      </c>
      <c r="F149" s="484"/>
      <c r="G149" s="484">
        <v>54</v>
      </c>
      <c r="H149" s="484"/>
      <c r="I149" s="484"/>
      <c r="J149" s="484"/>
      <c r="K149" s="482">
        <f t="shared" si="13"/>
        <v>54</v>
      </c>
      <c r="L149" s="478">
        <f t="shared" si="12"/>
        <v>200</v>
      </c>
      <c r="M149" s="308">
        <f t="shared" si="14"/>
        <v>10800</v>
      </c>
      <c r="R149" s="264"/>
    </row>
    <row r="150" spans="1:18" x14ac:dyDescent="0.25">
      <c r="A150" s="258"/>
      <c r="B150" s="442" t="s">
        <v>515</v>
      </c>
      <c r="C150" s="441" t="s">
        <v>316</v>
      </c>
      <c r="D150" s="483"/>
      <c r="E150" s="483" t="s">
        <v>309</v>
      </c>
      <c r="F150" s="484"/>
      <c r="G150" s="484">
        <v>54</v>
      </c>
      <c r="H150" s="484"/>
      <c r="I150" s="484"/>
      <c r="J150" s="484"/>
      <c r="K150" s="482">
        <f t="shared" si="13"/>
        <v>54</v>
      </c>
      <c r="L150" s="478">
        <f t="shared" si="12"/>
        <v>200</v>
      </c>
      <c r="M150" s="308">
        <f t="shared" si="14"/>
        <v>10800</v>
      </c>
      <c r="R150" s="264"/>
    </row>
    <row r="151" spans="1:18" x14ac:dyDescent="0.25">
      <c r="A151" s="258"/>
      <c r="B151" s="442" t="s">
        <v>516</v>
      </c>
      <c r="C151" s="441" t="s">
        <v>316</v>
      </c>
      <c r="D151" s="483"/>
      <c r="E151" s="483" t="s">
        <v>309</v>
      </c>
      <c r="F151" s="484"/>
      <c r="G151" s="484">
        <v>64.900000000000006</v>
      </c>
      <c r="H151" s="484"/>
      <c r="I151" s="484"/>
      <c r="J151" s="484"/>
      <c r="K151" s="482">
        <f t="shared" si="13"/>
        <v>64.900000000000006</v>
      </c>
      <c r="L151" s="478">
        <f t="shared" si="12"/>
        <v>200</v>
      </c>
      <c r="M151" s="308">
        <f t="shared" si="14"/>
        <v>12980.000000000002</v>
      </c>
      <c r="R151" s="264"/>
    </row>
    <row r="152" spans="1:18" x14ac:dyDescent="0.25">
      <c r="A152" s="258"/>
      <c r="B152" s="442"/>
      <c r="C152" s="441" t="s">
        <v>471</v>
      </c>
      <c r="D152" s="483"/>
      <c r="E152" s="483" t="s">
        <v>311</v>
      </c>
      <c r="F152" s="484"/>
      <c r="G152" s="484"/>
      <c r="H152" s="484"/>
      <c r="I152" s="484"/>
      <c r="J152" s="484">
        <v>5.3</v>
      </c>
      <c r="K152" s="482">
        <f t="shared" si="13"/>
        <v>5.3</v>
      </c>
      <c r="L152" s="478">
        <f t="shared" si="12"/>
        <v>200</v>
      </c>
      <c r="M152" s="308">
        <f t="shared" si="14"/>
        <v>1060</v>
      </c>
      <c r="R152" s="264"/>
    </row>
    <row r="153" spans="1:18" x14ac:dyDescent="0.25">
      <c r="A153" s="258"/>
      <c r="B153" s="442" t="s">
        <v>517</v>
      </c>
      <c r="C153" s="441" t="s">
        <v>319</v>
      </c>
      <c r="D153" s="483"/>
      <c r="E153" s="483" t="s">
        <v>420</v>
      </c>
      <c r="F153" s="484"/>
      <c r="G153" s="484">
        <v>28</v>
      </c>
      <c r="H153" s="484"/>
      <c r="I153" s="484"/>
      <c r="J153" s="484"/>
      <c r="K153" s="482">
        <f t="shared" si="13"/>
        <v>28</v>
      </c>
      <c r="L153" s="478">
        <f t="shared" si="12"/>
        <v>200</v>
      </c>
      <c r="M153" s="308">
        <f t="shared" si="14"/>
        <v>5600</v>
      </c>
      <c r="R153" s="264"/>
    </row>
    <row r="154" spans="1:18" x14ac:dyDescent="0.25">
      <c r="A154" s="258"/>
      <c r="B154" s="442" t="s">
        <v>518</v>
      </c>
      <c r="C154" s="441" t="s">
        <v>316</v>
      </c>
      <c r="D154" s="483"/>
      <c r="E154" s="483" t="s">
        <v>309</v>
      </c>
      <c r="F154" s="484"/>
      <c r="G154" s="484">
        <v>64.900000000000006</v>
      </c>
      <c r="H154" s="484"/>
      <c r="I154" s="484"/>
      <c r="J154" s="484"/>
      <c r="K154" s="482">
        <f t="shared" si="13"/>
        <v>64.900000000000006</v>
      </c>
      <c r="L154" s="478">
        <f t="shared" si="12"/>
        <v>200</v>
      </c>
      <c r="M154" s="308">
        <f t="shared" si="14"/>
        <v>12980.000000000002</v>
      </c>
      <c r="R154" s="264"/>
    </row>
    <row r="155" spans="1:18" x14ac:dyDescent="0.25">
      <c r="A155" s="258"/>
      <c r="B155" s="442" t="s">
        <v>519</v>
      </c>
      <c r="C155" s="441" t="s">
        <v>316</v>
      </c>
      <c r="D155" s="483"/>
      <c r="E155" s="483" t="s">
        <v>309</v>
      </c>
      <c r="F155" s="484"/>
      <c r="G155" s="484">
        <v>47.4</v>
      </c>
      <c r="H155" s="484"/>
      <c r="I155" s="484"/>
      <c r="J155" s="484"/>
      <c r="K155" s="482">
        <f t="shared" si="10"/>
        <v>47.4</v>
      </c>
      <c r="L155" s="478">
        <f t="shared" si="12"/>
        <v>200</v>
      </c>
      <c r="M155" s="308">
        <f t="shared" si="11"/>
        <v>9480</v>
      </c>
      <c r="R155" s="264"/>
    </row>
    <row r="156" spans="1:18" x14ac:dyDescent="0.25">
      <c r="A156" s="258"/>
      <c r="B156" s="442" t="s">
        <v>520</v>
      </c>
      <c r="C156" s="441" t="s">
        <v>316</v>
      </c>
      <c r="D156" s="483"/>
      <c r="E156" s="483" t="s">
        <v>309</v>
      </c>
      <c r="F156" s="484"/>
      <c r="G156" s="484">
        <v>47.4</v>
      </c>
      <c r="H156" s="484"/>
      <c r="I156" s="484"/>
      <c r="J156" s="484"/>
      <c r="K156" s="482">
        <f t="shared" si="10"/>
        <v>47.4</v>
      </c>
      <c r="L156" s="478">
        <f t="shared" si="12"/>
        <v>200</v>
      </c>
      <c r="M156" s="308">
        <f t="shared" si="11"/>
        <v>9480</v>
      </c>
      <c r="R156" s="264"/>
    </row>
    <row r="157" spans="1:18" x14ac:dyDescent="0.25">
      <c r="A157" s="258"/>
      <c r="B157" s="442" t="s">
        <v>521</v>
      </c>
      <c r="C157" s="441" t="s">
        <v>316</v>
      </c>
      <c r="D157" s="483"/>
      <c r="E157" s="483" t="s">
        <v>309</v>
      </c>
      <c r="F157" s="484"/>
      <c r="G157" s="484">
        <v>67.8</v>
      </c>
      <c r="H157" s="484"/>
      <c r="I157" s="484"/>
      <c r="J157" s="484"/>
      <c r="K157" s="482">
        <f t="shared" si="10"/>
        <v>67.8</v>
      </c>
      <c r="L157" s="478">
        <f t="shared" si="12"/>
        <v>200</v>
      </c>
      <c r="M157" s="308">
        <f t="shared" si="11"/>
        <v>13560</v>
      </c>
      <c r="R157" s="264"/>
    </row>
    <row r="158" spans="1:18" x14ac:dyDescent="0.25">
      <c r="A158" s="258"/>
      <c r="B158" s="442" t="s">
        <v>522</v>
      </c>
      <c r="C158" s="441" t="s">
        <v>334</v>
      </c>
      <c r="D158" s="483"/>
      <c r="E158" s="483" t="s">
        <v>314</v>
      </c>
      <c r="F158" s="484"/>
      <c r="G158" s="484">
        <v>18.8</v>
      </c>
      <c r="H158" s="484"/>
      <c r="I158" s="484"/>
      <c r="J158" s="484"/>
      <c r="K158" s="482">
        <f t="shared" si="10"/>
        <v>18.8</v>
      </c>
      <c r="L158" s="478">
        <f t="shared" si="12"/>
        <v>0</v>
      </c>
      <c r="M158" s="308">
        <f t="shared" si="11"/>
        <v>0</v>
      </c>
      <c r="R158" s="264"/>
    </row>
    <row r="159" spans="1:18" x14ac:dyDescent="0.25">
      <c r="A159" s="258"/>
      <c r="B159" s="442"/>
      <c r="C159" s="441" t="s">
        <v>312</v>
      </c>
      <c r="D159" s="483"/>
      <c r="E159" s="483" t="s">
        <v>311</v>
      </c>
      <c r="F159" s="484"/>
      <c r="G159" s="484"/>
      <c r="H159" s="484"/>
      <c r="I159" s="484"/>
      <c r="J159" s="484">
        <v>5.5</v>
      </c>
      <c r="K159" s="482">
        <f t="shared" si="10"/>
        <v>5.5</v>
      </c>
      <c r="L159" s="478">
        <f t="shared" si="12"/>
        <v>200</v>
      </c>
      <c r="M159" s="308">
        <f t="shared" si="11"/>
        <v>1100</v>
      </c>
      <c r="R159" s="264"/>
    </row>
    <row r="160" spans="1:18" x14ac:dyDescent="0.25">
      <c r="A160" s="258"/>
      <c r="B160" s="442"/>
      <c r="C160" s="441" t="s">
        <v>477</v>
      </c>
      <c r="D160" s="483"/>
      <c r="E160" s="483" t="s">
        <v>275</v>
      </c>
      <c r="F160" s="484"/>
      <c r="G160" s="484"/>
      <c r="H160" s="484"/>
      <c r="I160" s="484"/>
      <c r="J160" s="484">
        <v>20</v>
      </c>
      <c r="K160" s="482">
        <f t="shared" si="10"/>
        <v>20</v>
      </c>
      <c r="L160" s="478">
        <f t="shared" si="12"/>
        <v>200</v>
      </c>
      <c r="M160" s="308">
        <f t="shared" si="11"/>
        <v>4000</v>
      </c>
      <c r="R160" s="264"/>
    </row>
    <row r="161" spans="1:18" x14ac:dyDescent="0.25">
      <c r="A161" s="258"/>
      <c r="B161" s="442"/>
      <c r="C161" s="441" t="s">
        <v>310</v>
      </c>
      <c r="D161" s="483"/>
      <c r="E161" s="483" t="s">
        <v>311</v>
      </c>
      <c r="F161" s="484"/>
      <c r="G161" s="484">
        <v>15.8</v>
      </c>
      <c r="H161" s="484"/>
      <c r="I161" s="484"/>
      <c r="J161" s="484"/>
      <c r="K161" s="482">
        <f t="shared" si="10"/>
        <v>15.8</v>
      </c>
      <c r="L161" s="478">
        <f t="shared" si="12"/>
        <v>200</v>
      </c>
      <c r="M161" s="308">
        <f t="shared" si="11"/>
        <v>3160</v>
      </c>
      <c r="R161" s="264"/>
    </row>
    <row r="162" spans="1:18" x14ac:dyDescent="0.25">
      <c r="A162" s="258"/>
      <c r="B162" s="442"/>
      <c r="C162" s="441" t="s">
        <v>315</v>
      </c>
      <c r="D162" s="483"/>
      <c r="E162" s="483" t="s">
        <v>311</v>
      </c>
      <c r="F162" s="484"/>
      <c r="G162" s="484">
        <v>105.4</v>
      </c>
      <c r="H162" s="484"/>
      <c r="I162" s="484"/>
      <c r="J162" s="484"/>
      <c r="K162" s="482">
        <f t="shared" si="10"/>
        <v>105.4</v>
      </c>
      <c r="L162" s="478">
        <f t="shared" si="12"/>
        <v>200</v>
      </c>
      <c r="M162" s="308">
        <f t="shared" si="11"/>
        <v>21080</v>
      </c>
      <c r="R162" s="264"/>
    </row>
    <row r="163" spans="1:18" x14ac:dyDescent="0.25">
      <c r="A163" s="258"/>
      <c r="B163" s="442" t="s">
        <v>523</v>
      </c>
      <c r="C163" s="441" t="s">
        <v>316</v>
      </c>
      <c r="D163" s="483"/>
      <c r="E163" s="483" t="s">
        <v>309</v>
      </c>
      <c r="F163" s="484"/>
      <c r="G163" s="484">
        <v>64</v>
      </c>
      <c r="H163" s="484"/>
      <c r="I163" s="484"/>
      <c r="J163" s="484"/>
      <c r="K163" s="482">
        <f t="shared" si="10"/>
        <v>64</v>
      </c>
      <c r="L163" s="478">
        <f t="shared" si="12"/>
        <v>200</v>
      </c>
      <c r="M163" s="308">
        <f t="shared" si="11"/>
        <v>12800</v>
      </c>
      <c r="R163" s="264"/>
    </row>
    <row r="164" spans="1:18" x14ac:dyDescent="0.25">
      <c r="A164" s="258"/>
      <c r="B164" s="442" t="s">
        <v>524</v>
      </c>
      <c r="C164" s="441" t="s">
        <v>525</v>
      </c>
      <c r="D164" s="483"/>
      <c r="E164" s="483" t="s">
        <v>309</v>
      </c>
      <c r="F164" s="484"/>
      <c r="G164" s="484">
        <v>71.400000000000006</v>
      </c>
      <c r="H164" s="484"/>
      <c r="I164" s="484"/>
      <c r="J164" s="484"/>
      <c r="K164" s="482">
        <f t="shared" si="10"/>
        <v>71.400000000000006</v>
      </c>
      <c r="L164" s="478">
        <f t="shared" si="12"/>
        <v>200</v>
      </c>
      <c r="M164" s="308">
        <f t="shared" si="11"/>
        <v>14280.000000000002</v>
      </c>
      <c r="R164" s="264"/>
    </row>
    <row r="165" spans="1:18" x14ac:dyDescent="0.25">
      <c r="A165" s="258"/>
      <c r="B165" s="442" t="s">
        <v>526</v>
      </c>
      <c r="C165" s="441" t="s">
        <v>525</v>
      </c>
      <c r="D165" s="483"/>
      <c r="E165" s="483" t="s">
        <v>309</v>
      </c>
      <c r="F165" s="484"/>
      <c r="G165" s="484">
        <v>26</v>
      </c>
      <c r="H165" s="484"/>
      <c r="I165" s="484"/>
      <c r="J165" s="484"/>
      <c r="K165" s="482">
        <f t="shared" si="10"/>
        <v>26</v>
      </c>
      <c r="L165" s="478">
        <f t="shared" si="12"/>
        <v>200</v>
      </c>
      <c r="M165" s="308">
        <f t="shared" si="11"/>
        <v>5200</v>
      </c>
      <c r="R165" s="264"/>
    </row>
    <row r="166" spans="1:18" x14ac:dyDescent="0.25">
      <c r="A166" s="258"/>
      <c r="B166" s="442" t="s">
        <v>527</v>
      </c>
      <c r="C166" s="441" t="s">
        <v>316</v>
      </c>
      <c r="D166" s="483"/>
      <c r="E166" s="483" t="s">
        <v>309</v>
      </c>
      <c r="F166" s="484"/>
      <c r="G166" s="484">
        <v>67.8</v>
      </c>
      <c r="H166" s="484"/>
      <c r="I166" s="484"/>
      <c r="J166" s="484"/>
      <c r="K166" s="482">
        <f t="shared" si="10"/>
        <v>67.8</v>
      </c>
      <c r="L166" s="478">
        <f t="shared" si="12"/>
        <v>200</v>
      </c>
      <c r="M166" s="308">
        <f t="shared" si="11"/>
        <v>13560</v>
      </c>
      <c r="R166" s="264"/>
    </row>
    <row r="167" spans="1:18" x14ac:dyDescent="0.25">
      <c r="A167" s="258"/>
      <c r="B167" s="442" t="s">
        <v>528</v>
      </c>
      <c r="C167" s="441" t="s">
        <v>316</v>
      </c>
      <c r="D167" s="483"/>
      <c r="E167" s="483" t="s">
        <v>309</v>
      </c>
      <c r="F167" s="484"/>
      <c r="G167" s="484">
        <v>70.400000000000006</v>
      </c>
      <c r="H167" s="484"/>
      <c r="I167" s="484"/>
      <c r="J167" s="484"/>
      <c r="K167" s="482">
        <f t="shared" si="10"/>
        <v>70.400000000000006</v>
      </c>
      <c r="L167" s="478">
        <f t="shared" si="12"/>
        <v>200</v>
      </c>
      <c r="M167" s="308">
        <f t="shared" si="11"/>
        <v>14080.000000000002</v>
      </c>
      <c r="R167" s="264"/>
    </row>
    <row r="168" spans="1:18" x14ac:dyDescent="0.25">
      <c r="A168" s="258"/>
      <c r="B168" s="442"/>
      <c r="C168" s="441" t="s">
        <v>471</v>
      </c>
      <c r="D168" s="483"/>
      <c r="E168" s="483" t="s">
        <v>311</v>
      </c>
      <c r="F168" s="484"/>
      <c r="G168" s="484"/>
      <c r="H168" s="484"/>
      <c r="I168" s="484"/>
      <c r="J168" s="484">
        <v>5.3</v>
      </c>
      <c r="K168" s="482">
        <f t="shared" si="10"/>
        <v>5.3</v>
      </c>
      <c r="L168" s="478">
        <f t="shared" si="12"/>
        <v>200</v>
      </c>
      <c r="M168" s="308">
        <f t="shared" si="11"/>
        <v>1060</v>
      </c>
      <c r="R168" s="264"/>
    </row>
    <row r="169" spans="1:18" x14ac:dyDescent="0.25">
      <c r="A169" s="258"/>
      <c r="B169" s="442" t="s">
        <v>529</v>
      </c>
      <c r="C169" s="441" t="s">
        <v>530</v>
      </c>
      <c r="D169" s="483"/>
      <c r="E169" s="483" t="s">
        <v>309</v>
      </c>
      <c r="F169" s="484"/>
      <c r="G169" s="484">
        <v>70.400000000000006</v>
      </c>
      <c r="H169" s="484"/>
      <c r="I169" s="484"/>
      <c r="J169" s="484"/>
      <c r="K169" s="482">
        <f t="shared" si="10"/>
        <v>70.400000000000006</v>
      </c>
      <c r="L169" s="478">
        <f t="shared" si="12"/>
        <v>200</v>
      </c>
      <c r="M169" s="308">
        <f t="shared" si="11"/>
        <v>14080.000000000002</v>
      </c>
      <c r="R169" s="264"/>
    </row>
    <row r="170" spans="1:18" x14ac:dyDescent="0.25">
      <c r="A170" s="258"/>
      <c r="B170" s="442" t="s">
        <v>531</v>
      </c>
      <c r="C170" s="441" t="s">
        <v>316</v>
      </c>
      <c r="D170" s="483"/>
      <c r="E170" s="483" t="s">
        <v>309</v>
      </c>
      <c r="F170" s="484"/>
      <c r="G170" s="484">
        <v>63.4</v>
      </c>
      <c r="H170" s="484"/>
      <c r="I170" s="484"/>
      <c r="J170" s="484"/>
      <c r="K170" s="482">
        <f t="shared" si="10"/>
        <v>63.4</v>
      </c>
      <c r="L170" s="478">
        <f t="shared" si="12"/>
        <v>200</v>
      </c>
      <c r="M170" s="308">
        <f t="shared" si="11"/>
        <v>12680</v>
      </c>
      <c r="R170" s="264"/>
    </row>
    <row r="171" spans="1:18" x14ac:dyDescent="0.25">
      <c r="A171" s="258"/>
      <c r="B171" s="442"/>
      <c r="C171" s="441" t="s">
        <v>357</v>
      </c>
      <c r="D171" s="483"/>
      <c r="E171" s="483" t="s">
        <v>309</v>
      </c>
      <c r="F171" s="484"/>
      <c r="G171" s="484">
        <v>24.4</v>
      </c>
      <c r="H171" s="484"/>
      <c r="I171" s="484"/>
      <c r="J171" s="484"/>
      <c r="K171" s="482">
        <f t="shared" si="10"/>
        <v>24.4</v>
      </c>
      <c r="L171" s="478">
        <f t="shared" si="12"/>
        <v>200</v>
      </c>
      <c r="M171" s="308">
        <f t="shared" si="11"/>
        <v>4880</v>
      </c>
      <c r="R171" s="264"/>
    </row>
    <row r="172" spans="1:18" x14ac:dyDescent="0.25">
      <c r="A172" s="258"/>
      <c r="B172" s="442" t="s">
        <v>532</v>
      </c>
      <c r="C172" s="441" t="s">
        <v>316</v>
      </c>
      <c r="D172" s="483"/>
      <c r="E172" s="483" t="s">
        <v>309</v>
      </c>
      <c r="F172" s="484"/>
      <c r="G172" s="484">
        <v>69.8</v>
      </c>
      <c r="H172" s="484"/>
      <c r="I172" s="484"/>
      <c r="J172" s="484"/>
      <c r="K172" s="482">
        <f t="shared" si="10"/>
        <v>69.8</v>
      </c>
      <c r="L172" s="478">
        <f t="shared" si="12"/>
        <v>200</v>
      </c>
      <c r="M172" s="308">
        <f t="shared" si="11"/>
        <v>13960</v>
      </c>
      <c r="R172" s="264"/>
    </row>
    <row r="173" spans="1:18" x14ac:dyDescent="0.25">
      <c r="A173" s="258"/>
      <c r="B173" s="442"/>
      <c r="C173" s="441" t="s">
        <v>312</v>
      </c>
      <c r="D173" s="483"/>
      <c r="E173" s="483" t="s">
        <v>311</v>
      </c>
      <c r="F173" s="484"/>
      <c r="G173" s="484"/>
      <c r="H173" s="484"/>
      <c r="I173" s="484"/>
      <c r="J173" s="484">
        <v>5.5</v>
      </c>
      <c r="K173" s="482">
        <f t="shared" si="10"/>
        <v>5.5</v>
      </c>
      <c r="L173" s="478">
        <f t="shared" si="12"/>
        <v>200</v>
      </c>
      <c r="M173" s="308">
        <f t="shared" si="11"/>
        <v>1100</v>
      </c>
      <c r="R173" s="264"/>
    </row>
    <row r="174" spans="1:18" x14ac:dyDescent="0.25">
      <c r="A174" s="258"/>
      <c r="B174" s="442"/>
      <c r="C174" s="445" t="s">
        <v>452</v>
      </c>
      <c r="D174" s="491"/>
      <c r="E174" s="491" t="s">
        <v>275</v>
      </c>
      <c r="F174" s="492"/>
      <c r="G174" s="492"/>
      <c r="H174" s="492"/>
      <c r="I174" s="492"/>
      <c r="J174" s="492">
        <v>20</v>
      </c>
      <c r="K174" s="482">
        <f t="shared" si="10"/>
        <v>20</v>
      </c>
      <c r="L174" s="478">
        <f t="shared" si="12"/>
        <v>200</v>
      </c>
      <c r="M174" s="308">
        <f t="shared" si="11"/>
        <v>4000</v>
      </c>
      <c r="R174" s="264"/>
    </row>
    <row r="175" spans="1:18" ht="15.75" thickBot="1" x14ac:dyDescent="0.3">
      <c r="A175" s="258"/>
      <c r="B175" s="442"/>
      <c r="C175" s="446" t="s">
        <v>533</v>
      </c>
      <c r="D175" s="493"/>
      <c r="E175" s="493"/>
      <c r="F175" s="494">
        <f t="shared" ref="F175:J175" si="15">SUM(F124:F174)</f>
        <v>0</v>
      </c>
      <c r="G175" s="494">
        <f t="shared" si="15"/>
        <v>2247.0000000000005</v>
      </c>
      <c r="H175" s="494">
        <f t="shared" si="15"/>
        <v>0</v>
      </c>
      <c r="I175" s="494">
        <f t="shared" si="15"/>
        <v>0</v>
      </c>
      <c r="J175" s="494">
        <f t="shared" si="15"/>
        <v>122.39999999999999</v>
      </c>
      <c r="K175" s="482">
        <f t="shared" si="10"/>
        <v>2369.4000000000005</v>
      </c>
      <c r="L175" s="478">
        <f t="shared" si="12"/>
        <v>0</v>
      </c>
      <c r="M175" s="308">
        <f t="shared" si="11"/>
        <v>0</v>
      </c>
    </row>
    <row r="176" spans="1:18" ht="15.75" thickTop="1" x14ac:dyDescent="0.25">
      <c r="A176" s="258"/>
      <c r="B176" s="442"/>
      <c r="C176" s="441"/>
      <c r="D176" s="483"/>
      <c r="E176" s="483"/>
      <c r="F176" s="484"/>
      <c r="G176" s="484"/>
      <c r="H176" s="484"/>
      <c r="I176" s="484"/>
      <c r="J176" s="484"/>
      <c r="K176" s="482">
        <f t="shared" si="10"/>
        <v>0</v>
      </c>
      <c r="L176" s="478">
        <f t="shared" si="12"/>
        <v>0</v>
      </c>
      <c r="M176" s="308">
        <f t="shared" si="11"/>
        <v>0</v>
      </c>
    </row>
    <row r="177" spans="1:13" x14ac:dyDescent="0.25">
      <c r="A177" s="258"/>
      <c r="B177" s="442"/>
      <c r="C177" s="495" t="str">
        <f>C61</f>
        <v>Sub Begane Grond</v>
      </c>
      <c r="D177" s="496"/>
      <c r="E177" s="496"/>
      <c r="F177" s="497">
        <f t="shared" ref="F177:J177" si="16">F61</f>
        <v>285.20000000000005</v>
      </c>
      <c r="G177" s="497">
        <f t="shared" si="16"/>
        <v>1731.3</v>
      </c>
      <c r="H177" s="497">
        <f t="shared" si="16"/>
        <v>0</v>
      </c>
      <c r="I177" s="497">
        <f t="shared" si="16"/>
        <v>0</v>
      </c>
      <c r="J177" s="497">
        <f t="shared" si="16"/>
        <v>370.40000000000003</v>
      </c>
      <c r="K177" s="482">
        <f t="shared" si="10"/>
        <v>2386.9</v>
      </c>
      <c r="L177" s="478">
        <f t="shared" si="12"/>
        <v>0</v>
      </c>
      <c r="M177" s="308">
        <f t="shared" si="11"/>
        <v>0</v>
      </c>
    </row>
    <row r="178" spans="1:13" x14ac:dyDescent="0.25">
      <c r="A178" s="258"/>
      <c r="B178" s="442"/>
      <c r="C178" s="495" t="str">
        <f>C121</f>
        <v>Sub eerste etage</v>
      </c>
      <c r="D178" s="496"/>
      <c r="E178" s="496"/>
      <c r="F178" s="497">
        <f t="shared" ref="F178:J178" si="17">F121</f>
        <v>74.8</v>
      </c>
      <c r="G178" s="497">
        <f t="shared" si="17"/>
        <v>2837.3999999999996</v>
      </c>
      <c r="H178" s="497">
        <f t="shared" si="17"/>
        <v>0</v>
      </c>
      <c r="I178" s="497">
        <f t="shared" si="17"/>
        <v>0</v>
      </c>
      <c r="J178" s="497">
        <f t="shared" si="17"/>
        <v>180.30000000000004</v>
      </c>
      <c r="K178" s="482">
        <f t="shared" si="10"/>
        <v>3092.5</v>
      </c>
      <c r="L178" s="478">
        <f t="shared" si="12"/>
        <v>0</v>
      </c>
      <c r="M178" s="308">
        <f t="shared" si="11"/>
        <v>0</v>
      </c>
    </row>
    <row r="179" spans="1:13" x14ac:dyDescent="0.25">
      <c r="A179" s="258"/>
      <c r="B179" s="442"/>
      <c r="C179" s="498" t="str">
        <f>C175</f>
        <v>Totaal tweede etage</v>
      </c>
      <c r="D179" s="499"/>
      <c r="E179" s="499"/>
      <c r="F179" s="500">
        <f t="shared" ref="F179:J179" si="18">F175</f>
        <v>0</v>
      </c>
      <c r="G179" s="500">
        <f t="shared" si="18"/>
        <v>2247.0000000000005</v>
      </c>
      <c r="H179" s="500">
        <f t="shared" si="18"/>
        <v>0</v>
      </c>
      <c r="I179" s="500">
        <f t="shared" si="18"/>
        <v>0</v>
      </c>
      <c r="J179" s="500">
        <f t="shared" si="18"/>
        <v>122.39999999999999</v>
      </c>
      <c r="K179" s="482">
        <f t="shared" si="10"/>
        <v>2369.4000000000005</v>
      </c>
      <c r="L179" s="478">
        <f t="shared" si="12"/>
        <v>0</v>
      </c>
      <c r="M179" s="308">
        <f t="shared" si="11"/>
        <v>0</v>
      </c>
    </row>
    <row r="180" spans="1:13" ht="15.75" thickBot="1" x14ac:dyDescent="0.3">
      <c r="A180" s="258"/>
      <c r="B180" s="442"/>
      <c r="C180" s="501" t="s">
        <v>534</v>
      </c>
      <c r="D180" s="502"/>
      <c r="E180" s="502"/>
      <c r="F180" s="503">
        <f t="shared" ref="F180:J180" si="19">SUM(F177:F179)</f>
        <v>360.00000000000006</v>
      </c>
      <c r="G180" s="503">
        <f t="shared" si="19"/>
        <v>6815.7000000000007</v>
      </c>
      <c r="H180" s="503">
        <f t="shared" si="19"/>
        <v>0</v>
      </c>
      <c r="I180" s="503">
        <f t="shared" si="19"/>
        <v>0</v>
      </c>
      <c r="J180" s="503">
        <f t="shared" si="19"/>
        <v>673.1</v>
      </c>
      <c r="K180" s="482">
        <f t="shared" si="10"/>
        <v>7848.8000000000011</v>
      </c>
      <c r="L180" s="478">
        <f t="shared" si="12"/>
        <v>0</v>
      </c>
      <c r="M180" s="308">
        <f t="shared" si="11"/>
        <v>0</v>
      </c>
    </row>
    <row r="181" spans="1:13" ht="15.75" thickTop="1" x14ac:dyDescent="0.25">
      <c r="K181" s="482">
        <f t="shared" si="10"/>
        <v>0</v>
      </c>
      <c r="L181" s="478">
        <f t="shared" si="12"/>
        <v>0</v>
      </c>
      <c r="M181" s="308">
        <f t="shared" si="11"/>
        <v>0</v>
      </c>
    </row>
    <row r="182" spans="1:13" x14ac:dyDescent="0.25">
      <c r="K182" s="482">
        <f t="shared" si="10"/>
        <v>0</v>
      </c>
      <c r="L182" s="478">
        <f t="shared" si="12"/>
        <v>0</v>
      </c>
      <c r="M182" s="308">
        <f t="shared" si="11"/>
        <v>0</v>
      </c>
    </row>
    <row r="183" spans="1:13" x14ac:dyDescent="0.25">
      <c r="K183" s="482">
        <f t="shared" si="10"/>
        <v>0</v>
      </c>
      <c r="L183" s="478">
        <f t="shared" si="12"/>
        <v>0</v>
      </c>
      <c r="M183" s="308">
        <f t="shared" si="11"/>
        <v>0</v>
      </c>
    </row>
    <row r="184" spans="1:13" x14ac:dyDescent="0.25">
      <c r="K184" s="482">
        <f t="shared" si="10"/>
        <v>0</v>
      </c>
      <c r="L184" s="478">
        <f t="shared" si="12"/>
        <v>0</v>
      </c>
      <c r="M184" s="308">
        <f t="shared" si="11"/>
        <v>0</v>
      </c>
    </row>
    <row r="185" spans="1:13" x14ac:dyDescent="0.25">
      <c r="K185" s="482">
        <f t="shared" si="10"/>
        <v>0</v>
      </c>
      <c r="L185" s="478">
        <f t="shared" si="12"/>
        <v>0</v>
      </c>
      <c r="M185" s="308">
        <f t="shared" si="11"/>
        <v>0</v>
      </c>
    </row>
    <row r="186" spans="1:13" x14ac:dyDescent="0.25">
      <c r="K186" s="482">
        <f t="shared" si="10"/>
        <v>0</v>
      </c>
      <c r="L186" s="478">
        <f t="shared" si="12"/>
        <v>0</v>
      </c>
      <c r="M186" s="308">
        <f t="shared" si="11"/>
        <v>0</v>
      </c>
    </row>
    <row r="187" spans="1:13" x14ac:dyDescent="0.25">
      <c r="K187" s="482">
        <f t="shared" si="10"/>
        <v>0</v>
      </c>
      <c r="L187" s="478">
        <f t="shared" si="12"/>
        <v>0</v>
      </c>
      <c r="M187" s="308">
        <f t="shared" si="11"/>
        <v>0</v>
      </c>
    </row>
    <row r="188" spans="1:13" x14ac:dyDescent="0.25">
      <c r="K188" s="482">
        <f t="shared" si="10"/>
        <v>0</v>
      </c>
      <c r="L188" s="478">
        <f t="shared" si="12"/>
        <v>0</v>
      </c>
      <c r="M188" s="308">
        <f t="shared" si="11"/>
        <v>0</v>
      </c>
    </row>
    <row r="189" spans="1:13" x14ac:dyDescent="0.25">
      <c r="K189" s="482">
        <f t="shared" si="10"/>
        <v>0</v>
      </c>
      <c r="L189" s="478">
        <f t="shared" si="12"/>
        <v>0</v>
      </c>
      <c r="M189" s="308">
        <f t="shared" si="11"/>
        <v>0</v>
      </c>
    </row>
    <row r="190" spans="1:13" x14ac:dyDescent="0.25">
      <c r="K190" s="482">
        <f t="shared" si="10"/>
        <v>0</v>
      </c>
      <c r="L190" s="478">
        <f t="shared" si="12"/>
        <v>0</v>
      </c>
      <c r="M190" s="308">
        <f t="shared" si="11"/>
        <v>0</v>
      </c>
    </row>
    <row r="191" spans="1:13" x14ac:dyDescent="0.25">
      <c r="K191" s="482">
        <f t="shared" si="10"/>
        <v>0</v>
      </c>
      <c r="L191" s="478">
        <f t="shared" si="12"/>
        <v>0</v>
      </c>
      <c r="M191" s="308">
        <f t="shared" si="11"/>
        <v>0</v>
      </c>
    </row>
    <row r="192" spans="1:13" x14ac:dyDescent="0.25">
      <c r="K192" s="482">
        <f t="shared" si="10"/>
        <v>0</v>
      </c>
      <c r="L192" s="478">
        <f t="shared" si="12"/>
        <v>0</v>
      </c>
      <c r="M192" s="308">
        <f t="shared" si="11"/>
        <v>0</v>
      </c>
    </row>
    <row r="193" spans="11:13" x14ac:dyDescent="0.25">
      <c r="K193" s="482">
        <f t="shared" si="10"/>
        <v>0</v>
      </c>
      <c r="L193" s="478">
        <f t="shared" si="12"/>
        <v>0</v>
      </c>
      <c r="M193" s="308">
        <f t="shared" si="11"/>
        <v>0</v>
      </c>
    </row>
    <row r="194" spans="11:13" x14ac:dyDescent="0.25">
      <c r="K194" s="482">
        <f t="shared" si="10"/>
        <v>0</v>
      </c>
      <c r="L194" s="478">
        <f t="shared" si="12"/>
        <v>0</v>
      </c>
      <c r="M194" s="308">
        <f t="shared" si="11"/>
        <v>0</v>
      </c>
    </row>
    <row r="195" spans="11:13" x14ac:dyDescent="0.25">
      <c r="K195" s="482">
        <f t="shared" si="10"/>
        <v>0</v>
      </c>
      <c r="L195" s="478">
        <f t="shared" si="12"/>
        <v>0</v>
      </c>
      <c r="M195" s="308">
        <f t="shared" si="11"/>
        <v>0</v>
      </c>
    </row>
    <row r="196" spans="11:13" x14ac:dyDescent="0.25">
      <c r="K196" s="482">
        <f t="shared" si="10"/>
        <v>0</v>
      </c>
      <c r="L196" s="478">
        <f t="shared" si="12"/>
        <v>0</v>
      </c>
      <c r="M196" s="308">
        <f t="shared" si="11"/>
        <v>0</v>
      </c>
    </row>
    <row r="197" spans="11:13" x14ac:dyDescent="0.25">
      <c r="K197" s="482">
        <f t="shared" ref="K197:K260" si="20">SUM(F197:J197)</f>
        <v>0</v>
      </c>
      <c r="L197" s="478">
        <f t="shared" si="12"/>
        <v>0</v>
      </c>
      <c r="M197" s="308">
        <f t="shared" ref="M197:M260" si="21">SUM(K197*L197)</f>
        <v>0</v>
      </c>
    </row>
    <row r="198" spans="11:13" x14ac:dyDescent="0.25">
      <c r="K198" s="482">
        <f t="shared" si="20"/>
        <v>0</v>
      </c>
      <c r="L198" s="478">
        <f t="shared" ref="L198:L261" si="22">IF(D198="X",0,IF(E198="",0,IF(E198="H",0,VLOOKUP(E198,$F$539:$G$553,2))))</f>
        <v>0</v>
      </c>
      <c r="M198" s="308">
        <f t="shared" si="21"/>
        <v>0</v>
      </c>
    </row>
    <row r="199" spans="11:13" x14ac:dyDescent="0.25">
      <c r="K199" s="482">
        <f t="shared" si="20"/>
        <v>0</v>
      </c>
      <c r="L199" s="478">
        <f t="shared" si="22"/>
        <v>0</v>
      </c>
      <c r="M199" s="308">
        <f t="shared" si="21"/>
        <v>0</v>
      </c>
    </row>
    <row r="200" spans="11:13" x14ac:dyDescent="0.25">
      <c r="K200" s="482">
        <f t="shared" si="20"/>
        <v>0</v>
      </c>
      <c r="L200" s="478">
        <f t="shared" si="22"/>
        <v>0</v>
      </c>
      <c r="M200" s="308">
        <f t="shared" si="21"/>
        <v>0</v>
      </c>
    </row>
    <row r="201" spans="11:13" hidden="1" x14ac:dyDescent="0.25">
      <c r="K201" s="482">
        <f t="shared" si="20"/>
        <v>0</v>
      </c>
      <c r="L201" s="478">
        <f t="shared" si="22"/>
        <v>0</v>
      </c>
      <c r="M201" s="308">
        <f t="shared" si="21"/>
        <v>0</v>
      </c>
    </row>
    <row r="202" spans="11:13" hidden="1" x14ac:dyDescent="0.25">
      <c r="K202" s="482">
        <f t="shared" si="20"/>
        <v>0</v>
      </c>
      <c r="L202" s="478">
        <f t="shared" si="22"/>
        <v>0</v>
      </c>
      <c r="M202" s="308">
        <f t="shared" si="21"/>
        <v>0</v>
      </c>
    </row>
    <row r="203" spans="11:13" hidden="1" x14ac:dyDescent="0.25">
      <c r="K203" s="482">
        <f t="shared" si="20"/>
        <v>0</v>
      </c>
      <c r="L203" s="478">
        <f t="shared" si="22"/>
        <v>0</v>
      </c>
      <c r="M203" s="308">
        <f t="shared" si="21"/>
        <v>0</v>
      </c>
    </row>
    <row r="204" spans="11:13" hidden="1" x14ac:dyDescent="0.25">
      <c r="K204" s="482">
        <f t="shared" si="20"/>
        <v>0</v>
      </c>
      <c r="L204" s="478">
        <f t="shared" si="22"/>
        <v>0</v>
      </c>
      <c r="M204" s="308">
        <f t="shared" si="21"/>
        <v>0</v>
      </c>
    </row>
    <row r="205" spans="11:13" hidden="1" x14ac:dyDescent="0.25">
      <c r="K205" s="482">
        <f t="shared" si="20"/>
        <v>0</v>
      </c>
      <c r="L205" s="478">
        <f t="shared" si="22"/>
        <v>0</v>
      </c>
      <c r="M205" s="308">
        <f t="shared" si="21"/>
        <v>0</v>
      </c>
    </row>
    <row r="206" spans="11:13" hidden="1" x14ac:dyDescent="0.25">
      <c r="K206" s="482">
        <f t="shared" si="20"/>
        <v>0</v>
      </c>
      <c r="L206" s="478">
        <f t="shared" si="22"/>
        <v>0</v>
      </c>
      <c r="M206" s="308">
        <f t="shared" si="21"/>
        <v>0</v>
      </c>
    </row>
    <row r="207" spans="11:13" hidden="1" x14ac:dyDescent="0.25">
      <c r="K207" s="482">
        <f t="shared" si="20"/>
        <v>0</v>
      </c>
      <c r="L207" s="478">
        <f t="shared" si="22"/>
        <v>0</v>
      </c>
      <c r="M207" s="308">
        <f t="shared" si="21"/>
        <v>0</v>
      </c>
    </row>
    <row r="208" spans="11:13" hidden="1" x14ac:dyDescent="0.25">
      <c r="K208" s="482">
        <f t="shared" si="20"/>
        <v>0</v>
      </c>
      <c r="L208" s="478">
        <f t="shared" si="22"/>
        <v>0</v>
      </c>
      <c r="M208" s="308">
        <f t="shared" si="21"/>
        <v>0</v>
      </c>
    </row>
    <row r="209" spans="11:13" hidden="1" x14ac:dyDescent="0.25">
      <c r="K209" s="482">
        <f t="shared" si="20"/>
        <v>0</v>
      </c>
      <c r="L209" s="478">
        <f t="shared" si="22"/>
        <v>0</v>
      </c>
      <c r="M209" s="308">
        <f t="shared" si="21"/>
        <v>0</v>
      </c>
    </row>
    <row r="210" spans="11:13" hidden="1" x14ac:dyDescent="0.25">
      <c r="K210" s="482">
        <f t="shared" si="20"/>
        <v>0</v>
      </c>
      <c r="L210" s="478">
        <f t="shared" si="22"/>
        <v>0</v>
      </c>
      <c r="M210" s="308">
        <f t="shared" si="21"/>
        <v>0</v>
      </c>
    </row>
    <row r="211" spans="11:13" hidden="1" x14ac:dyDescent="0.25">
      <c r="K211" s="482">
        <f t="shared" si="20"/>
        <v>0</v>
      </c>
      <c r="L211" s="478">
        <f t="shared" si="22"/>
        <v>0</v>
      </c>
      <c r="M211" s="308">
        <f t="shared" si="21"/>
        <v>0</v>
      </c>
    </row>
    <row r="212" spans="11:13" hidden="1" x14ac:dyDescent="0.25">
      <c r="K212" s="482">
        <f t="shared" si="20"/>
        <v>0</v>
      </c>
      <c r="L212" s="478">
        <f t="shared" si="22"/>
        <v>0</v>
      </c>
      <c r="M212" s="308">
        <f t="shared" si="21"/>
        <v>0</v>
      </c>
    </row>
    <row r="213" spans="11:13" hidden="1" x14ac:dyDescent="0.25">
      <c r="K213" s="482">
        <f t="shared" si="20"/>
        <v>0</v>
      </c>
      <c r="L213" s="478">
        <f t="shared" si="22"/>
        <v>0</v>
      </c>
      <c r="M213" s="308">
        <f t="shared" si="21"/>
        <v>0</v>
      </c>
    </row>
    <row r="214" spans="11:13" hidden="1" x14ac:dyDescent="0.25">
      <c r="K214" s="482">
        <f t="shared" si="20"/>
        <v>0</v>
      </c>
      <c r="L214" s="478">
        <f t="shared" si="22"/>
        <v>0</v>
      </c>
      <c r="M214" s="308">
        <f t="shared" si="21"/>
        <v>0</v>
      </c>
    </row>
    <row r="215" spans="11:13" hidden="1" x14ac:dyDescent="0.25">
      <c r="K215" s="482">
        <f t="shared" si="20"/>
        <v>0</v>
      </c>
      <c r="L215" s="478">
        <f t="shared" si="22"/>
        <v>0</v>
      </c>
      <c r="M215" s="308">
        <f t="shared" si="21"/>
        <v>0</v>
      </c>
    </row>
    <row r="216" spans="11:13" hidden="1" x14ac:dyDescent="0.25">
      <c r="K216" s="482">
        <f t="shared" si="20"/>
        <v>0</v>
      </c>
      <c r="L216" s="478">
        <f t="shared" si="22"/>
        <v>0</v>
      </c>
      <c r="M216" s="308">
        <f t="shared" si="21"/>
        <v>0</v>
      </c>
    </row>
    <row r="217" spans="11:13" hidden="1" x14ac:dyDescent="0.25">
      <c r="K217" s="482">
        <f t="shared" si="20"/>
        <v>0</v>
      </c>
      <c r="L217" s="478">
        <f t="shared" si="22"/>
        <v>0</v>
      </c>
      <c r="M217" s="308">
        <f t="shared" si="21"/>
        <v>0</v>
      </c>
    </row>
    <row r="218" spans="11:13" hidden="1" x14ac:dyDescent="0.25">
      <c r="K218" s="482">
        <f t="shared" si="20"/>
        <v>0</v>
      </c>
      <c r="L218" s="478">
        <f t="shared" si="22"/>
        <v>0</v>
      </c>
      <c r="M218" s="308">
        <f t="shared" si="21"/>
        <v>0</v>
      </c>
    </row>
    <row r="219" spans="11:13" hidden="1" x14ac:dyDescent="0.25">
      <c r="K219" s="482">
        <f t="shared" si="20"/>
        <v>0</v>
      </c>
      <c r="L219" s="478">
        <f t="shared" si="22"/>
        <v>0</v>
      </c>
      <c r="M219" s="308">
        <f t="shared" si="21"/>
        <v>0</v>
      </c>
    </row>
    <row r="220" spans="11:13" hidden="1" x14ac:dyDescent="0.25">
      <c r="K220" s="482">
        <f t="shared" si="20"/>
        <v>0</v>
      </c>
      <c r="L220" s="478">
        <f t="shared" si="22"/>
        <v>0</v>
      </c>
      <c r="M220" s="308">
        <f t="shared" si="21"/>
        <v>0</v>
      </c>
    </row>
    <row r="221" spans="11:13" hidden="1" x14ac:dyDescent="0.25">
      <c r="K221" s="482">
        <f t="shared" si="20"/>
        <v>0</v>
      </c>
      <c r="L221" s="478">
        <f t="shared" si="22"/>
        <v>0</v>
      </c>
      <c r="M221" s="308">
        <f t="shared" si="21"/>
        <v>0</v>
      </c>
    </row>
    <row r="222" spans="11:13" hidden="1" x14ac:dyDescent="0.25">
      <c r="K222" s="482">
        <f t="shared" si="20"/>
        <v>0</v>
      </c>
      <c r="L222" s="478">
        <f t="shared" si="22"/>
        <v>0</v>
      </c>
      <c r="M222" s="308">
        <f t="shared" si="21"/>
        <v>0</v>
      </c>
    </row>
    <row r="223" spans="11:13" hidden="1" x14ac:dyDescent="0.25">
      <c r="K223" s="482">
        <f t="shared" si="20"/>
        <v>0</v>
      </c>
      <c r="L223" s="478">
        <f t="shared" si="22"/>
        <v>0</v>
      </c>
      <c r="M223" s="308">
        <f t="shared" si="21"/>
        <v>0</v>
      </c>
    </row>
    <row r="224" spans="11:13" hidden="1" x14ac:dyDescent="0.25">
      <c r="K224" s="482">
        <f t="shared" si="20"/>
        <v>0</v>
      </c>
      <c r="L224" s="478">
        <f t="shared" si="22"/>
        <v>0</v>
      </c>
      <c r="M224" s="308">
        <f t="shared" si="21"/>
        <v>0</v>
      </c>
    </row>
    <row r="225" spans="11:13" hidden="1" x14ac:dyDescent="0.25">
      <c r="K225" s="482">
        <f t="shared" si="20"/>
        <v>0</v>
      </c>
      <c r="L225" s="478">
        <f t="shared" si="22"/>
        <v>0</v>
      </c>
      <c r="M225" s="308">
        <f t="shared" si="21"/>
        <v>0</v>
      </c>
    </row>
    <row r="226" spans="11:13" hidden="1" x14ac:dyDescent="0.25">
      <c r="K226" s="482">
        <f t="shared" si="20"/>
        <v>0</v>
      </c>
      <c r="L226" s="478">
        <f t="shared" si="22"/>
        <v>0</v>
      </c>
      <c r="M226" s="308">
        <f t="shared" si="21"/>
        <v>0</v>
      </c>
    </row>
    <row r="227" spans="11:13" hidden="1" x14ac:dyDescent="0.25">
      <c r="K227" s="482">
        <f t="shared" si="20"/>
        <v>0</v>
      </c>
      <c r="L227" s="478">
        <f t="shared" si="22"/>
        <v>0</v>
      </c>
      <c r="M227" s="308">
        <f t="shared" si="21"/>
        <v>0</v>
      </c>
    </row>
    <row r="228" spans="11:13" hidden="1" x14ac:dyDescent="0.25">
      <c r="K228" s="482">
        <f t="shared" si="20"/>
        <v>0</v>
      </c>
      <c r="L228" s="478">
        <f t="shared" si="22"/>
        <v>0</v>
      </c>
      <c r="M228" s="308">
        <f t="shared" si="21"/>
        <v>0</v>
      </c>
    </row>
    <row r="229" spans="11:13" hidden="1" x14ac:dyDescent="0.25">
      <c r="K229" s="482">
        <f t="shared" si="20"/>
        <v>0</v>
      </c>
      <c r="L229" s="478">
        <f t="shared" si="22"/>
        <v>0</v>
      </c>
      <c r="M229" s="308">
        <f t="shared" si="21"/>
        <v>0</v>
      </c>
    </row>
    <row r="230" spans="11:13" hidden="1" x14ac:dyDescent="0.25">
      <c r="K230" s="482">
        <f t="shared" si="20"/>
        <v>0</v>
      </c>
      <c r="L230" s="478">
        <f t="shared" si="22"/>
        <v>0</v>
      </c>
      <c r="M230" s="308">
        <f t="shared" si="21"/>
        <v>0</v>
      </c>
    </row>
    <row r="231" spans="11:13" hidden="1" x14ac:dyDescent="0.25">
      <c r="K231" s="482">
        <f t="shared" si="20"/>
        <v>0</v>
      </c>
      <c r="L231" s="478">
        <f t="shared" si="22"/>
        <v>0</v>
      </c>
      <c r="M231" s="308">
        <f t="shared" si="21"/>
        <v>0</v>
      </c>
    </row>
    <row r="232" spans="11:13" hidden="1" x14ac:dyDescent="0.25">
      <c r="K232" s="482">
        <f t="shared" si="20"/>
        <v>0</v>
      </c>
      <c r="L232" s="478">
        <f t="shared" si="22"/>
        <v>0</v>
      </c>
      <c r="M232" s="308">
        <f t="shared" si="21"/>
        <v>0</v>
      </c>
    </row>
    <row r="233" spans="11:13" hidden="1" x14ac:dyDescent="0.25">
      <c r="K233" s="482">
        <f t="shared" si="20"/>
        <v>0</v>
      </c>
      <c r="L233" s="478">
        <f t="shared" si="22"/>
        <v>0</v>
      </c>
      <c r="M233" s="308">
        <f t="shared" si="21"/>
        <v>0</v>
      </c>
    </row>
    <row r="234" spans="11:13" hidden="1" x14ac:dyDescent="0.25">
      <c r="K234" s="482">
        <f t="shared" si="20"/>
        <v>0</v>
      </c>
      <c r="L234" s="478">
        <f t="shared" si="22"/>
        <v>0</v>
      </c>
      <c r="M234" s="308">
        <f t="shared" si="21"/>
        <v>0</v>
      </c>
    </row>
    <row r="235" spans="11:13" hidden="1" x14ac:dyDescent="0.25">
      <c r="K235" s="482">
        <f t="shared" si="20"/>
        <v>0</v>
      </c>
      <c r="L235" s="478">
        <f t="shared" si="22"/>
        <v>0</v>
      </c>
      <c r="M235" s="308">
        <f t="shared" si="21"/>
        <v>0</v>
      </c>
    </row>
    <row r="236" spans="11:13" hidden="1" x14ac:dyDescent="0.25">
      <c r="K236" s="482">
        <f t="shared" si="20"/>
        <v>0</v>
      </c>
      <c r="L236" s="478">
        <f t="shared" si="22"/>
        <v>0</v>
      </c>
      <c r="M236" s="308">
        <f t="shared" si="21"/>
        <v>0</v>
      </c>
    </row>
    <row r="237" spans="11:13" hidden="1" x14ac:dyDescent="0.25">
      <c r="K237" s="482">
        <f t="shared" si="20"/>
        <v>0</v>
      </c>
      <c r="L237" s="478">
        <f t="shared" si="22"/>
        <v>0</v>
      </c>
      <c r="M237" s="308">
        <f t="shared" si="21"/>
        <v>0</v>
      </c>
    </row>
    <row r="238" spans="11:13" hidden="1" x14ac:dyDescent="0.25">
      <c r="K238" s="482">
        <f t="shared" si="20"/>
        <v>0</v>
      </c>
      <c r="L238" s="478">
        <f t="shared" si="22"/>
        <v>0</v>
      </c>
      <c r="M238" s="308">
        <f t="shared" si="21"/>
        <v>0</v>
      </c>
    </row>
    <row r="239" spans="11:13" hidden="1" x14ac:dyDescent="0.25">
      <c r="K239" s="482">
        <f t="shared" si="20"/>
        <v>0</v>
      </c>
      <c r="L239" s="478">
        <f t="shared" si="22"/>
        <v>0</v>
      </c>
      <c r="M239" s="308">
        <f t="shared" si="21"/>
        <v>0</v>
      </c>
    </row>
    <row r="240" spans="11:13" hidden="1" x14ac:dyDescent="0.25">
      <c r="K240" s="482">
        <f t="shared" si="20"/>
        <v>0</v>
      </c>
      <c r="L240" s="478">
        <f t="shared" si="22"/>
        <v>0</v>
      </c>
      <c r="M240" s="308">
        <f t="shared" si="21"/>
        <v>0</v>
      </c>
    </row>
    <row r="241" spans="11:13" hidden="1" x14ac:dyDescent="0.25">
      <c r="K241" s="482">
        <f t="shared" si="20"/>
        <v>0</v>
      </c>
      <c r="L241" s="478">
        <f t="shared" si="22"/>
        <v>0</v>
      </c>
      <c r="M241" s="308">
        <f t="shared" si="21"/>
        <v>0</v>
      </c>
    </row>
    <row r="242" spans="11:13" hidden="1" x14ac:dyDescent="0.25">
      <c r="K242" s="482">
        <f t="shared" si="20"/>
        <v>0</v>
      </c>
      <c r="L242" s="478">
        <f t="shared" si="22"/>
        <v>0</v>
      </c>
      <c r="M242" s="308">
        <f t="shared" si="21"/>
        <v>0</v>
      </c>
    </row>
    <row r="243" spans="11:13" hidden="1" x14ac:dyDescent="0.25">
      <c r="K243" s="482">
        <f t="shared" si="20"/>
        <v>0</v>
      </c>
      <c r="L243" s="478">
        <f t="shared" si="22"/>
        <v>0</v>
      </c>
      <c r="M243" s="308">
        <f t="shared" si="21"/>
        <v>0</v>
      </c>
    </row>
    <row r="244" spans="11:13" hidden="1" x14ac:dyDescent="0.25">
      <c r="K244" s="482">
        <f t="shared" si="20"/>
        <v>0</v>
      </c>
      <c r="L244" s="478">
        <f t="shared" si="22"/>
        <v>0</v>
      </c>
      <c r="M244" s="308">
        <f t="shared" si="21"/>
        <v>0</v>
      </c>
    </row>
    <row r="245" spans="11:13" hidden="1" x14ac:dyDescent="0.25">
      <c r="K245" s="482">
        <f t="shared" si="20"/>
        <v>0</v>
      </c>
      <c r="L245" s="478">
        <f t="shared" si="22"/>
        <v>0</v>
      </c>
      <c r="M245" s="308">
        <f t="shared" si="21"/>
        <v>0</v>
      </c>
    </row>
    <row r="246" spans="11:13" hidden="1" x14ac:dyDescent="0.25">
      <c r="K246" s="482">
        <f t="shared" si="20"/>
        <v>0</v>
      </c>
      <c r="L246" s="478">
        <f t="shared" si="22"/>
        <v>0</v>
      </c>
      <c r="M246" s="308">
        <f t="shared" si="21"/>
        <v>0</v>
      </c>
    </row>
    <row r="247" spans="11:13" hidden="1" x14ac:dyDescent="0.25">
      <c r="K247" s="482">
        <f t="shared" si="20"/>
        <v>0</v>
      </c>
      <c r="L247" s="478">
        <f t="shared" si="22"/>
        <v>0</v>
      </c>
      <c r="M247" s="308">
        <f t="shared" si="21"/>
        <v>0</v>
      </c>
    </row>
    <row r="248" spans="11:13" hidden="1" x14ac:dyDescent="0.25">
      <c r="K248" s="482">
        <f t="shared" si="20"/>
        <v>0</v>
      </c>
      <c r="L248" s="478">
        <f t="shared" si="22"/>
        <v>0</v>
      </c>
      <c r="M248" s="308">
        <f t="shared" si="21"/>
        <v>0</v>
      </c>
    </row>
    <row r="249" spans="11:13" hidden="1" x14ac:dyDescent="0.25">
      <c r="K249" s="482">
        <f t="shared" si="20"/>
        <v>0</v>
      </c>
      <c r="L249" s="478">
        <f t="shared" si="22"/>
        <v>0</v>
      </c>
      <c r="M249" s="308">
        <f t="shared" si="21"/>
        <v>0</v>
      </c>
    </row>
    <row r="250" spans="11:13" hidden="1" x14ac:dyDescent="0.25">
      <c r="K250" s="482">
        <f t="shared" si="20"/>
        <v>0</v>
      </c>
      <c r="L250" s="478">
        <f t="shared" si="22"/>
        <v>0</v>
      </c>
      <c r="M250" s="308">
        <f t="shared" si="21"/>
        <v>0</v>
      </c>
    </row>
    <row r="251" spans="11:13" hidden="1" x14ac:dyDescent="0.25">
      <c r="K251" s="482">
        <f t="shared" si="20"/>
        <v>0</v>
      </c>
      <c r="L251" s="478">
        <f t="shared" si="22"/>
        <v>0</v>
      </c>
      <c r="M251" s="308">
        <f t="shared" si="21"/>
        <v>0</v>
      </c>
    </row>
    <row r="252" spans="11:13" hidden="1" x14ac:dyDescent="0.25">
      <c r="K252" s="482">
        <f t="shared" si="20"/>
        <v>0</v>
      </c>
      <c r="L252" s="478">
        <f t="shared" si="22"/>
        <v>0</v>
      </c>
      <c r="M252" s="308">
        <f t="shared" si="21"/>
        <v>0</v>
      </c>
    </row>
    <row r="253" spans="11:13" hidden="1" x14ac:dyDescent="0.25">
      <c r="K253" s="482">
        <f t="shared" si="20"/>
        <v>0</v>
      </c>
      <c r="L253" s="478">
        <f t="shared" si="22"/>
        <v>0</v>
      </c>
      <c r="M253" s="308">
        <f t="shared" si="21"/>
        <v>0</v>
      </c>
    </row>
    <row r="254" spans="11:13" hidden="1" x14ac:dyDescent="0.25">
      <c r="K254" s="482">
        <f t="shared" si="20"/>
        <v>0</v>
      </c>
      <c r="L254" s="478">
        <f t="shared" si="22"/>
        <v>0</v>
      </c>
      <c r="M254" s="308">
        <f t="shared" si="21"/>
        <v>0</v>
      </c>
    </row>
    <row r="255" spans="11:13" hidden="1" x14ac:dyDescent="0.25">
      <c r="K255" s="482">
        <f t="shared" si="20"/>
        <v>0</v>
      </c>
      <c r="L255" s="478">
        <f t="shared" si="22"/>
        <v>0</v>
      </c>
      <c r="M255" s="308">
        <f t="shared" si="21"/>
        <v>0</v>
      </c>
    </row>
    <row r="256" spans="11:13" hidden="1" x14ac:dyDescent="0.25">
      <c r="K256" s="482">
        <f t="shared" si="20"/>
        <v>0</v>
      </c>
      <c r="L256" s="478">
        <f t="shared" si="22"/>
        <v>0</v>
      </c>
      <c r="M256" s="308">
        <f t="shared" si="21"/>
        <v>0</v>
      </c>
    </row>
    <row r="257" spans="11:13" hidden="1" x14ac:dyDescent="0.25">
      <c r="K257" s="482">
        <f t="shared" si="20"/>
        <v>0</v>
      </c>
      <c r="L257" s="478">
        <f t="shared" si="22"/>
        <v>0</v>
      </c>
      <c r="M257" s="308">
        <f t="shared" si="21"/>
        <v>0</v>
      </c>
    </row>
    <row r="258" spans="11:13" hidden="1" x14ac:dyDescent="0.25">
      <c r="K258" s="482">
        <f t="shared" si="20"/>
        <v>0</v>
      </c>
      <c r="L258" s="478">
        <f t="shared" si="22"/>
        <v>0</v>
      </c>
      <c r="M258" s="308">
        <f t="shared" si="21"/>
        <v>0</v>
      </c>
    </row>
    <row r="259" spans="11:13" hidden="1" x14ac:dyDescent="0.25">
      <c r="K259" s="482">
        <f t="shared" si="20"/>
        <v>0</v>
      </c>
      <c r="L259" s="478">
        <f t="shared" si="22"/>
        <v>0</v>
      </c>
      <c r="M259" s="308">
        <f t="shared" si="21"/>
        <v>0</v>
      </c>
    </row>
    <row r="260" spans="11:13" hidden="1" x14ac:dyDescent="0.25">
      <c r="K260" s="482">
        <f t="shared" si="20"/>
        <v>0</v>
      </c>
      <c r="L260" s="478">
        <f t="shared" si="22"/>
        <v>0</v>
      </c>
      <c r="M260" s="308">
        <f t="shared" si="21"/>
        <v>0</v>
      </c>
    </row>
    <row r="261" spans="11:13" hidden="1" x14ac:dyDescent="0.25">
      <c r="K261" s="482">
        <f t="shared" ref="K261:K324" si="23">SUM(F261:J261)</f>
        <v>0</v>
      </c>
      <c r="L261" s="478">
        <f t="shared" si="22"/>
        <v>0</v>
      </c>
      <c r="M261" s="308">
        <f t="shared" ref="M261:M324" si="24">SUM(K261*L261)</f>
        <v>0</v>
      </c>
    </row>
    <row r="262" spans="11:13" hidden="1" x14ac:dyDescent="0.25">
      <c r="K262" s="482">
        <f t="shared" si="23"/>
        <v>0</v>
      </c>
      <c r="L262" s="478">
        <f t="shared" ref="L262:L325" si="25">IF(D262="X",0,IF(E262="",0,IF(E262="H",0,VLOOKUP(E262,$F$539:$G$553,2))))</f>
        <v>0</v>
      </c>
      <c r="M262" s="308">
        <f t="shared" si="24"/>
        <v>0</v>
      </c>
    </row>
    <row r="263" spans="11:13" hidden="1" x14ac:dyDescent="0.25">
      <c r="K263" s="482">
        <f t="shared" si="23"/>
        <v>0</v>
      </c>
      <c r="L263" s="478">
        <f t="shared" si="25"/>
        <v>0</v>
      </c>
      <c r="M263" s="308">
        <f t="shared" si="24"/>
        <v>0</v>
      </c>
    </row>
    <row r="264" spans="11:13" hidden="1" x14ac:dyDescent="0.25">
      <c r="K264" s="482">
        <f t="shared" si="23"/>
        <v>0</v>
      </c>
      <c r="L264" s="478">
        <f t="shared" si="25"/>
        <v>0</v>
      </c>
      <c r="M264" s="308">
        <f t="shared" si="24"/>
        <v>0</v>
      </c>
    </row>
    <row r="265" spans="11:13" hidden="1" x14ac:dyDescent="0.25">
      <c r="K265" s="482">
        <f t="shared" si="23"/>
        <v>0</v>
      </c>
      <c r="L265" s="478">
        <f t="shared" si="25"/>
        <v>0</v>
      </c>
      <c r="M265" s="308">
        <f t="shared" si="24"/>
        <v>0</v>
      </c>
    </row>
    <row r="266" spans="11:13" hidden="1" x14ac:dyDescent="0.25">
      <c r="K266" s="482">
        <f t="shared" si="23"/>
        <v>0</v>
      </c>
      <c r="L266" s="478">
        <f t="shared" si="25"/>
        <v>0</v>
      </c>
      <c r="M266" s="308">
        <f t="shared" si="24"/>
        <v>0</v>
      </c>
    </row>
    <row r="267" spans="11:13" hidden="1" x14ac:dyDescent="0.25">
      <c r="K267" s="482">
        <f t="shared" si="23"/>
        <v>0</v>
      </c>
      <c r="L267" s="478">
        <f t="shared" si="25"/>
        <v>0</v>
      </c>
      <c r="M267" s="308">
        <f t="shared" si="24"/>
        <v>0</v>
      </c>
    </row>
    <row r="268" spans="11:13" hidden="1" x14ac:dyDescent="0.25">
      <c r="K268" s="482">
        <f t="shared" si="23"/>
        <v>0</v>
      </c>
      <c r="L268" s="478">
        <f t="shared" si="25"/>
        <v>0</v>
      </c>
      <c r="M268" s="308">
        <f t="shared" si="24"/>
        <v>0</v>
      </c>
    </row>
    <row r="269" spans="11:13" hidden="1" x14ac:dyDescent="0.25">
      <c r="K269" s="482">
        <f t="shared" si="23"/>
        <v>0</v>
      </c>
      <c r="L269" s="478">
        <f t="shared" si="25"/>
        <v>0</v>
      </c>
      <c r="M269" s="308">
        <f t="shared" si="24"/>
        <v>0</v>
      </c>
    </row>
    <row r="270" spans="11:13" hidden="1" x14ac:dyDescent="0.25">
      <c r="K270" s="482">
        <f t="shared" si="23"/>
        <v>0</v>
      </c>
      <c r="L270" s="478">
        <f t="shared" si="25"/>
        <v>0</v>
      </c>
      <c r="M270" s="308">
        <f t="shared" si="24"/>
        <v>0</v>
      </c>
    </row>
    <row r="271" spans="11:13" hidden="1" x14ac:dyDescent="0.25">
      <c r="K271" s="482">
        <f t="shared" si="23"/>
        <v>0</v>
      </c>
      <c r="L271" s="478">
        <f t="shared" si="25"/>
        <v>0</v>
      </c>
      <c r="M271" s="308">
        <f t="shared" si="24"/>
        <v>0</v>
      </c>
    </row>
    <row r="272" spans="11:13" hidden="1" x14ac:dyDescent="0.25">
      <c r="K272" s="482">
        <f t="shared" si="23"/>
        <v>0</v>
      </c>
      <c r="L272" s="478">
        <f t="shared" si="25"/>
        <v>0</v>
      </c>
      <c r="M272" s="308">
        <f t="shared" si="24"/>
        <v>0</v>
      </c>
    </row>
    <row r="273" spans="11:13" hidden="1" x14ac:dyDescent="0.25">
      <c r="K273" s="482">
        <f t="shared" si="23"/>
        <v>0</v>
      </c>
      <c r="L273" s="478">
        <f t="shared" si="25"/>
        <v>0</v>
      </c>
      <c r="M273" s="308">
        <f t="shared" si="24"/>
        <v>0</v>
      </c>
    </row>
    <row r="274" spans="11:13" hidden="1" x14ac:dyDescent="0.25">
      <c r="K274" s="482">
        <f t="shared" si="23"/>
        <v>0</v>
      </c>
      <c r="L274" s="478">
        <f t="shared" si="25"/>
        <v>0</v>
      </c>
      <c r="M274" s="308">
        <f t="shared" si="24"/>
        <v>0</v>
      </c>
    </row>
    <row r="275" spans="11:13" hidden="1" x14ac:dyDescent="0.25">
      <c r="K275" s="482">
        <f t="shared" si="23"/>
        <v>0</v>
      </c>
      <c r="L275" s="478">
        <f t="shared" si="25"/>
        <v>0</v>
      </c>
      <c r="M275" s="308">
        <f t="shared" si="24"/>
        <v>0</v>
      </c>
    </row>
    <row r="276" spans="11:13" hidden="1" x14ac:dyDescent="0.25">
      <c r="K276" s="482">
        <f t="shared" si="23"/>
        <v>0</v>
      </c>
      <c r="L276" s="478">
        <f t="shared" si="25"/>
        <v>0</v>
      </c>
      <c r="M276" s="308">
        <f t="shared" si="24"/>
        <v>0</v>
      </c>
    </row>
    <row r="277" spans="11:13" hidden="1" x14ac:dyDescent="0.25">
      <c r="K277" s="482">
        <f t="shared" si="23"/>
        <v>0</v>
      </c>
      <c r="L277" s="478">
        <f t="shared" si="25"/>
        <v>0</v>
      </c>
      <c r="M277" s="308">
        <f t="shared" si="24"/>
        <v>0</v>
      </c>
    </row>
    <row r="278" spans="11:13" hidden="1" x14ac:dyDescent="0.25">
      <c r="K278" s="482">
        <f t="shared" si="23"/>
        <v>0</v>
      </c>
      <c r="L278" s="478">
        <f t="shared" si="25"/>
        <v>0</v>
      </c>
      <c r="M278" s="308">
        <f t="shared" si="24"/>
        <v>0</v>
      </c>
    </row>
    <row r="279" spans="11:13" hidden="1" x14ac:dyDescent="0.25">
      <c r="K279" s="482">
        <f t="shared" si="23"/>
        <v>0</v>
      </c>
      <c r="L279" s="478">
        <f t="shared" si="25"/>
        <v>0</v>
      </c>
      <c r="M279" s="308">
        <f t="shared" si="24"/>
        <v>0</v>
      </c>
    </row>
    <row r="280" spans="11:13" hidden="1" x14ac:dyDescent="0.25">
      <c r="K280" s="482">
        <f t="shared" si="23"/>
        <v>0</v>
      </c>
      <c r="L280" s="478">
        <f t="shared" si="25"/>
        <v>0</v>
      </c>
      <c r="M280" s="308">
        <f t="shared" si="24"/>
        <v>0</v>
      </c>
    </row>
    <row r="281" spans="11:13" hidden="1" x14ac:dyDescent="0.25">
      <c r="K281" s="482">
        <f t="shared" si="23"/>
        <v>0</v>
      </c>
      <c r="L281" s="478">
        <f t="shared" si="25"/>
        <v>0</v>
      </c>
      <c r="M281" s="308">
        <f t="shared" si="24"/>
        <v>0</v>
      </c>
    </row>
    <row r="282" spans="11:13" hidden="1" x14ac:dyDescent="0.25">
      <c r="K282" s="482">
        <f t="shared" si="23"/>
        <v>0</v>
      </c>
      <c r="L282" s="478">
        <f t="shared" si="25"/>
        <v>0</v>
      </c>
      <c r="M282" s="308">
        <f t="shared" si="24"/>
        <v>0</v>
      </c>
    </row>
    <row r="283" spans="11:13" hidden="1" x14ac:dyDescent="0.25">
      <c r="K283" s="482">
        <f t="shared" si="23"/>
        <v>0</v>
      </c>
      <c r="L283" s="478">
        <f t="shared" si="25"/>
        <v>0</v>
      </c>
      <c r="M283" s="308">
        <f t="shared" si="24"/>
        <v>0</v>
      </c>
    </row>
    <row r="284" spans="11:13" hidden="1" x14ac:dyDescent="0.25">
      <c r="K284" s="482">
        <f t="shared" si="23"/>
        <v>0</v>
      </c>
      <c r="L284" s="478">
        <f t="shared" si="25"/>
        <v>0</v>
      </c>
      <c r="M284" s="308">
        <f t="shared" si="24"/>
        <v>0</v>
      </c>
    </row>
    <row r="285" spans="11:13" hidden="1" x14ac:dyDescent="0.25">
      <c r="K285" s="482">
        <f t="shared" si="23"/>
        <v>0</v>
      </c>
      <c r="L285" s="478">
        <f t="shared" si="25"/>
        <v>0</v>
      </c>
      <c r="M285" s="308">
        <f t="shared" si="24"/>
        <v>0</v>
      </c>
    </row>
    <row r="286" spans="11:13" hidden="1" x14ac:dyDescent="0.25">
      <c r="K286" s="482">
        <f t="shared" si="23"/>
        <v>0</v>
      </c>
      <c r="L286" s="478">
        <f t="shared" si="25"/>
        <v>0</v>
      </c>
      <c r="M286" s="308">
        <f t="shared" si="24"/>
        <v>0</v>
      </c>
    </row>
    <row r="287" spans="11:13" hidden="1" x14ac:dyDescent="0.25">
      <c r="K287" s="482">
        <f t="shared" si="23"/>
        <v>0</v>
      </c>
      <c r="L287" s="478">
        <f t="shared" si="25"/>
        <v>0</v>
      </c>
      <c r="M287" s="308">
        <f t="shared" si="24"/>
        <v>0</v>
      </c>
    </row>
    <row r="288" spans="11:13" hidden="1" x14ac:dyDescent="0.25">
      <c r="K288" s="482">
        <f t="shared" si="23"/>
        <v>0</v>
      </c>
      <c r="L288" s="478">
        <f t="shared" si="25"/>
        <v>0</v>
      </c>
      <c r="M288" s="308">
        <f t="shared" si="24"/>
        <v>0</v>
      </c>
    </row>
    <row r="289" spans="11:13" hidden="1" x14ac:dyDescent="0.25">
      <c r="K289" s="482">
        <f t="shared" si="23"/>
        <v>0</v>
      </c>
      <c r="L289" s="478">
        <f t="shared" si="25"/>
        <v>0</v>
      </c>
      <c r="M289" s="308">
        <f t="shared" si="24"/>
        <v>0</v>
      </c>
    </row>
    <row r="290" spans="11:13" hidden="1" x14ac:dyDescent="0.25">
      <c r="K290" s="482">
        <f t="shared" si="23"/>
        <v>0</v>
      </c>
      <c r="L290" s="478">
        <f t="shared" si="25"/>
        <v>0</v>
      </c>
      <c r="M290" s="308">
        <f t="shared" si="24"/>
        <v>0</v>
      </c>
    </row>
    <row r="291" spans="11:13" hidden="1" x14ac:dyDescent="0.25">
      <c r="K291" s="482">
        <f t="shared" si="23"/>
        <v>0</v>
      </c>
      <c r="L291" s="478">
        <f t="shared" si="25"/>
        <v>0</v>
      </c>
      <c r="M291" s="308">
        <f t="shared" si="24"/>
        <v>0</v>
      </c>
    </row>
    <row r="292" spans="11:13" hidden="1" x14ac:dyDescent="0.25">
      <c r="K292" s="482">
        <f t="shared" si="23"/>
        <v>0</v>
      </c>
      <c r="L292" s="478">
        <f t="shared" si="25"/>
        <v>0</v>
      </c>
      <c r="M292" s="308">
        <f t="shared" si="24"/>
        <v>0</v>
      </c>
    </row>
    <row r="293" spans="11:13" hidden="1" x14ac:dyDescent="0.25">
      <c r="K293" s="482">
        <f t="shared" si="23"/>
        <v>0</v>
      </c>
      <c r="L293" s="478">
        <f t="shared" si="25"/>
        <v>0</v>
      </c>
      <c r="M293" s="308">
        <f t="shared" si="24"/>
        <v>0</v>
      </c>
    </row>
    <row r="294" spans="11:13" hidden="1" x14ac:dyDescent="0.25">
      <c r="K294" s="482">
        <f t="shared" si="23"/>
        <v>0</v>
      </c>
      <c r="L294" s="478">
        <f t="shared" si="25"/>
        <v>0</v>
      </c>
      <c r="M294" s="308">
        <f t="shared" si="24"/>
        <v>0</v>
      </c>
    </row>
    <row r="295" spans="11:13" hidden="1" x14ac:dyDescent="0.25">
      <c r="K295" s="482">
        <f t="shared" si="23"/>
        <v>0</v>
      </c>
      <c r="L295" s="478">
        <f t="shared" si="25"/>
        <v>0</v>
      </c>
      <c r="M295" s="308">
        <f t="shared" si="24"/>
        <v>0</v>
      </c>
    </row>
    <row r="296" spans="11:13" hidden="1" x14ac:dyDescent="0.25">
      <c r="K296" s="482">
        <f t="shared" si="23"/>
        <v>0</v>
      </c>
      <c r="L296" s="478">
        <f t="shared" si="25"/>
        <v>0</v>
      </c>
      <c r="M296" s="308">
        <f t="shared" si="24"/>
        <v>0</v>
      </c>
    </row>
    <row r="297" spans="11:13" hidden="1" x14ac:dyDescent="0.25">
      <c r="K297" s="482">
        <f t="shared" si="23"/>
        <v>0</v>
      </c>
      <c r="L297" s="478">
        <f t="shared" si="25"/>
        <v>0</v>
      </c>
      <c r="M297" s="308">
        <f t="shared" si="24"/>
        <v>0</v>
      </c>
    </row>
    <row r="298" spans="11:13" hidden="1" x14ac:dyDescent="0.25">
      <c r="K298" s="482">
        <f t="shared" si="23"/>
        <v>0</v>
      </c>
      <c r="L298" s="478">
        <f t="shared" si="25"/>
        <v>0</v>
      </c>
      <c r="M298" s="308">
        <f t="shared" si="24"/>
        <v>0</v>
      </c>
    </row>
    <row r="299" spans="11:13" hidden="1" x14ac:dyDescent="0.25">
      <c r="K299" s="482">
        <f t="shared" si="23"/>
        <v>0</v>
      </c>
      <c r="L299" s="478">
        <f t="shared" si="25"/>
        <v>0</v>
      </c>
      <c r="M299" s="308">
        <f t="shared" si="24"/>
        <v>0</v>
      </c>
    </row>
    <row r="300" spans="11:13" hidden="1" x14ac:dyDescent="0.25">
      <c r="K300" s="482">
        <f t="shared" si="23"/>
        <v>0</v>
      </c>
      <c r="L300" s="478">
        <f t="shared" si="25"/>
        <v>0</v>
      </c>
      <c r="M300" s="308">
        <f t="shared" si="24"/>
        <v>0</v>
      </c>
    </row>
    <row r="301" spans="11:13" hidden="1" x14ac:dyDescent="0.25">
      <c r="K301" s="482">
        <f t="shared" si="23"/>
        <v>0</v>
      </c>
      <c r="L301" s="478">
        <f t="shared" si="25"/>
        <v>0</v>
      </c>
      <c r="M301" s="308">
        <f t="shared" si="24"/>
        <v>0</v>
      </c>
    </row>
    <row r="302" spans="11:13" hidden="1" x14ac:dyDescent="0.25">
      <c r="K302" s="482">
        <f t="shared" si="23"/>
        <v>0</v>
      </c>
      <c r="L302" s="478">
        <f t="shared" si="25"/>
        <v>0</v>
      </c>
      <c r="M302" s="308">
        <f t="shared" si="24"/>
        <v>0</v>
      </c>
    </row>
    <row r="303" spans="11:13" hidden="1" x14ac:dyDescent="0.25">
      <c r="K303" s="482">
        <f t="shared" si="23"/>
        <v>0</v>
      </c>
      <c r="L303" s="478">
        <f t="shared" si="25"/>
        <v>0</v>
      </c>
      <c r="M303" s="308">
        <f t="shared" si="24"/>
        <v>0</v>
      </c>
    </row>
    <row r="304" spans="11:13" hidden="1" x14ac:dyDescent="0.25">
      <c r="K304" s="482">
        <f t="shared" si="23"/>
        <v>0</v>
      </c>
      <c r="L304" s="478">
        <f t="shared" si="25"/>
        <v>0</v>
      </c>
      <c r="M304" s="308">
        <f t="shared" si="24"/>
        <v>0</v>
      </c>
    </row>
    <row r="305" spans="11:13" hidden="1" x14ac:dyDescent="0.25">
      <c r="K305" s="482">
        <f t="shared" si="23"/>
        <v>0</v>
      </c>
      <c r="L305" s="478">
        <f t="shared" si="25"/>
        <v>0</v>
      </c>
      <c r="M305" s="308">
        <f t="shared" si="24"/>
        <v>0</v>
      </c>
    </row>
    <row r="306" spans="11:13" hidden="1" x14ac:dyDescent="0.25">
      <c r="K306" s="482">
        <f t="shared" si="23"/>
        <v>0</v>
      </c>
      <c r="L306" s="478">
        <f t="shared" si="25"/>
        <v>0</v>
      </c>
      <c r="M306" s="308">
        <f t="shared" si="24"/>
        <v>0</v>
      </c>
    </row>
    <row r="307" spans="11:13" hidden="1" x14ac:dyDescent="0.25">
      <c r="K307" s="482">
        <f t="shared" si="23"/>
        <v>0</v>
      </c>
      <c r="L307" s="478">
        <f t="shared" si="25"/>
        <v>0</v>
      </c>
      <c r="M307" s="308">
        <f t="shared" si="24"/>
        <v>0</v>
      </c>
    </row>
    <row r="308" spans="11:13" hidden="1" x14ac:dyDescent="0.25">
      <c r="K308" s="482">
        <f t="shared" si="23"/>
        <v>0</v>
      </c>
      <c r="L308" s="478">
        <f t="shared" si="25"/>
        <v>0</v>
      </c>
      <c r="M308" s="308">
        <f t="shared" si="24"/>
        <v>0</v>
      </c>
    </row>
    <row r="309" spans="11:13" hidden="1" x14ac:dyDescent="0.25">
      <c r="K309" s="482">
        <f t="shared" si="23"/>
        <v>0</v>
      </c>
      <c r="L309" s="478">
        <f t="shared" si="25"/>
        <v>0</v>
      </c>
      <c r="M309" s="308">
        <f t="shared" si="24"/>
        <v>0</v>
      </c>
    </row>
    <row r="310" spans="11:13" hidden="1" x14ac:dyDescent="0.25">
      <c r="K310" s="482">
        <f t="shared" si="23"/>
        <v>0</v>
      </c>
      <c r="L310" s="478">
        <f t="shared" si="25"/>
        <v>0</v>
      </c>
      <c r="M310" s="308">
        <f t="shared" si="24"/>
        <v>0</v>
      </c>
    </row>
    <row r="311" spans="11:13" hidden="1" x14ac:dyDescent="0.25">
      <c r="K311" s="482">
        <f t="shared" si="23"/>
        <v>0</v>
      </c>
      <c r="L311" s="478">
        <f t="shared" si="25"/>
        <v>0</v>
      </c>
      <c r="M311" s="308">
        <f t="shared" si="24"/>
        <v>0</v>
      </c>
    </row>
    <row r="312" spans="11:13" hidden="1" x14ac:dyDescent="0.25">
      <c r="K312" s="482">
        <f t="shared" si="23"/>
        <v>0</v>
      </c>
      <c r="L312" s="478">
        <f t="shared" si="25"/>
        <v>0</v>
      </c>
      <c r="M312" s="308">
        <f t="shared" si="24"/>
        <v>0</v>
      </c>
    </row>
    <row r="313" spans="11:13" hidden="1" x14ac:dyDescent="0.25">
      <c r="K313" s="482">
        <f t="shared" si="23"/>
        <v>0</v>
      </c>
      <c r="L313" s="478">
        <f t="shared" si="25"/>
        <v>0</v>
      </c>
      <c r="M313" s="308">
        <f t="shared" si="24"/>
        <v>0</v>
      </c>
    </row>
    <row r="314" spans="11:13" hidden="1" x14ac:dyDescent="0.25">
      <c r="K314" s="482">
        <f t="shared" si="23"/>
        <v>0</v>
      </c>
      <c r="L314" s="478">
        <f t="shared" si="25"/>
        <v>0</v>
      </c>
      <c r="M314" s="308">
        <f t="shared" si="24"/>
        <v>0</v>
      </c>
    </row>
    <row r="315" spans="11:13" hidden="1" x14ac:dyDescent="0.25">
      <c r="K315" s="482">
        <f t="shared" si="23"/>
        <v>0</v>
      </c>
      <c r="L315" s="478">
        <f t="shared" si="25"/>
        <v>0</v>
      </c>
      <c r="M315" s="308">
        <f t="shared" si="24"/>
        <v>0</v>
      </c>
    </row>
    <row r="316" spans="11:13" hidden="1" x14ac:dyDescent="0.25">
      <c r="K316" s="482">
        <f t="shared" si="23"/>
        <v>0</v>
      </c>
      <c r="L316" s="478">
        <f t="shared" si="25"/>
        <v>0</v>
      </c>
      <c r="M316" s="308">
        <f t="shared" si="24"/>
        <v>0</v>
      </c>
    </row>
    <row r="317" spans="11:13" hidden="1" x14ac:dyDescent="0.25">
      <c r="K317" s="482">
        <f t="shared" si="23"/>
        <v>0</v>
      </c>
      <c r="L317" s="478">
        <f t="shared" si="25"/>
        <v>0</v>
      </c>
      <c r="M317" s="308">
        <f t="shared" si="24"/>
        <v>0</v>
      </c>
    </row>
    <row r="318" spans="11:13" hidden="1" x14ac:dyDescent="0.25">
      <c r="K318" s="482">
        <f t="shared" si="23"/>
        <v>0</v>
      </c>
      <c r="L318" s="478">
        <f t="shared" si="25"/>
        <v>0</v>
      </c>
      <c r="M318" s="308">
        <f t="shared" si="24"/>
        <v>0</v>
      </c>
    </row>
    <row r="319" spans="11:13" hidden="1" x14ac:dyDescent="0.25">
      <c r="K319" s="482">
        <f t="shared" si="23"/>
        <v>0</v>
      </c>
      <c r="L319" s="478">
        <f t="shared" si="25"/>
        <v>0</v>
      </c>
      <c r="M319" s="308">
        <f t="shared" si="24"/>
        <v>0</v>
      </c>
    </row>
    <row r="320" spans="11:13" hidden="1" x14ac:dyDescent="0.25">
      <c r="K320" s="482">
        <f t="shared" si="23"/>
        <v>0</v>
      </c>
      <c r="L320" s="478">
        <f t="shared" si="25"/>
        <v>0</v>
      </c>
      <c r="M320" s="308">
        <f t="shared" si="24"/>
        <v>0</v>
      </c>
    </row>
    <row r="321" spans="11:13" hidden="1" x14ac:dyDescent="0.25">
      <c r="K321" s="482">
        <f t="shared" si="23"/>
        <v>0</v>
      </c>
      <c r="L321" s="478">
        <f t="shared" si="25"/>
        <v>0</v>
      </c>
      <c r="M321" s="308">
        <f t="shared" si="24"/>
        <v>0</v>
      </c>
    </row>
    <row r="322" spans="11:13" hidden="1" x14ac:dyDescent="0.25">
      <c r="K322" s="482">
        <f t="shared" si="23"/>
        <v>0</v>
      </c>
      <c r="L322" s="478">
        <f t="shared" si="25"/>
        <v>0</v>
      </c>
      <c r="M322" s="308">
        <f t="shared" si="24"/>
        <v>0</v>
      </c>
    </row>
    <row r="323" spans="11:13" hidden="1" x14ac:dyDescent="0.25">
      <c r="K323" s="482">
        <f t="shared" si="23"/>
        <v>0</v>
      </c>
      <c r="L323" s="478">
        <f t="shared" si="25"/>
        <v>0</v>
      </c>
      <c r="M323" s="308">
        <f t="shared" si="24"/>
        <v>0</v>
      </c>
    </row>
    <row r="324" spans="11:13" hidden="1" x14ac:dyDescent="0.25">
      <c r="K324" s="482">
        <f t="shared" si="23"/>
        <v>0</v>
      </c>
      <c r="L324" s="478">
        <f t="shared" si="25"/>
        <v>0</v>
      </c>
      <c r="M324" s="308">
        <f t="shared" si="24"/>
        <v>0</v>
      </c>
    </row>
    <row r="325" spans="11:13" hidden="1" x14ac:dyDescent="0.25">
      <c r="K325" s="482">
        <f t="shared" ref="K325:K388" si="26">SUM(F325:J325)</f>
        <v>0</v>
      </c>
      <c r="L325" s="478">
        <f t="shared" si="25"/>
        <v>0</v>
      </c>
      <c r="M325" s="308">
        <f t="shared" ref="M325:M388" si="27">SUM(K325*L325)</f>
        <v>0</v>
      </c>
    </row>
    <row r="326" spans="11:13" hidden="1" x14ac:dyDescent="0.25">
      <c r="K326" s="482">
        <f t="shared" si="26"/>
        <v>0</v>
      </c>
      <c r="L326" s="478">
        <f t="shared" ref="L326:L389" si="28">IF(D326="X",0,IF(E326="",0,IF(E326="H",0,VLOOKUP(E326,$F$539:$G$553,2))))</f>
        <v>0</v>
      </c>
      <c r="M326" s="308">
        <f t="shared" si="27"/>
        <v>0</v>
      </c>
    </row>
    <row r="327" spans="11:13" hidden="1" x14ac:dyDescent="0.25">
      <c r="K327" s="482">
        <f t="shared" si="26"/>
        <v>0</v>
      </c>
      <c r="L327" s="478">
        <f t="shared" si="28"/>
        <v>0</v>
      </c>
      <c r="M327" s="308">
        <f t="shared" si="27"/>
        <v>0</v>
      </c>
    </row>
    <row r="328" spans="11:13" hidden="1" x14ac:dyDescent="0.25">
      <c r="K328" s="482">
        <f t="shared" si="26"/>
        <v>0</v>
      </c>
      <c r="L328" s="478">
        <f t="shared" si="28"/>
        <v>0</v>
      </c>
      <c r="M328" s="308">
        <f t="shared" si="27"/>
        <v>0</v>
      </c>
    </row>
    <row r="329" spans="11:13" hidden="1" x14ac:dyDescent="0.25">
      <c r="K329" s="482">
        <f t="shared" si="26"/>
        <v>0</v>
      </c>
      <c r="L329" s="478">
        <f t="shared" si="28"/>
        <v>0</v>
      </c>
      <c r="M329" s="308">
        <f t="shared" si="27"/>
        <v>0</v>
      </c>
    </row>
    <row r="330" spans="11:13" hidden="1" x14ac:dyDescent="0.25">
      <c r="K330" s="482">
        <f t="shared" si="26"/>
        <v>0</v>
      </c>
      <c r="L330" s="478">
        <f t="shared" si="28"/>
        <v>0</v>
      </c>
      <c r="M330" s="308">
        <f t="shared" si="27"/>
        <v>0</v>
      </c>
    </row>
    <row r="331" spans="11:13" hidden="1" x14ac:dyDescent="0.25">
      <c r="K331" s="482">
        <f t="shared" si="26"/>
        <v>0</v>
      </c>
      <c r="L331" s="478">
        <f t="shared" si="28"/>
        <v>0</v>
      </c>
      <c r="M331" s="308">
        <f t="shared" si="27"/>
        <v>0</v>
      </c>
    </row>
    <row r="332" spans="11:13" hidden="1" x14ac:dyDescent="0.25">
      <c r="K332" s="482">
        <f t="shared" si="26"/>
        <v>0</v>
      </c>
      <c r="L332" s="478">
        <f t="shared" si="28"/>
        <v>0</v>
      </c>
      <c r="M332" s="308">
        <f t="shared" si="27"/>
        <v>0</v>
      </c>
    </row>
    <row r="333" spans="11:13" hidden="1" x14ac:dyDescent="0.25">
      <c r="K333" s="482">
        <f t="shared" si="26"/>
        <v>0</v>
      </c>
      <c r="L333" s="478">
        <f t="shared" si="28"/>
        <v>0</v>
      </c>
      <c r="M333" s="308">
        <f t="shared" si="27"/>
        <v>0</v>
      </c>
    </row>
    <row r="334" spans="11:13" hidden="1" x14ac:dyDescent="0.25">
      <c r="K334" s="482">
        <f t="shared" si="26"/>
        <v>0</v>
      </c>
      <c r="L334" s="478">
        <f t="shared" si="28"/>
        <v>0</v>
      </c>
      <c r="M334" s="308">
        <f t="shared" si="27"/>
        <v>0</v>
      </c>
    </row>
    <row r="335" spans="11:13" hidden="1" x14ac:dyDescent="0.25">
      <c r="K335" s="482">
        <f t="shared" si="26"/>
        <v>0</v>
      </c>
      <c r="L335" s="478">
        <f t="shared" si="28"/>
        <v>0</v>
      </c>
      <c r="M335" s="308">
        <f t="shared" si="27"/>
        <v>0</v>
      </c>
    </row>
    <row r="336" spans="11:13" hidden="1" x14ac:dyDescent="0.25">
      <c r="K336" s="482">
        <f t="shared" si="26"/>
        <v>0</v>
      </c>
      <c r="L336" s="478">
        <f t="shared" si="28"/>
        <v>0</v>
      </c>
      <c r="M336" s="308">
        <f t="shared" si="27"/>
        <v>0</v>
      </c>
    </row>
    <row r="337" spans="11:13" hidden="1" x14ac:dyDescent="0.25">
      <c r="K337" s="482">
        <f t="shared" si="26"/>
        <v>0</v>
      </c>
      <c r="L337" s="478">
        <f t="shared" si="28"/>
        <v>0</v>
      </c>
      <c r="M337" s="308">
        <f t="shared" si="27"/>
        <v>0</v>
      </c>
    </row>
    <row r="338" spans="11:13" hidden="1" x14ac:dyDescent="0.25">
      <c r="K338" s="482">
        <f t="shared" si="26"/>
        <v>0</v>
      </c>
      <c r="L338" s="478">
        <f t="shared" si="28"/>
        <v>0</v>
      </c>
      <c r="M338" s="308">
        <f t="shared" si="27"/>
        <v>0</v>
      </c>
    </row>
    <row r="339" spans="11:13" hidden="1" x14ac:dyDescent="0.25">
      <c r="K339" s="482">
        <f t="shared" si="26"/>
        <v>0</v>
      </c>
      <c r="L339" s="478">
        <f t="shared" si="28"/>
        <v>0</v>
      </c>
      <c r="M339" s="308">
        <f t="shared" si="27"/>
        <v>0</v>
      </c>
    </row>
    <row r="340" spans="11:13" hidden="1" x14ac:dyDescent="0.25">
      <c r="K340" s="482">
        <f t="shared" si="26"/>
        <v>0</v>
      </c>
      <c r="L340" s="478">
        <f t="shared" si="28"/>
        <v>0</v>
      </c>
      <c r="M340" s="308">
        <f t="shared" si="27"/>
        <v>0</v>
      </c>
    </row>
    <row r="341" spans="11:13" hidden="1" x14ac:dyDescent="0.25">
      <c r="K341" s="482">
        <f t="shared" si="26"/>
        <v>0</v>
      </c>
      <c r="L341" s="478">
        <f t="shared" si="28"/>
        <v>0</v>
      </c>
      <c r="M341" s="308">
        <f t="shared" si="27"/>
        <v>0</v>
      </c>
    </row>
    <row r="342" spans="11:13" hidden="1" x14ac:dyDescent="0.25">
      <c r="K342" s="482">
        <f t="shared" si="26"/>
        <v>0</v>
      </c>
      <c r="L342" s="478">
        <f t="shared" si="28"/>
        <v>0</v>
      </c>
      <c r="M342" s="308">
        <f t="shared" si="27"/>
        <v>0</v>
      </c>
    </row>
    <row r="343" spans="11:13" hidden="1" x14ac:dyDescent="0.25">
      <c r="K343" s="482">
        <f t="shared" si="26"/>
        <v>0</v>
      </c>
      <c r="L343" s="478">
        <f t="shared" si="28"/>
        <v>0</v>
      </c>
      <c r="M343" s="308">
        <f t="shared" si="27"/>
        <v>0</v>
      </c>
    </row>
    <row r="344" spans="11:13" hidden="1" x14ac:dyDescent="0.25">
      <c r="K344" s="482">
        <f t="shared" si="26"/>
        <v>0</v>
      </c>
      <c r="L344" s="478">
        <f t="shared" si="28"/>
        <v>0</v>
      </c>
      <c r="M344" s="308">
        <f t="shared" si="27"/>
        <v>0</v>
      </c>
    </row>
    <row r="345" spans="11:13" hidden="1" x14ac:dyDescent="0.25">
      <c r="K345" s="482">
        <f t="shared" si="26"/>
        <v>0</v>
      </c>
      <c r="L345" s="478">
        <f t="shared" si="28"/>
        <v>0</v>
      </c>
      <c r="M345" s="308">
        <f t="shared" si="27"/>
        <v>0</v>
      </c>
    </row>
    <row r="346" spans="11:13" hidden="1" x14ac:dyDescent="0.25">
      <c r="K346" s="482">
        <f t="shared" si="26"/>
        <v>0</v>
      </c>
      <c r="L346" s="478">
        <f t="shared" si="28"/>
        <v>0</v>
      </c>
      <c r="M346" s="308">
        <f t="shared" si="27"/>
        <v>0</v>
      </c>
    </row>
    <row r="347" spans="11:13" hidden="1" x14ac:dyDescent="0.25">
      <c r="K347" s="482">
        <f t="shared" si="26"/>
        <v>0</v>
      </c>
      <c r="L347" s="478">
        <f t="shared" si="28"/>
        <v>0</v>
      </c>
      <c r="M347" s="308">
        <f t="shared" si="27"/>
        <v>0</v>
      </c>
    </row>
    <row r="348" spans="11:13" hidden="1" x14ac:dyDescent="0.25">
      <c r="K348" s="482">
        <f t="shared" si="26"/>
        <v>0</v>
      </c>
      <c r="L348" s="478">
        <f t="shared" si="28"/>
        <v>0</v>
      </c>
      <c r="M348" s="308">
        <f t="shared" si="27"/>
        <v>0</v>
      </c>
    </row>
    <row r="349" spans="11:13" hidden="1" x14ac:dyDescent="0.25">
      <c r="K349" s="482">
        <f t="shared" si="26"/>
        <v>0</v>
      </c>
      <c r="L349" s="478">
        <f t="shared" si="28"/>
        <v>0</v>
      </c>
      <c r="M349" s="308">
        <f t="shared" si="27"/>
        <v>0</v>
      </c>
    </row>
    <row r="350" spans="11:13" hidden="1" x14ac:dyDescent="0.25">
      <c r="K350" s="482">
        <f t="shared" si="26"/>
        <v>0</v>
      </c>
      <c r="L350" s="478">
        <f t="shared" si="28"/>
        <v>0</v>
      </c>
      <c r="M350" s="308">
        <f t="shared" si="27"/>
        <v>0</v>
      </c>
    </row>
    <row r="351" spans="11:13" hidden="1" x14ac:dyDescent="0.25">
      <c r="K351" s="482">
        <f t="shared" si="26"/>
        <v>0</v>
      </c>
      <c r="L351" s="478">
        <f t="shared" si="28"/>
        <v>0</v>
      </c>
      <c r="M351" s="308">
        <f t="shared" si="27"/>
        <v>0</v>
      </c>
    </row>
    <row r="352" spans="11:13" hidden="1" x14ac:dyDescent="0.25">
      <c r="K352" s="482">
        <f t="shared" si="26"/>
        <v>0</v>
      </c>
      <c r="L352" s="478">
        <f t="shared" si="28"/>
        <v>0</v>
      </c>
      <c r="M352" s="308">
        <f t="shared" si="27"/>
        <v>0</v>
      </c>
    </row>
    <row r="353" spans="11:13" hidden="1" x14ac:dyDescent="0.25">
      <c r="K353" s="482">
        <f t="shared" si="26"/>
        <v>0</v>
      </c>
      <c r="L353" s="478">
        <f t="shared" si="28"/>
        <v>0</v>
      </c>
      <c r="M353" s="308">
        <f t="shared" si="27"/>
        <v>0</v>
      </c>
    </row>
    <row r="354" spans="11:13" hidden="1" x14ac:dyDescent="0.25">
      <c r="K354" s="482">
        <f t="shared" si="26"/>
        <v>0</v>
      </c>
      <c r="L354" s="478">
        <f t="shared" si="28"/>
        <v>0</v>
      </c>
      <c r="M354" s="308">
        <f t="shared" si="27"/>
        <v>0</v>
      </c>
    </row>
    <row r="355" spans="11:13" hidden="1" x14ac:dyDescent="0.25">
      <c r="K355" s="482">
        <f t="shared" si="26"/>
        <v>0</v>
      </c>
      <c r="L355" s="478">
        <f t="shared" si="28"/>
        <v>0</v>
      </c>
      <c r="M355" s="308">
        <f t="shared" si="27"/>
        <v>0</v>
      </c>
    </row>
    <row r="356" spans="11:13" hidden="1" x14ac:dyDescent="0.25">
      <c r="K356" s="482">
        <f t="shared" si="26"/>
        <v>0</v>
      </c>
      <c r="L356" s="478">
        <f t="shared" si="28"/>
        <v>0</v>
      </c>
      <c r="M356" s="308">
        <f t="shared" si="27"/>
        <v>0</v>
      </c>
    </row>
    <row r="357" spans="11:13" hidden="1" x14ac:dyDescent="0.25">
      <c r="K357" s="482">
        <f t="shared" si="26"/>
        <v>0</v>
      </c>
      <c r="L357" s="478">
        <f t="shared" si="28"/>
        <v>0</v>
      </c>
      <c r="M357" s="308">
        <f t="shared" si="27"/>
        <v>0</v>
      </c>
    </row>
    <row r="358" spans="11:13" hidden="1" x14ac:dyDescent="0.25">
      <c r="K358" s="482">
        <f t="shared" si="26"/>
        <v>0</v>
      </c>
      <c r="L358" s="478">
        <f t="shared" si="28"/>
        <v>0</v>
      </c>
      <c r="M358" s="308">
        <f t="shared" si="27"/>
        <v>0</v>
      </c>
    </row>
    <row r="359" spans="11:13" hidden="1" x14ac:dyDescent="0.25">
      <c r="K359" s="482">
        <f t="shared" si="26"/>
        <v>0</v>
      </c>
      <c r="L359" s="478">
        <f t="shared" si="28"/>
        <v>0</v>
      </c>
      <c r="M359" s="308">
        <f t="shared" si="27"/>
        <v>0</v>
      </c>
    </row>
    <row r="360" spans="11:13" hidden="1" x14ac:dyDescent="0.25">
      <c r="K360" s="482">
        <f t="shared" si="26"/>
        <v>0</v>
      </c>
      <c r="L360" s="478">
        <f t="shared" si="28"/>
        <v>0</v>
      </c>
      <c r="M360" s="308">
        <f t="shared" si="27"/>
        <v>0</v>
      </c>
    </row>
    <row r="361" spans="11:13" hidden="1" x14ac:dyDescent="0.25">
      <c r="K361" s="482">
        <f t="shared" si="26"/>
        <v>0</v>
      </c>
      <c r="L361" s="478">
        <f t="shared" si="28"/>
        <v>0</v>
      </c>
      <c r="M361" s="308">
        <f t="shared" si="27"/>
        <v>0</v>
      </c>
    </row>
    <row r="362" spans="11:13" hidden="1" x14ac:dyDescent="0.25">
      <c r="K362" s="482">
        <f t="shared" si="26"/>
        <v>0</v>
      </c>
      <c r="L362" s="478">
        <f t="shared" si="28"/>
        <v>0</v>
      </c>
      <c r="M362" s="308">
        <f t="shared" si="27"/>
        <v>0</v>
      </c>
    </row>
    <row r="363" spans="11:13" hidden="1" x14ac:dyDescent="0.25">
      <c r="K363" s="482">
        <f t="shared" si="26"/>
        <v>0</v>
      </c>
      <c r="L363" s="478">
        <f t="shared" si="28"/>
        <v>0</v>
      </c>
      <c r="M363" s="308">
        <f t="shared" si="27"/>
        <v>0</v>
      </c>
    </row>
    <row r="364" spans="11:13" hidden="1" x14ac:dyDescent="0.25">
      <c r="K364" s="482">
        <f t="shared" si="26"/>
        <v>0</v>
      </c>
      <c r="L364" s="478">
        <f t="shared" si="28"/>
        <v>0</v>
      </c>
      <c r="M364" s="308">
        <f t="shared" si="27"/>
        <v>0</v>
      </c>
    </row>
    <row r="365" spans="11:13" hidden="1" x14ac:dyDescent="0.25">
      <c r="K365" s="482">
        <f t="shared" si="26"/>
        <v>0</v>
      </c>
      <c r="L365" s="478">
        <f t="shared" si="28"/>
        <v>0</v>
      </c>
      <c r="M365" s="308">
        <f t="shared" si="27"/>
        <v>0</v>
      </c>
    </row>
    <row r="366" spans="11:13" hidden="1" x14ac:dyDescent="0.25">
      <c r="K366" s="482">
        <f t="shared" si="26"/>
        <v>0</v>
      </c>
      <c r="L366" s="478">
        <f t="shared" si="28"/>
        <v>0</v>
      </c>
      <c r="M366" s="308">
        <f t="shared" si="27"/>
        <v>0</v>
      </c>
    </row>
    <row r="367" spans="11:13" hidden="1" x14ac:dyDescent="0.25">
      <c r="K367" s="482">
        <f t="shared" si="26"/>
        <v>0</v>
      </c>
      <c r="L367" s="478">
        <f t="shared" si="28"/>
        <v>0</v>
      </c>
      <c r="M367" s="308">
        <f t="shared" si="27"/>
        <v>0</v>
      </c>
    </row>
    <row r="368" spans="11:13" hidden="1" x14ac:dyDescent="0.25">
      <c r="K368" s="482">
        <f t="shared" si="26"/>
        <v>0</v>
      </c>
      <c r="L368" s="478">
        <f t="shared" si="28"/>
        <v>0</v>
      </c>
      <c r="M368" s="308">
        <f t="shared" si="27"/>
        <v>0</v>
      </c>
    </row>
    <row r="369" spans="11:13" hidden="1" x14ac:dyDescent="0.25">
      <c r="K369" s="482">
        <f t="shared" si="26"/>
        <v>0</v>
      </c>
      <c r="L369" s="478">
        <f t="shared" si="28"/>
        <v>0</v>
      </c>
      <c r="M369" s="308">
        <f t="shared" si="27"/>
        <v>0</v>
      </c>
    </row>
    <row r="370" spans="11:13" hidden="1" x14ac:dyDescent="0.25">
      <c r="K370" s="482">
        <f t="shared" si="26"/>
        <v>0</v>
      </c>
      <c r="L370" s="478">
        <f t="shared" si="28"/>
        <v>0</v>
      </c>
      <c r="M370" s="308">
        <f t="shared" si="27"/>
        <v>0</v>
      </c>
    </row>
    <row r="371" spans="11:13" hidden="1" x14ac:dyDescent="0.25">
      <c r="K371" s="482">
        <f t="shared" si="26"/>
        <v>0</v>
      </c>
      <c r="L371" s="478">
        <f t="shared" si="28"/>
        <v>0</v>
      </c>
      <c r="M371" s="308">
        <f t="shared" si="27"/>
        <v>0</v>
      </c>
    </row>
    <row r="372" spans="11:13" hidden="1" x14ac:dyDescent="0.25">
      <c r="K372" s="482">
        <f t="shared" si="26"/>
        <v>0</v>
      </c>
      <c r="L372" s="478">
        <f t="shared" si="28"/>
        <v>0</v>
      </c>
      <c r="M372" s="308">
        <f t="shared" si="27"/>
        <v>0</v>
      </c>
    </row>
    <row r="373" spans="11:13" hidden="1" x14ac:dyDescent="0.25">
      <c r="K373" s="482">
        <f t="shared" si="26"/>
        <v>0</v>
      </c>
      <c r="L373" s="478">
        <f t="shared" si="28"/>
        <v>0</v>
      </c>
      <c r="M373" s="308">
        <f t="shared" si="27"/>
        <v>0</v>
      </c>
    </row>
    <row r="374" spans="11:13" hidden="1" x14ac:dyDescent="0.25">
      <c r="K374" s="482">
        <f t="shared" si="26"/>
        <v>0</v>
      </c>
      <c r="L374" s="478">
        <f t="shared" si="28"/>
        <v>0</v>
      </c>
      <c r="M374" s="308">
        <f t="shared" si="27"/>
        <v>0</v>
      </c>
    </row>
    <row r="375" spans="11:13" hidden="1" x14ac:dyDescent="0.25">
      <c r="K375" s="482">
        <f t="shared" si="26"/>
        <v>0</v>
      </c>
      <c r="L375" s="478">
        <f t="shared" si="28"/>
        <v>0</v>
      </c>
      <c r="M375" s="308">
        <f t="shared" si="27"/>
        <v>0</v>
      </c>
    </row>
    <row r="376" spans="11:13" hidden="1" x14ac:dyDescent="0.25">
      <c r="K376" s="482">
        <f t="shared" si="26"/>
        <v>0</v>
      </c>
      <c r="L376" s="478">
        <f t="shared" si="28"/>
        <v>0</v>
      </c>
      <c r="M376" s="308">
        <f t="shared" si="27"/>
        <v>0</v>
      </c>
    </row>
    <row r="377" spans="11:13" hidden="1" x14ac:dyDescent="0.25">
      <c r="K377" s="482">
        <f t="shared" si="26"/>
        <v>0</v>
      </c>
      <c r="L377" s="478">
        <f t="shared" si="28"/>
        <v>0</v>
      </c>
      <c r="M377" s="308">
        <f t="shared" si="27"/>
        <v>0</v>
      </c>
    </row>
    <row r="378" spans="11:13" hidden="1" x14ac:dyDescent="0.25">
      <c r="K378" s="482">
        <f t="shared" si="26"/>
        <v>0</v>
      </c>
      <c r="L378" s="478">
        <f t="shared" si="28"/>
        <v>0</v>
      </c>
      <c r="M378" s="308">
        <f t="shared" si="27"/>
        <v>0</v>
      </c>
    </row>
    <row r="379" spans="11:13" hidden="1" x14ac:dyDescent="0.25">
      <c r="K379" s="482">
        <f t="shared" si="26"/>
        <v>0</v>
      </c>
      <c r="L379" s="478">
        <f t="shared" si="28"/>
        <v>0</v>
      </c>
      <c r="M379" s="308">
        <f t="shared" si="27"/>
        <v>0</v>
      </c>
    </row>
    <row r="380" spans="11:13" hidden="1" x14ac:dyDescent="0.25">
      <c r="K380" s="482">
        <f t="shared" si="26"/>
        <v>0</v>
      </c>
      <c r="L380" s="478">
        <f t="shared" si="28"/>
        <v>0</v>
      </c>
      <c r="M380" s="308">
        <f t="shared" si="27"/>
        <v>0</v>
      </c>
    </row>
    <row r="381" spans="11:13" hidden="1" x14ac:dyDescent="0.25">
      <c r="K381" s="482">
        <f t="shared" si="26"/>
        <v>0</v>
      </c>
      <c r="L381" s="478">
        <f t="shared" si="28"/>
        <v>0</v>
      </c>
      <c r="M381" s="308">
        <f t="shared" si="27"/>
        <v>0</v>
      </c>
    </row>
    <row r="382" spans="11:13" hidden="1" x14ac:dyDescent="0.25">
      <c r="K382" s="482">
        <f t="shared" si="26"/>
        <v>0</v>
      </c>
      <c r="L382" s="478">
        <f t="shared" si="28"/>
        <v>0</v>
      </c>
      <c r="M382" s="308">
        <f t="shared" si="27"/>
        <v>0</v>
      </c>
    </row>
    <row r="383" spans="11:13" hidden="1" x14ac:dyDescent="0.25">
      <c r="K383" s="482">
        <f t="shared" si="26"/>
        <v>0</v>
      </c>
      <c r="L383" s="478">
        <f t="shared" si="28"/>
        <v>0</v>
      </c>
      <c r="M383" s="308">
        <f t="shared" si="27"/>
        <v>0</v>
      </c>
    </row>
    <row r="384" spans="11:13" hidden="1" x14ac:dyDescent="0.25">
      <c r="K384" s="482">
        <f t="shared" si="26"/>
        <v>0</v>
      </c>
      <c r="L384" s="478">
        <f t="shared" si="28"/>
        <v>0</v>
      </c>
      <c r="M384" s="308">
        <f t="shared" si="27"/>
        <v>0</v>
      </c>
    </row>
    <row r="385" spans="11:13" hidden="1" x14ac:dyDescent="0.25">
      <c r="K385" s="482">
        <f t="shared" si="26"/>
        <v>0</v>
      </c>
      <c r="L385" s="478">
        <f t="shared" si="28"/>
        <v>0</v>
      </c>
      <c r="M385" s="308">
        <f t="shared" si="27"/>
        <v>0</v>
      </c>
    </row>
    <row r="386" spans="11:13" hidden="1" x14ac:dyDescent="0.25">
      <c r="K386" s="482">
        <f t="shared" si="26"/>
        <v>0</v>
      </c>
      <c r="L386" s="478">
        <f t="shared" si="28"/>
        <v>0</v>
      </c>
      <c r="M386" s="308">
        <f t="shared" si="27"/>
        <v>0</v>
      </c>
    </row>
    <row r="387" spans="11:13" hidden="1" x14ac:dyDescent="0.25">
      <c r="K387" s="482">
        <f t="shared" si="26"/>
        <v>0</v>
      </c>
      <c r="L387" s="478">
        <f t="shared" si="28"/>
        <v>0</v>
      </c>
      <c r="M387" s="308">
        <f t="shared" si="27"/>
        <v>0</v>
      </c>
    </row>
    <row r="388" spans="11:13" hidden="1" x14ac:dyDescent="0.25">
      <c r="K388" s="482">
        <f t="shared" si="26"/>
        <v>0</v>
      </c>
      <c r="L388" s="478">
        <f t="shared" si="28"/>
        <v>0</v>
      </c>
      <c r="M388" s="308">
        <f t="shared" si="27"/>
        <v>0</v>
      </c>
    </row>
    <row r="389" spans="11:13" hidden="1" x14ac:dyDescent="0.25">
      <c r="K389" s="482">
        <f t="shared" ref="K389:K452" si="29">SUM(F389:J389)</f>
        <v>0</v>
      </c>
      <c r="L389" s="478">
        <f t="shared" si="28"/>
        <v>0</v>
      </c>
      <c r="M389" s="308">
        <f t="shared" ref="M389:M452" si="30">SUM(K389*L389)</f>
        <v>0</v>
      </c>
    </row>
    <row r="390" spans="11:13" hidden="1" x14ac:dyDescent="0.25">
      <c r="K390" s="482">
        <f t="shared" si="29"/>
        <v>0</v>
      </c>
      <c r="L390" s="478">
        <f t="shared" ref="L390:L453" si="31">IF(D390="X",0,IF(E390="",0,IF(E390="H",0,VLOOKUP(E390,$F$539:$G$553,2))))</f>
        <v>0</v>
      </c>
      <c r="M390" s="308">
        <f t="shared" si="30"/>
        <v>0</v>
      </c>
    </row>
    <row r="391" spans="11:13" hidden="1" x14ac:dyDescent="0.25">
      <c r="K391" s="482">
        <f t="shared" si="29"/>
        <v>0</v>
      </c>
      <c r="L391" s="478">
        <f t="shared" si="31"/>
        <v>0</v>
      </c>
      <c r="M391" s="308">
        <f t="shared" si="30"/>
        <v>0</v>
      </c>
    </row>
    <row r="392" spans="11:13" hidden="1" x14ac:dyDescent="0.25">
      <c r="K392" s="482">
        <f t="shared" si="29"/>
        <v>0</v>
      </c>
      <c r="L392" s="478">
        <f t="shared" si="31"/>
        <v>0</v>
      </c>
      <c r="M392" s="308">
        <f t="shared" si="30"/>
        <v>0</v>
      </c>
    </row>
    <row r="393" spans="11:13" hidden="1" x14ac:dyDescent="0.25">
      <c r="K393" s="482">
        <f t="shared" si="29"/>
        <v>0</v>
      </c>
      <c r="L393" s="478">
        <f t="shared" si="31"/>
        <v>0</v>
      </c>
      <c r="M393" s="308">
        <f t="shared" si="30"/>
        <v>0</v>
      </c>
    </row>
    <row r="394" spans="11:13" hidden="1" x14ac:dyDescent="0.25">
      <c r="K394" s="482">
        <f t="shared" si="29"/>
        <v>0</v>
      </c>
      <c r="L394" s="478">
        <f t="shared" si="31"/>
        <v>0</v>
      </c>
      <c r="M394" s="308">
        <f t="shared" si="30"/>
        <v>0</v>
      </c>
    </row>
    <row r="395" spans="11:13" hidden="1" x14ac:dyDescent="0.25">
      <c r="K395" s="482">
        <f t="shared" si="29"/>
        <v>0</v>
      </c>
      <c r="L395" s="478">
        <f t="shared" si="31"/>
        <v>0</v>
      </c>
      <c r="M395" s="308">
        <f t="shared" si="30"/>
        <v>0</v>
      </c>
    </row>
    <row r="396" spans="11:13" hidden="1" x14ac:dyDescent="0.25">
      <c r="K396" s="482">
        <f t="shared" si="29"/>
        <v>0</v>
      </c>
      <c r="L396" s="478">
        <f t="shared" si="31"/>
        <v>0</v>
      </c>
      <c r="M396" s="308">
        <f t="shared" si="30"/>
        <v>0</v>
      </c>
    </row>
    <row r="397" spans="11:13" hidden="1" x14ac:dyDescent="0.25">
      <c r="K397" s="482">
        <f t="shared" si="29"/>
        <v>0</v>
      </c>
      <c r="L397" s="478">
        <f t="shared" si="31"/>
        <v>0</v>
      </c>
      <c r="M397" s="308">
        <f t="shared" si="30"/>
        <v>0</v>
      </c>
    </row>
    <row r="398" spans="11:13" hidden="1" x14ac:dyDescent="0.25">
      <c r="K398" s="482">
        <f t="shared" si="29"/>
        <v>0</v>
      </c>
      <c r="L398" s="478">
        <f t="shared" si="31"/>
        <v>0</v>
      </c>
      <c r="M398" s="308">
        <f t="shared" si="30"/>
        <v>0</v>
      </c>
    </row>
    <row r="399" spans="11:13" hidden="1" x14ac:dyDescent="0.25">
      <c r="K399" s="482">
        <f t="shared" si="29"/>
        <v>0</v>
      </c>
      <c r="L399" s="478">
        <f t="shared" si="31"/>
        <v>0</v>
      </c>
      <c r="M399" s="308">
        <f t="shared" si="30"/>
        <v>0</v>
      </c>
    </row>
    <row r="400" spans="11:13" hidden="1" x14ac:dyDescent="0.25">
      <c r="K400" s="482">
        <f t="shared" si="29"/>
        <v>0</v>
      </c>
      <c r="L400" s="478">
        <f t="shared" si="31"/>
        <v>0</v>
      </c>
      <c r="M400" s="308">
        <f t="shared" si="30"/>
        <v>0</v>
      </c>
    </row>
    <row r="401" spans="11:13" hidden="1" x14ac:dyDescent="0.25">
      <c r="K401" s="482">
        <f t="shared" si="29"/>
        <v>0</v>
      </c>
      <c r="L401" s="478">
        <f t="shared" si="31"/>
        <v>0</v>
      </c>
      <c r="M401" s="308">
        <f t="shared" si="30"/>
        <v>0</v>
      </c>
    </row>
    <row r="402" spans="11:13" hidden="1" x14ac:dyDescent="0.25">
      <c r="K402" s="482">
        <f t="shared" si="29"/>
        <v>0</v>
      </c>
      <c r="L402" s="478">
        <f t="shared" si="31"/>
        <v>0</v>
      </c>
      <c r="M402" s="308">
        <f t="shared" si="30"/>
        <v>0</v>
      </c>
    </row>
    <row r="403" spans="11:13" hidden="1" x14ac:dyDescent="0.25">
      <c r="K403" s="482">
        <f t="shared" si="29"/>
        <v>0</v>
      </c>
      <c r="L403" s="478">
        <f t="shared" si="31"/>
        <v>0</v>
      </c>
      <c r="M403" s="308">
        <f t="shared" si="30"/>
        <v>0</v>
      </c>
    </row>
    <row r="404" spans="11:13" hidden="1" x14ac:dyDescent="0.25">
      <c r="K404" s="482">
        <f t="shared" si="29"/>
        <v>0</v>
      </c>
      <c r="L404" s="478">
        <f t="shared" si="31"/>
        <v>0</v>
      </c>
      <c r="M404" s="308">
        <f t="shared" si="30"/>
        <v>0</v>
      </c>
    </row>
    <row r="405" spans="11:13" hidden="1" x14ac:dyDescent="0.25">
      <c r="K405" s="482">
        <f t="shared" si="29"/>
        <v>0</v>
      </c>
      <c r="L405" s="478">
        <f t="shared" si="31"/>
        <v>0</v>
      </c>
      <c r="M405" s="308">
        <f t="shared" si="30"/>
        <v>0</v>
      </c>
    </row>
    <row r="406" spans="11:13" hidden="1" x14ac:dyDescent="0.25">
      <c r="K406" s="482">
        <f t="shared" si="29"/>
        <v>0</v>
      </c>
      <c r="L406" s="478">
        <f t="shared" si="31"/>
        <v>0</v>
      </c>
      <c r="M406" s="308">
        <f t="shared" si="30"/>
        <v>0</v>
      </c>
    </row>
    <row r="407" spans="11:13" hidden="1" x14ac:dyDescent="0.25">
      <c r="K407" s="482">
        <f t="shared" si="29"/>
        <v>0</v>
      </c>
      <c r="L407" s="478">
        <f t="shared" si="31"/>
        <v>0</v>
      </c>
      <c r="M407" s="308">
        <f t="shared" si="30"/>
        <v>0</v>
      </c>
    </row>
    <row r="408" spans="11:13" hidden="1" x14ac:dyDescent="0.25">
      <c r="K408" s="482">
        <f t="shared" si="29"/>
        <v>0</v>
      </c>
      <c r="L408" s="478">
        <f t="shared" si="31"/>
        <v>0</v>
      </c>
      <c r="M408" s="308">
        <f t="shared" si="30"/>
        <v>0</v>
      </c>
    </row>
    <row r="409" spans="11:13" hidden="1" x14ac:dyDescent="0.25">
      <c r="K409" s="482">
        <f t="shared" si="29"/>
        <v>0</v>
      </c>
      <c r="L409" s="478">
        <f t="shared" si="31"/>
        <v>0</v>
      </c>
      <c r="M409" s="308">
        <f t="shared" si="30"/>
        <v>0</v>
      </c>
    </row>
    <row r="410" spans="11:13" hidden="1" x14ac:dyDescent="0.25">
      <c r="K410" s="482">
        <f t="shared" si="29"/>
        <v>0</v>
      </c>
      <c r="L410" s="478">
        <f t="shared" si="31"/>
        <v>0</v>
      </c>
      <c r="M410" s="308">
        <f t="shared" si="30"/>
        <v>0</v>
      </c>
    </row>
    <row r="411" spans="11:13" hidden="1" x14ac:dyDescent="0.25">
      <c r="K411" s="482">
        <f t="shared" si="29"/>
        <v>0</v>
      </c>
      <c r="L411" s="478">
        <f t="shared" si="31"/>
        <v>0</v>
      </c>
      <c r="M411" s="308">
        <f t="shared" si="30"/>
        <v>0</v>
      </c>
    </row>
    <row r="412" spans="11:13" hidden="1" x14ac:dyDescent="0.25">
      <c r="K412" s="482">
        <f t="shared" si="29"/>
        <v>0</v>
      </c>
      <c r="L412" s="478">
        <f t="shared" si="31"/>
        <v>0</v>
      </c>
      <c r="M412" s="308">
        <f t="shared" si="30"/>
        <v>0</v>
      </c>
    </row>
    <row r="413" spans="11:13" hidden="1" x14ac:dyDescent="0.25">
      <c r="K413" s="482">
        <f t="shared" si="29"/>
        <v>0</v>
      </c>
      <c r="L413" s="478">
        <f t="shared" si="31"/>
        <v>0</v>
      </c>
      <c r="M413" s="308">
        <f t="shared" si="30"/>
        <v>0</v>
      </c>
    </row>
    <row r="414" spans="11:13" hidden="1" x14ac:dyDescent="0.25">
      <c r="K414" s="482">
        <f t="shared" si="29"/>
        <v>0</v>
      </c>
      <c r="L414" s="478">
        <f t="shared" si="31"/>
        <v>0</v>
      </c>
      <c r="M414" s="308">
        <f t="shared" si="30"/>
        <v>0</v>
      </c>
    </row>
    <row r="415" spans="11:13" hidden="1" x14ac:dyDescent="0.25">
      <c r="K415" s="482">
        <f t="shared" si="29"/>
        <v>0</v>
      </c>
      <c r="L415" s="478">
        <f t="shared" si="31"/>
        <v>0</v>
      </c>
      <c r="M415" s="308">
        <f t="shared" si="30"/>
        <v>0</v>
      </c>
    </row>
    <row r="416" spans="11:13" hidden="1" x14ac:dyDescent="0.25">
      <c r="K416" s="482">
        <f t="shared" si="29"/>
        <v>0</v>
      </c>
      <c r="L416" s="478">
        <f t="shared" si="31"/>
        <v>0</v>
      </c>
      <c r="M416" s="308">
        <f t="shared" si="30"/>
        <v>0</v>
      </c>
    </row>
    <row r="417" spans="11:13" hidden="1" x14ac:dyDescent="0.25">
      <c r="K417" s="482">
        <f t="shared" si="29"/>
        <v>0</v>
      </c>
      <c r="L417" s="478">
        <f t="shared" si="31"/>
        <v>0</v>
      </c>
      <c r="M417" s="308">
        <f t="shared" si="30"/>
        <v>0</v>
      </c>
    </row>
    <row r="418" spans="11:13" hidden="1" x14ac:dyDescent="0.25">
      <c r="K418" s="482">
        <f t="shared" si="29"/>
        <v>0</v>
      </c>
      <c r="L418" s="478">
        <f t="shared" si="31"/>
        <v>0</v>
      </c>
      <c r="M418" s="308">
        <f t="shared" si="30"/>
        <v>0</v>
      </c>
    </row>
    <row r="419" spans="11:13" hidden="1" x14ac:dyDescent="0.25">
      <c r="K419" s="482">
        <f t="shared" si="29"/>
        <v>0</v>
      </c>
      <c r="L419" s="478">
        <f t="shared" si="31"/>
        <v>0</v>
      </c>
      <c r="M419" s="308">
        <f t="shared" si="30"/>
        <v>0</v>
      </c>
    </row>
    <row r="420" spans="11:13" hidden="1" x14ac:dyDescent="0.25">
      <c r="K420" s="482">
        <f t="shared" si="29"/>
        <v>0</v>
      </c>
      <c r="L420" s="478">
        <f t="shared" si="31"/>
        <v>0</v>
      </c>
      <c r="M420" s="308">
        <f t="shared" si="30"/>
        <v>0</v>
      </c>
    </row>
    <row r="421" spans="11:13" hidden="1" x14ac:dyDescent="0.25">
      <c r="K421" s="482">
        <f t="shared" si="29"/>
        <v>0</v>
      </c>
      <c r="L421" s="478">
        <f t="shared" si="31"/>
        <v>0</v>
      </c>
      <c r="M421" s="308">
        <f t="shared" si="30"/>
        <v>0</v>
      </c>
    </row>
    <row r="422" spans="11:13" hidden="1" x14ac:dyDescent="0.25">
      <c r="K422" s="482">
        <f t="shared" si="29"/>
        <v>0</v>
      </c>
      <c r="L422" s="478">
        <f t="shared" si="31"/>
        <v>0</v>
      </c>
      <c r="M422" s="308">
        <f t="shared" si="30"/>
        <v>0</v>
      </c>
    </row>
    <row r="423" spans="11:13" hidden="1" x14ac:dyDescent="0.25">
      <c r="K423" s="482">
        <f t="shared" si="29"/>
        <v>0</v>
      </c>
      <c r="L423" s="478">
        <f t="shared" si="31"/>
        <v>0</v>
      </c>
      <c r="M423" s="308">
        <f t="shared" si="30"/>
        <v>0</v>
      </c>
    </row>
    <row r="424" spans="11:13" hidden="1" x14ac:dyDescent="0.25">
      <c r="K424" s="482">
        <f t="shared" si="29"/>
        <v>0</v>
      </c>
      <c r="L424" s="478">
        <f t="shared" si="31"/>
        <v>0</v>
      </c>
      <c r="M424" s="308">
        <f t="shared" si="30"/>
        <v>0</v>
      </c>
    </row>
    <row r="425" spans="11:13" hidden="1" x14ac:dyDescent="0.25">
      <c r="K425" s="482">
        <f t="shared" si="29"/>
        <v>0</v>
      </c>
      <c r="L425" s="478">
        <f t="shared" si="31"/>
        <v>0</v>
      </c>
      <c r="M425" s="308">
        <f t="shared" si="30"/>
        <v>0</v>
      </c>
    </row>
    <row r="426" spans="11:13" hidden="1" x14ac:dyDescent="0.25">
      <c r="K426" s="482">
        <f t="shared" si="29"/>
        <v>0</v>
      </c>
      <c r="L426" s="478">
        <f t="shared" si="31"/>
        <v>0</v>
      </c>
      <c r="M426" s="308">
        <f t="shared" si="30"/>
        <v>0</v>
      </c>
    </row>
    <row r="427" spans="11:13" hidden="1" x14ac:dyDescent="0.25">
      <c r="K427" s="482">
        <f t="shared" si="29"/>
        <v>0</v>
      </c>
      <c r="L427" s="478">
        <f t="shared" si="31"/>
        <v>0</v>
      </c>
      <c r="M427" s="308">
        <f t="shared" si="30"/>
        <v>0</v>
      </c>
    </row>
    <row r="428" spans="11:13" hidden="1" x14ac:dyDescent="0.25">
      <c r="K428" s="482">
        <f t="shared" si="29"/>
        <v>0</v>
      </c>
      <c r="L428" s="478">
        <f t="shared" si="31"/>
        <v>0</v>
      </c>
      <c r="M428" s="308">
        <f t="shared" si="30"/>
        <v>0</v>
      </c>
    </row>
    <row r="429" spans="11:13" hidden="1" x14ac:dyDescent="0.25">
      <c r="K429" s="482">
        <f t="shared" si="29"/>
        <v>0</v>
      </c>
      <c r="L429" s="478">
        <f t="shared" si="31"/>
        <v>0</v>
      </c>
      <c r="M429" s="308">
        <f t="shared" si="30"/>
        <v>0</v>
      </c>
    </row>
    <row r="430" spans="11:13" hidden="1" x14ac:dyDescent="0.25">
      <c r="K430" s="482">
        <f t="shared" si="29"/>
        <v>0</v>
      </c>
      <c r="L430" s="478">
        <f t="shared" si="31"/>
        <v>0</v>
      </c>
      <c r="M430" s="308">
        <f t="shared" si="30"/>
        <v>0</v>
      </c>
    </row>
    <row r="431" spans="11:13" hidden="1" x14ac:dyDescent="0.25">
      <c r="K431" s="482">
        <f t="shared" si="29"/>
        <v>0</v>
      </c>
      <c r="L431" s="478">
        <f t="shared" si="31"/>
        <v>0</v>
      </c>
      <c r="M431" s="308">
        <f t="shared" si="30"/>
        <v>0</v>
      </c>
    </row>
    <row r="432" spans="11:13" hidden="1" x14ac:dyDescent="0.25">
      <c r="K432" s="482">
        <f t="shared" si="29"/>
        <v>0</v>
      </c>
      <c r="L432" s="478">
        <f t="shared" si="31"/>
        <v>0</v>
      </c>
      <c r="M432" s="308">
        <f t="shared" si="30"/>
        <v>0</v>
      </c>
    </row>
    <row r="433" spans="11:13" hidden="1" x14ac:dyDescent="0.25">
      <c r="K433" s="482">
        <f t="shared" si="29"/>
        <v>0</v>
      </c>
      <c r="L433" s="478">
        <f t="shared" si="31"/>
        <v>0</v>
      </c>
      <c r="M433" s="308">
        <f t="shared" si="30"/>
        <v>0</v>
      </c>
    </row>
    <row r="434" spans="11:13" hidden="1" x14ac:dyDescent="0.25">
      <c r="K434" s="482">
        <f t="shared" si="29"/>
        <v>0</v>
      </c>
      <c r="L434" s="478">
        <f t="shared" si="31"/>
        <v>0</v>
      </c>
      <c r="M434" s="308">
        <f t="shared" si="30"/>
        <v>0</v>
      </c>
    </row>
    <row r="435" spans="11:13" hidden="1" x14ac:dyDescent="0.25">
      <c r="K435" s="482">
        <f t="shared" si="29"/>
        <v>0</v>
      </c>
      <c r="L435" s="478">
        <f t="shared" si="31"/>
        <v>0</v>
      </c>
      <c r="M435" s="308">
        <f t="shared" si="30"/>
        <v>0</v>
      </c>
    </row>
    <row r="436" spans="11:13" hidden="1" x14ac:dyDescent="0.25">
      <c r="K436" s="482">
        <f t="shared" si="29"/>
        <v>0</v>
      </c>
      <c r="L436" s="478">
        <f t="shared" si="31"/>
        <v>0</v>
      </c>
      <c r="M436" s="308">
        <f t="shared" si="30"/>
        <v>0</v>
      </c>
    </row>
    <row r="437" spans="11:13" hidden="1" x14ac:dyDescent="0.25">
      <c r="K437" s="482">
        <f t="shared" si="29"/>
        <v>0</v>
      </c>
      <c r="L437" s="478">
        <f t="shared" si="31"/>
        <v>0</v>
      </c>
      <c r="M437" s="308">
        <f t="shared" si="30"/>
        <v>0</v>
      </c>
    </row>
    <row r="438" spans="11:13" hidden="1" x14ac:dyDescent="0.25">
      <c r="K438" s="482">
        <f t="shared" si="29"/>
        <v>0</v>
      </c>
      <c r="L438" s="478">
        <f t="shared" si="31"/>
        <v>0</v>
      </c>
      <c r="M438" s="308">
        <f t="shared" si="30"/>
        <v>0</v>
      </c>
    </row>
    <row r="439" spans="11:13" hidden="1" x14ac:dyDescent="0.25">
      <c r="K439" s="482">
        <f t="shared" si="29"/>
        <v>0</v>
      </c>
      <c r="L439" s="478">
        <f t="shared" si="31"/>
        <v>0</v>
      </c>
      <c r="M439" s="308">
        <f t="shared" si="30"/>
        <v>0</v>
      </c>
    </row>
    <row r="440" spans="11:13" hidden="1" x14ac:dyDescent="0.25">
      <c r="K440" s="482">
        <f t="shared" si="29"/>
        <v>0</v>
      </c>
      <c r="L440" s="478">
        <f t="shared" si="31"/>
        <v>0</v>
      </c>
      <c r="M440" s="308">
        <f t="shared" si="30"/>
        <v>0</v>
      </c>
    </row>
    <row r="441" spans="11:13" hidden="1" x14ac:dyDescent="0.25">
      <c r="K441" s="482">
        <f t="shared" si="29"/>
        <v>0</v>
      </c>
      <c r="L441" s="478">
        <f t="shared" si="31"/>
        <v>0</v>
      </c>
      <c r="M441" s="308">
        <f t="shared" si="30"/>
        <v>0</v>
      </c>
    </row>
    <row r="442" spans="11:13" hidden="1" x14ac:dyDescent="0.25">
      <c r="K442" s="482">
        <f t="shared" si="29"/>
        <v>0</v>
      </c>
      <c r="L442" s="478">
        <f t="shared" si="31"/>
        <v>0</v>
      </c>
      <c r="M442" s="308">
        <f t="shared" si="30"/>
        <v>0</v>
      </c>
    </row>
    <row r="443" spans="11:13" hidden="1" x14ac:dyDescent="0.25">
      <c r="K443" s="482">
        <f t="shared" si="29"/>
        <v>0</v>
      </c>
      <c r="L443" s="478">
        <f t="shared" si="31"/>
        <v>0</v>
      </c>
      <c r="M443" s="308">
        <f t="shared" si="30"/>
        <v>0</v>
      </c>
    </row>
    <row r="444" spans="11:13" hidden="1" x14ac:dyDescent="0.25">
      <c r="K444" s="482">
        <f t="shared" si="29"/>
        <v>0</v>
      </c>
      <c r="L444" s="478">
        <f t="shared" si="31"/>
        <v>0</v>
      </c>
      <c r="M444" s="308">
        <f t="shared" si="30"/>
        <v>0</v>
      </c>
    </row>
    <row r="445" spans="11:13" hidden="1" x14ac:dyDescent="0.25">
      <c r="K445" s="482">
        <f t="shared" si="29"/>
        <v>0</v>
      </c>
      <c r="L445" s="478">
        <f t="shared" si="31"/>
        <v>0</v>
      </c>
      <c r="M445" s="308">
        <f t="shared" si="30"/>
        <v>0</v>
      </c>
    </row>
    <row r="446" spans="11:13" hidden="1" x14ac:dyDescent="0.25">
      <c r="K446" s="482">
        <f t="shared" si="29"/>
        <v>0</v>
      </c>
      <c r="L446" s="478">
        <f t="shared" si="31"/>
        <v>0</v>
      </c>
      <c r="M446" s="308">
        <f t="shared" si="30"/>
        <v>0</v>
      </c>
    </row>
    <row r="447" spans="11:13" hidden="1" x14ac:dyDescent="0.25">
      <c r="K447" s="482">
        <f t="shared" si="29"/>
        <v>0</v>
      </c>
      <c r="L447" s="478">
        <f t="shared" si="31"/>
        <v>0</v>
      </c>
      <c r="M447" s="308">
        <f t="shared" si="30"/>
        <v>0</v>
      </c>
    </row>
    <row r="448" spans="11:13" hidden="1" x14ac:dyDescent="0.25">
      <c r="K448" s="482">
        <f t="shared" si="29"/>
        <v>0</v>
      </c>
      <c r="L448" s="478">
        <f t="shared" si="31"/>
        <v>0</v>
      </c>
      <c r="M448" s="308">
        <f t="shared" si="30"/>
        <v>0</v>
      </c>
    </row>
    <row r="449" spans="11:13" hidden="1" x14ac:dyDescent="0.25">
      <c r="K449" s="482">
        <f t="shared" si="29"/>
        <v>0</v>
      </c>
      <c r="L449" s="478">
        <f t="shared" si="31"/>
        <v>0</v>
      </c>
      <c r="M449" s="308">
        <f t="shared" si="30"/>
        <v>0</v>
      </c>
    </row>
    <row r="450" spans="11:13" hidden="1" x14ac:dyDescent="0.25">
      <c r="K450" s="482">
        <f t="shared" si="29"/>
        <v>0</v>
      </c>
      <c r="L450" s="478">
        <f t="shared" si="31"/>
        <v>0</v>
      </c>
      <c r="M450" s="308">
        <f t="shared" si="30"/>
        <v>0</v>
      </c>
    </row>
    <row r="451" spans="11:13" hidden="1" x14ac:dyDescent="0.25">
      <c r="K451" s="482">
        <f t="shared" si="29"/>
        <v>0</v>
      </c>
      <c r="L451" s="478">
        <f t="shared" si="31"/>
        <v>0</v>
      </c>
      <c r="M451" s="308">
        <f t="shared" si="30"/>
        <v>0</v>
      </c>
    </row>
    <row r="452" spans="11:13" hidden="1" x14ac:dyDescent="0.25">
      <c r="K452" s="482">
        <f t="shared" si="29"/>
        <v>0</v>
      </c>
      <c r="L452" s="478">
        <f t="shared" si="31"/>
        <v>0</v>
      </c>
      <c r="M452" s="308">
        <f t="shared" si="30"/>
        <v>0</v>
      </c>
    </row>
    <row r="453" spans="11:13" hidden="1" x14ac:dyDescent="0.25">
      <c r="K453" s="482">
        <f t="shared" ref="K453:K498" si="32">SUM(F453:J453)</f>
        <v>0</v>
      </c>
      <c r="L453" s="478">
        <f t="shared" si="31"/>
        <v>0</v>
      </c>
      <c r="M453" s="308">
        <f t="shared" ref="M453:M498" si="33">SUM(K453*L453)</f>
        <v>0</v>
      </c>
    </row>
    <row r="454" spans="11:13" hidden="1" x14ac:dyDescent="0.25">
      <c r="K454" s="482">
        <f t="shared" si="32"/>
        <v>0</v>
      </c>
      <c r="L454" s="478">
        <f t="shared" ref="L454:L498" si="34">IF(D454="X",0,IF(E454="",0,IF(E454="H",0,VLOOKUP(E454,$F$539:$G$553,2))))</f>
        <v>0</v>
      </c>
      <c r="M454" s="308">
        <f t="shared" si="33"/>
        <v>0</v>
      </c>
    </row>
    <row r="455" spans="11:13" hidden="1" x14ac:dyDescent="0.25">
      <c r="K455" s="482">
        <f t="shared" si="32"/>
        <v>0</v>
      </c>
      <c r="L455" s="478">
        <f t="shared" si="34"/>
        <v>0</v>
      </c>
      <c r="M455" s="308">
        <f t="shared" si="33"/>
        <v>0</v>
      </c>
    </row>
    <row r="456" spans="11:13" hidden="1" x14ac:dyDescent="0.25">
      <c r="K456" s="482">
        <f t="shared" si="32"/>
        <v>0</v>
      </c>
      <c r="L456" s="478">
        <f t="shared" si="34"/>
        <v>0</v>
      </c>
      <c r="M456" s="308">
        <f t="shared" si="33"/>
        <v>0</v>
      </c>
    </row>
    <row r="457" spans="11:13" hidden="1" x14ac:dyDescent="0.25">
      <c r="K457" s="482">
        <f t="shared" si="32"/>
        <v>0</v>
      </c>
      <c r="L457" s="478">
        <f t="shared" si="34"/>
        <v>0</v>
      </c>
      <c r="M457" s="308">
        <f t="shared" si="33"/>
        <v>0</v>
      </c>
    </row>
    <row r="458" spans="11:13" hidden="1" x14ac:dyDescent="0.25">
      <c r="K458" s="482">
        <f t="shared" si="32"/>
        <v>0</v>
      </c>
      <c r="L458" s="478">
        <f t="shared" si="34"/>
        <v>0</v>
      </c>
      <c r="M458" s="308">
        <f t="shared" si="33"/>
        <v>0</v>
      </c>
    </row>
    <row r="459" spans="11:13" hidden="1" x14ac:dyDescent="0.25">
      <c r="K459" s="482">
        <f t="shared" si="32"/>
        <v>0</v>
      </c>
      <c r="L459" s="478">
        <f t="shared" si="34"/>
        <v>0</v>
      </c>
      <c r="M459" s="308">
        <f t="shared" si="33"/>
        <v>0</v>
      </c>
    </row>
    <row r="460" spans="11:13" hidden="1" x14ac:dyDescent="0.25">
      <c r="K460" s="482">
        <f t="shared" si="32"/>
        <v>0</v>
      </c>
      <c r="L460" s="478">
        <f t="shared" si="34"/>
        <v>0</v>
      </c>
      <c r="M460" s="308">
        <f t="shared" si="33"/>
        <v>0</v>
      </c>
    </row>
    <row r="461" spans="11:13" hidden="1" x14ac:dyDescent="0.25">
      <c r="K461" s="482">
        <f t="shared" si="32"/>
        <v>0</v>
      </c>
      <c r="L461" s="478">
        <f t="shared" si="34"/>
        <v>0</v>
      </c>
      <c r="M461" s="308">
        <f t="shared" si="33"/>
        <v>0</v>
      </c>
    </row>
    <row r="462" spans="11:13" hidden="1" x14ac:dyDescent="0.25">
      <c r="K462" s="482">
        <f t="shared" si="32"/>
        <v>0</v>
      </c>
      <c r="L462" s="478">
        <f t="shared" si="34"/>
        <v>0</v>
      </c>
      <c r="M462" s="308">
        <f t="shared" si="33"/>
        <v>0</v>
      </c>
    </row>
    <row r="463" spans="11:13" hidden="1" x14ac:dyDescent="0.25">
      <c r="K463" s="482">
        <f t="shared" si="32"/>
        <v>0</v>
      </c>
      <c r="L463" s="478">
        <f t="shared" si="34"/>
        <v>0</v>
      </c>
      <c r="M463" s="308">
        <f t="shared" si="33"/>
        <v>0</v>
      </c>
    </row>
    <row r="464" spans="11:13" hidden="1" x14ac:dyDescent="0.25">
      <c r="K464" s="482">
        <f t="shared" si="32"/>
        <v>0</v>
      </c>
      <c r="L464" s="478">
        <f t="shared" si="34"/>
        <v>0</v>
      </c>
      <c r="M464" s="308">
        <f t="shared" si="33"/>
        <v>0</v>
      </c>
    </row>
    <row r="465" spans="11:13" hidden="1" x14ac:dyDescent="0.25">
      <c r="K465" s="482">
        <f t="shared" si="32"/>
        <v>0</v>
      </c>
      <c r="L465" s="478">
        <f t="shared" si="34"/>
        <v>0</v>
      </c>
      <c r="M465" s="308">
        <f t="shared" si="33"/>
        <v>0</v>
      </c>
    </row>
    <row r="466" spans="11:13" hidden="1" x14ac:dyDescent="0.25">
      <c r="K466" s="482">
        <f t="shared" si="32"/>
        <v>0</v>
      </c>
      <c r="L466" s="478">
        <f t="shared" si="34"/>
        <v>0</v>
      </c>
      <c r="M466" s="308">
        <f t="shared" si="33"/>
        <v>0</v>
      </c>
    </row>
    <row r="467" spans="11:13" hidden="1" x14ac:dyDescent="0.25">
      <c r="K467" s="482">
        <f t="shared" si="32"/>
        <v>0</v>
      </c>
      <c r="L467" s="478">
        <f t="shared" si="34"/>
        <v>0</v>
      </c>
      <c r="M467" s="308">
        <f t="shared" si="33"/>
        <v>0</v>
      </c>
    </row>
    <row r="468" spans="11:13" hidden="1" x14ac:dyDescent="0.25">
      <c r="K468" s="482">
        <f t="shared" si="32"/>
        <v>0</v>
      </c>
      <c r="L468" s="478">
        <f t="shared" si="34"/>
        <v>0</v>
      </c>
      <c r="M468" s="308">
        <f t="shared" si="33"/>
        <v>0</v>
      </c>
    </row>
    <row r="469" spans="11:13" hidden="1" x14ac:dyDescent="0.25">
      <c r="K469" s="482">
        <f t="shared" si="32"/>
        <v>0</v>
      </c>
      <c r="L469" s="478">
        <f t="shared" si="34"/>
        <v>0</v>
      </c>
      <c r="M469" s="308">
        <f t="shared" si="33"/>
        <v>0</v>
      </c>
    </row>
    <row r="470" spans="11:13" hidden="1" x14ac:dyDescent="0.25">
      <c r="K470" s="482">
        <f t="shared" si="32"/>
        <v>0</v>
      </c>
      <c r="L470" s="478">
        <f t="shared" si="34"/>
        <v>0</v>
      </c>
      <c r="M470" s="308">
        <f t="shared" si="33"/>
        <v>0</v>
      </c>
    </row>
    <row r="471" spans="11:13" hidden="1" x14ac:dyDescent="0.25">
      <c r="K471" s="482">
        <f t="shared" si="32"/>
        <v>0</v>
      </c>
      <c r="L471" s="478">
        <f t="shared" si="34"/>
        <v>0</v>
      </c>
      <c r="M471" s="308">
        <f t="shared" si="33"/>
        <v>0</v>
      </c>
    </row>
    <row r="472" spans="11:13" hidden="1" x14ac:dyDescent="0.25">
      <c r="K472" s="482">
        <f t="shared" si="32"/>
        <v>0</v>
      </c>
      <c r="L472" s="478">
        <f t="shared" si="34"/>
        <v>0</v>
      </c>
      <c r="M472" s="308">
        <f t="shared" si="33"/>
        <v>0</v>
      </c>
    </row>
    <row r="473" spans="11:13" hidden="1" x14ac:dyDescent="0.25">
      <c r="K473" s="482">
        <f t="shared" si="32"/>
        <v>0</v>
      </c>
      <c r="L473" s="478">
        <f t="shared" si="34"/>
        <v>0</v>
      </c>
      <c r="M473" s="308">
        <f t="shared" si="33"/>
        <v>0</v>
      </c>
    </row>
    <row r="474" spans="11:13" hidden="1" x14ac:dyDescent="0.25">
      <c r="K474" s="482">
        <f t="shared" si="32"/>
        <v>0</v>
      </c>
      <c r="L474" s="478">
        <f t="shared" si="34"/>
        <v>0</v>
      </c>
      <c r="M474" s="308">
        <f t="shared" si="33"/>
        <v>0</v>
      </c>
    </row>
    <row r="475" spans="11:13" hidden="1" x14ac:dyDescent="0.25">
      <c r="K475" s="482">
        <f t="shared" si="32"/>
        <v>0</v>
      </c>
      <c r="L475" s="478">
        <f t="shared" si="34"/>
        <v>0</v>
      </c>
      <c r="M475" s="308">
        <f t="shared" si="33"/>
        <v>0</v>
      </c>
    </row>
    <row r="476" spans="11:13" hidden="1" x14ac:dyDescent="0.25">
      <c r="K476" s="482">
        <f t="shared" si="32"/>
        <v>0</v>
      </c>
      <c r="L476" s="478">
        <f t="shared" si="34"/>
        <v>0</v>
      </c>
      <c r="M476" s="308">
        <f t="shared" si="33"/>
        <v>0</v>
      </c>
    </row>
    <row r="477" spans="11:13" hidden="1" x14ac:dyDescent="0.25">
      <c r="K477" s="482">
        <f t="shared" si="32"/>
        <v>0</v>
      </c>
      <c r="L477" s="478">
        <f t="shared" si="34"/>
        <v>0</v>
      </c>
      <c r="M477" s="308">
        <f t="shared" si="33"/>
        <v>0</v>
      </c>
    </row>
    <row r="478" spans="11:13" hidden="1" x14ac:dyDescent="0.25">
      <c r="K478" s="482">
        <f t="shared" si="32"/>
        <v>0</v>
      </c>
      <c r="L478" s="478">
        <f t="shared" si="34"/>
        <v>0</v>
      </c>
      <c r="M478" s="308">
        <f t="shared" si="33"/>
        <v>0</v>
      </c>
    </row>
    <row r="479" spans="11:13" hidden="1" x14ac:dyDescent="0.25">
      <c r="K479" s="482">
        <f t="shared" si="32"/>
        <v>0</v>
      </c>
      <c r="L479" s="478">
        <f t="shared" si="34"/>
        <v>0</v>
      </c>
      <c r="M479" s="308">
        <f t="shared" si="33"/>
        <v>0</v>
      </c>
    </row>
    <row r="480" spans="11:13" hidden="1" x14ac:dyDescent="0.25">
      <c r="K480" s="482">
        <f t="shared" si="32"/>
        <v>0</v>
      </c>
      <c r="L480" s="478">
        <f t="shared" si="34"/>
        <v>0</v>
      </c>
      <c r="M480" s="308">
        <f t="shared" si="33"/>
        <v>0</v>
      </c>
    </row>
    <row r="481" spans="11:13" hidden="1" x14ac:dyDescent="0.25">
      <c r="K481" s="482">
        <f t="shared" si="32"/>
        <v>0</v>
      </c>
      <c r="L481" s="478">
        <f t="shared" si="34"/>
        <v>0</v>
      </c>
      <c r="M481" s="308">
        <f t="shared" si="33"/>
        <v>0</v>
      </c>
    </row>
    <row r="482" spans="11:13" hidden="1" x14ac:dyDescent="0.25">
      <c r="K482" s="482">
        <f t="shared" si="32"/>
        <v>0</v>
      </c>
      <c r="L482" s="478">
        <f t="shared" si="34"/>
        <v>0</v>
      </c>
      <c r="M482" s="308">
        <f t="shared" si="33"/>
        <v>0</v>
      </c>
    </row>
    <row r="483" spans="11:13" hidden="1" x14ac:dyDescent="0.25">
      <c r="K483" s="482">
        <f t="shared" si="32"/>
        <v>0</v>
      </c>
      <c r="L483" s="478">
        <f t="shared" si="34"/>
        <v>0</v>
      </c>
      <c r="M483" s="308">
        <f t="shared" si="33"/>
        <v>0</v>
      </c>
    </row>
    <row r="484" spans="11:13" hidden="1" x14ac:dyDescent="0.25">
      <c r="K484" s="482">
        <f t="shared" si="32"/>
        <v>0</v>
      </c>
      <c r="L484" s="478">
        <f t="shared" si="34"/>
        <v>0</v>
      </c>
      <c r="M484" s="308">
        <f t="shared" si="33"/>
        <v>0</v>
      </c>
    </row>
    <row r="485" spans="11:13" hidden="1" x14ac:dyDescent="0.25">
      <c r="K485" s="482">
        <f t="shared" si="32"/>
        <v>0</v>
      </c>
      <c r="L485" s="478">
        <f t="shared" si="34"/>
        <v>0</v>
      </c>
      <c r="M485" s="308">
        <f t="shared" si="33"/>
        <v>0</v>
      </c>
    </row>
    <row r="486" spans="11:13" hidden="1" x14ac:dyDescent="0.25">
      <c r="K486" s="482">
        <f t="shared" si="32"/>
        <v>0</v>
      </c>
      <c r="L486" s="478">
        <f t="shared" si="34"/>
        <v>0</v>
      </c>
      <c r="M486" s="308">
        <f t="shared" si="33"/>
        <v>0</v>
      </c>
    </row>
    <row r="487" spans="11:13" hidden="1" x14ac:dyDescent="0.25">
      <c r="K487" s="482">
        <f t="shared" si="32"/>
        <v>0</v>
      </c>
      <c r="L487" s="478">
        <f t="shared" si="34"/>
        <v>0</v>
      </c>
      <c r="M487" s="308">
        <f t="shared" si="33"/>
        <v>0</v>
      </c>
    </row>
    <row r="488" spans="11:13" hidden="1" x14ac:dyDescent="0.25">
      <c r="K488" s="482">
        <f t="shared" si="32"/>
        <v>0</v>
      </c>
      <c r="L488" s="478">
        <f t="shared" si="34"/>
        <v>0</v>
      </c>
      <c r="M488" s="308">
        <f t="shared" si="33"/>
        <v>0</v>
      </c>
    </row>
    <row r="489" spans="11:13" hidden="1" x14ac:dyDescent="0.25">
      <c r="K489" s="482">
        <f t="shared" si="32"/>
        <v>0</v>
      </c>
      <c r="L489" s="478">
        <f t="shared" si="34"/>
        <v>0</v>
      </c>
      <c r="M489" s="308">
        <f t="shared" si="33"/>
        <v>0</v>
      </c>
    </row>
    <row r="490" spans="11:13" hidden="1" x14ac:dyDescent="0.25">
      <c r="K490" s="482">
        <f t="shared" si="32"/>
        <v>0</v>
      </c>
      <c r="L490" s="478">
        <f t="shared" si="34"/>
        <v>0</v>
      </c>
      <c r="M490" s="308">
        <f t="shared" si="33"/>
        <v>0</v>
      </c>
    </row>
    <row r="491" spans="11:13" hidden="1" x14ac:dyDescent="0.25">
      <c r="K491" s="482">
        <f t="shared" ref="K491:K494" si="35">SUM(F491:J491)</f>
        <v>0</v>
      </c>
      <c r="L491" s="478">
        <f t="shared" si="34"/>
        <v>0</v>
      </c>
      <c r="M491" s="308">
        <f t="shared" ref="M491:M494" si="36">SUM(K491*L491)</f>
        <v>0</v>
      </c>
    </row>
    <row r="492" spans="11:13" hidden="1" x14ac:dyDescent="0.25">
      <c r="K492" s="482">
        <f t="shared" si="35"/>
        <v>0</v>
      </c>
      <c r="L492" s="478">
        <f t="shared" si="34"/>
        <v>0</v>
      </c>
      <c r="M492" s="308">
        <f t="shared" si="36"/>
        <v>0</v>
      </c>
    </row>
    <row r="493" spans="11:13" hidden="1" x14ac:dyDescent="0.25">
      <c r="K493" s="482">
        <f t="shared" si="35"/>
        <v>0</v>
      </c>
      <c r="L493" s="478">
        <f t="shared" si="34"/>
        <v>0</v>
      </c>
      <c r="M493" s="308">
        <f t="shared" si="36"/>
        <v>0</v>
      </c>
    </row>
    <row r="494" spans="11:13" hidden="1" x14ac:dyDescent="0.25">
      <c r="K494" s="482">
        <f t="shared" si="35"/>
        <v>0</v>
      </c>
      <c r="L494" s="478">
        <f t="shared" si="34"/>
        <v>0</v>
      </c>
      <c r="M494" s="308">
        <f t="shared" si="36"/>
        <v>0</v>
      </c>
    </row>
    <row r="495" spans="11:13" hidden="1" x14ac:dyDescent="0.25">
      <c r="K495" s="482">
        <f t="shared" si="32"/>
        <v>0</v>
      </c>
      <c r="L495" s="478">
        <f t="shared" si="34"/>
        <v>0</v>
      </c>
      <c r="M495" s="308">
        <f t="shared" si="33"/>
        <v>0</v>
      </c>
    </row>
    <row r="496" spans="11:13" hidden="1" x14ac:dyDescent="0.25">
      <c r="K496" s="482">
        <f t="shared" si="32"/>
        <v>0</v>
      </c>
      <c r="L496" s="478">
        <f t="shared" si="34"/>
        <v>0</v>
      </c>
      <c r="M496" s="308">
        <f t="shared" si="33"/>
        <v>0</v>
      </c>
    </row>
    <row r="497" spans="3:13" hidden="1" x14ac:dyDescent="0.25">
      <c r="K497" s="482">
        <f t="shared" si="32"/>
        <v>0</v>
      </c>
      <c r="L497" s="478">
        <f t="shared" si="34"/>
        <v>0</v>
      </c>
      <c r="M497" s="308">
        <f t="shared" si="33"/>
        <v>0</v>
      </c>
    </row>
    <row r="498" spans="3:13" hidden="1" x14ac:dyDescent="0.25">
      <c r="K498" s="482">
        <f t="shared" si="32"/>
        <v>0</v>
      </c>
      <c r="L498" s="478">
        <f t="shared" si="34"/>
        <v>0</v>
      </c>
      <c r="M498" s="308">
        <f t="shared" si="33"/>
        <v>0</v>
      </c>
    </row>
    <row r="499" spans="3:13" x14ac:dyDescent="0.25">
      <c r="C499" s="449" t="s">
        <v>34</v>
      </c>
      <c r="D499" s="383"/>
      <c r="E499" s="383"/>
      <c r="F499" s="383"/>
      <c r="G499" s="383"/>
      <c r="H499" s="383"/>
      <c r="I499" s="383"/>
      <c r="J499" s="383"/>
      <c r="K499" s="383"/>
      <c r="L499" s="383"/>
      <c r="M499" s="383" t="s">
        <v>33</v>
      </c>
    </row>
    <row r="500" spans="3:13" x14ac:dyDescent="0.25">
      <c r="C500" s="449" t="str">
        <f>IF(F539="","Vrije categorie",F539)</f>
        <v>A</v>
      </c>
      <c r="D500" s="383"/>
      <c r="E500" s="383"/>
      <c r="F500" s="383">
        <f t="shared" ref="F500:F514" si="37">SUMPRODUCT(--($E$4:$E$498=C500),--($D$4:$D$498=""),$F$4:$F$498)</f>
        <v>0</v>
      </c>
      <c r="G500" s="383">
        <f t="shared" ref="G500:G514" si="38">SUMPRODUCT(--($E$4:$E$498=C500),--($D$4:$D$498=""),$G$4:$G$498)</f>
        <v>3094.6000000000017</v>
      </c>
      <c r="H500" s="383">
        <f t="shared" ref="H500:H514" si="39">SUMPRODUCT(--($E$4:$E$498=C500),--($D$4:$D$498=""),$H$4:$H$498)</f>
        <v>0</v>
      </c>
      <c r="I500" s="383">
        <f t="shared" ref="I500:I514" si="40">SUMPRODUCT(--($E$4:$E$498=C500),--($D$4:$D$498=""),$I$4:$I$498)</f>
        <v>0</v>
      </c>
      <c r="J500" s="383">
        <f t="shared" ref="J500:J514" si="41">SUMPRODUCT(--($E$4:$E$498=C500),--($D$4:$D$498=""),$J$4:$J$498)</f>
        <v>0</v>
      </c>
      <c r="K500" s="383">
        <f t="shared" ref="K500:K514" si="42">SUM(F500:J500)</f>
        <v>3094.6000000000017</v>
      </c>
      <c r="L500" s="383"/>
      <c r="M500" s="383">
        <f t="shared" ref="M500:M507" si="43">SUMPRODUCT(--($E$4:$E$498=C500),--($D$4:$D$498=""),$M$4:$M$498)</f>
        <v>618920</v>
      </c>
    </row>
    <row r="501" spans="3:13" x14ac:dyDescent="0.25">
      <c r="C501" s="449" t="str">
        <f t="shared" ref="C501:C514" si="44">IF(F540="","Vrije categorie",F540)</f>
        <v>A1</v>
      </c>
      <c r="D501" s="383"/>
      <c r="E501" s="383"/>
      <c r="F501" s="383">
        <f t="shared" si="37"/>
        <v>0</v>
      </c>
      <c r="G501" s="383">
        <f t="shared" si="38"/>
        <v>236.79999999999998</v>
      </c>
      <c r="H501" s="383">
        <f t="shared" si="39"/>
        <v>0</v>
      </c>
      <c r="I501" s="383">
        <f t="shared" si="40"/>
        <v>0</v>
      </c>
      <c r="J501" s="383">
        <f t="shared" si="41"/>
        <v>16.100000000000001</v>
      </c>
      <c r="K501" s="383">
        <f t="shared" si="42"/>
        <v>252.89999999999998</v>
      </c>
      <c r="L501" s="383"/>
      <c r="M501" s="383">
        <f t="shared" si="43"/>
        <v>51374</v>
      </c>
    </row>
    <row r="502" spans="3:13" x14ac:dyDescent="0.25">
      <c r="C502" s="449" t="str">
        <f t="shared" si="44"/>
        <v>A2</v>
      </c>
      <c r="D502" s="383"/>
      <c r="E502" s="383"/>
      <c r="F502" s="383">
        <f t="shared" si="37"/>
        <v>0</v>
      </c>
      <c r="G502" s="383">
        <f t="shared" si="38"/>
        <v>585</v>
      </c>
      <c r="H502" s="383">
        <f t="shared" si="39"/>
        <v>0</v>
      </c>
      <c r="I502" s="383">
        <f t="shared" si="40"/>
        <v>0</v>
      </c>
      <c r="J502" s="383">
        <f t="shared" si="41"/>
        <v>0</v>
      </c>
      <c r="K502" s="383">
        <f t="shared" si="42"/>
        <v>585</v>
      </c>
      <c r="L502" s="383"/>
      <c r="M502" s="383">
        <f t="shared" si="43"/>
        <v>117000</v>
      </c>
    </row>
    <row r="503" spans="3:13" x14ac:dyDescent="0.25">
      <c r="C503" s="449" t="str">
        <f t="shared" si="44"/>
        <v>A3</v>
      </c>
      <c r="D503" s="383"/>
      <c r="E503" s="383"/>
      <c r="F503" s="383">
        <f t="shared" si="37"/>
        <v>0</v>
      </c>
      <c r="G503" s="383">
        <f t="shared" si="38"/>
        <v>0</v>
      </c>
      <c r="H503" s="383">
        <f t="shared" si="39"/>
        <v>0</v>
      </c>
      <c r="I503" s="383">
        <f t="shared" si="40"/>
        <v>0</v>
      </c>
      <c r="J503" s="383">
        <f t="shared" si="41"/>
        <v>0</v>
      </c>
      <c r="K503" s="383">
        <f t="shared" si="42"/>
        <v>0</v>
      </c>
      <c r="L503" s="383"/>
      <c r="M503" s="383">
        <f t="shared" si="43"/>
        <v>0</v>
      </c>
    </row>
    <row r="504" spans="3:13" x14ac:dyDescent="0.25">
      <c r="C504" s="449" t="str">
        <f t="shared" si="44"/>
        <v>B</v>
      </c>
      <c r="D504" s="383"/>
      <c r="E504" s="383"/>
      <c r="F504" s="383">
        <f t="shared" si="37"/>
        <v>18</v>
      </c>
      <c r="G504" s="383">
        <f t="shared" si="38"/>
        <v>1965.5</v>
      </c>
      <c r="H504" s="383">
        <f t="shared" si="39"/>
        <v>0</v>
      </c>
      <c r="I504" s="383">
        <f t="shared" si="40"/>
        <v>0</v>
      </c>
      <c r="J504" s="383">
        <f t="shared" si="41"/>
        <v>214.10000000000005</v>
      </c>
      <c r="K504" s="383">
        <f t="shared" si="42"/>
        <v>2197.6</v>
      </c>
      <c r="L504" s="383"/>
      <c r="M504" s="383">
        <f t="shared" si="43"/>
        <v>439638</v>
      </c>
    </row>
    <row r="505" spans="3:13" x14ac:dyDescent="0.25">
      <c r="C505" s="449" t="str">
        <f t="shared" si="44"/>
        <v>B1</v>
      </c>
      <c r="D505" s="383"/>
      <c r="E505" s="383"/>
      <c r="F505" s="383">
        <f t="shared" si="37"/>
        <v>0</v>
      </c>
      <c r="G505" s="383">
        <f t="shared" si="38"/>
        <v>0</v>
      </c>
      <c r="H505" s="383">
        <f t="shared" si="39"/>
        <v>0</v>
      </c>
      <c r="I505" s="383">
        <f t="shared" si="40"/>
        <v>0</v>
      </c>
      <c r="J505" s="383">
        <f t="shared" si="41"/>
        <v>0</v>
      </c>
      <c r="K505" s="383">
        <f t="shared" si="42"/>
        <v>0</v>
      </c>
      <c r="L505" s="383"/>
      <c r="M505" s="383">
        <f t="shared" si="43"/>
        <v>0</v>
      </c>
    </row>
    <row r="506" spans="3:13" x14ac:dyDescent="0.25">
      <c r="C506" s="449" t="str">
        <f t="shared" si="44"/>
        <v>C</v>
      </c>
      <c r="D506" s="383"/>
      <c r="E506" s="383"/>
      <c r="F506" s="383">
        <f t="shared" si="37"/>
        <v>0</v>
      </c>
      <c r="G506" s="383">
        <f t="shared" si="38"/>
        <v>0</v>
      </c>
      <c r="H506" s="383">
        <f t="shared" si="39"/>
        <v>0</v>
      </c>
      <c r="I506" s="383">
        <f t="shared" si="40"/>
        <v>0</v>
      </c>
      <c r="J506" s="383">
        <f t="shared" si="41"/>
        <v>180.7</v>
      </c>
      <c r="K506" s="383">
        <f t="shared" si="42"/>
        <v>180.7</v>
      </c>
      <c r="L506" s="383"/>
      <c r="M506" s="383">
        <f t="shared" si="43"/>
        <v>36520</v>
      </c>
    </row>
    <row r="507" spans="3:13" x14ac:dyDescent="0.25">
      <c r="C507" s="449" t="str">
        <f t="shared" si="44"/>
        <v>D</v>
      </c>
      <c r="D507" s="383"/>
      <c r="E507" s="383"/>
      <c r="F507" s="383">
        <f t="shared" si="37"/>
        <v>0</v>
      </c>
      <c r="G507" s="383">
        <f t="shared" si="38"/>
        <v>0</v>
      </c>
      <c r="H507" s="383">
        <f t="shared" si="39"/>
        <v>0</v>
      </c>
      <c r="I507" s="383">
        <f t="shared" si="40"/>
        <v>0</v>
      </c>
      <c r="J507" s="383">
        <f t="shared" si="41"/>
        <v>0</v>
      </c>
      <c r="K507" s="383">
        <f t="shared" si="42"/>
        <v>0</v>
      </c>
      <c r="L507" s="383"/>
      <c r="M507" s="383">
        <f t="shared" si="43"/>
        <v>0</v>
      </c>
    </row>
    <row r="508" spans="3:13" x14ac:dyDescent="0.25">
      <c r="C508" s="449" t="str">
        <f t="shared" si="44"/>
        <v>D1</v>
      </c>
      <c r="D508" s="383"/>
      <c r="E508" s="383"/>
      <c r="F508" s="383">
        <f t="shared" si="37"/>
        <v>0</v>
      </c>
      <c r="G508" s="383">
        <f t="shared" si="38"/>
        <v>0</v>
      </c>
      <c r="H508" s="383">
        <f t="shared" si="39"/>
        <v>0</v>
      </c>
      <c r="I508" s="383">
        <f t="shared" si="40"/>
        <v>0</v>
      </c>
      <c r="J508" s="383">
        <f t="shared" si="41"/>
        <v>0</v>
      </c>
      <c r="K508" s="383">
        <f t="shared" si="42"/>
        <v>0</v>
      </c>
      <c r="L508" s="383"/>
      <c r="M508" s="383">
        <f t="shared" ref="M508:M513" si="45">SUMPRODUCT(--($E$4:$E$498=C508),--($D$4:$D$498=""),$M$4:$M$498)</f>
        <v>0</v>
      </c>
    </row>
    <row r="509" spans="3:13" x14ac:dyDescent="0.25">
      <c r="C509" s="449" t="str">
        <f t="shared" si="44"/>
        <v>E</v>
      </c>
      <c r="D509" s="383"/>
      <c r="E509" s="383"/>
      <c r="F509" s="383">
        <f t="shared" si="37"/>
        <v>0</v>
      </c>
      <c r="G509" s="383">
        <f t="shared" si="38"/>
        <v>0</v>
      </c>
      <c r="H509" s="383">
        <f t="shared" si="39"/>
        <v>0</v>
      </c>
      <c r="I509" s="383">
        <f t="shared" si="40"/>
        <v>0</v>
      </c>
      <c r="J509" s="383">
        <f t="shared" si="41"/>
        <v>0</v>
      </c>
      <c r="K509" s="383">
        <f t="shared" si="42"/>
        <v>0</v>
      </c>
      <c r="L509" s="383"/>
      <c r="M509" s="383">
        <f t="shared" si="45"/>
        <v>0</v>
      </c>
    </row>
    <row r="510" spans="3:13" x14ac:dyDescent="0.25">
      <c r="C510" s="449" t="str">
        <f t="shared" si="44"/>
        <v>F</v>
      </c>
      <c r="D510" s="383"/>
      <c r="E510" s="383"/>
      <c r="F510" s="383">
        <f t="shared" si="37"/>
        <v>0</v>
      </c>
      <c r="G510" s="383">
        <f t="shared" si="38"/>
        <v>142</v>
      </c>
      <c r="H510" s="383">
        <f t="shared" si="39"/>
        <v>0</v>
      </c>
      <c r="I510" s="383">
        <f t="shared" si="40"/>
        <v>0</v>
      </c>
      <c r="J510" s="383">
        <f t="shared" si="41"/>
        <v>0</v>
      </c>
      <c r="K510" s="383">
        <f t="shared" si="42"/>
        <v>142</v>
      </c>
      <c r="L510" s="383"/>
      <c r="M510" s="383">
        <f t="shared" si="45"/>
        <v>28400</v>
      </c>
    </row>
    <row r="511" spans="3:13" x14ac:dyDescent="0.25">
      <c r="C511" s="449" t="str">
        <f t="shared" si="44"/>
        <v>G</v>
      </c>
      <c r="D511" s="383"/>
      <c r="E511" s="383"/>
      <c r="F511" s="383">
        <f t="shared" si="37"/>
        <v>0</v>
      </c>
      <c r="G511" s="383">
        <f t="shared" si="38"/>
        <v>233.39999999999998</v>
      </c>
      <c r="H511" s="383">
        <f t="shared" si="39"/>
        <v>0</v>
      </c>
      <c r="I511" s="383">
        <f t="shared" si="40"/>
        <v>0</v>
      </c>
      <c r="J511" s="383">
        <f t="shared" si="41"/>
        <v>0</v>
      </c>
      <c r="K511" s="383">
        <f t="shared" si="42"/>
        <v>233.39999999999998</v>
      </c>
      <c r="L511" s="383"/>
      <c r="M511" s="383">
        <f t="shared" si="45"/>
        <v>46680</v>
      </c>
    </row>
    <row r="512" spans="3:13" x14ac:dyDescent="0.25">
      <c r="C512" s="449" t="str">
        <f t="shared" si="44"/>
        <v>H</v>
      </c>
      <c r="D512" s="383"/>
      <c r="E512" s="383"/>
      <c r="F512" s="383"/>
      <c r="G512" s="383"/>
      <c r="H512" s="383"/>
      <c r="I512" s="383"/>
      <c r="J512" s="383"/>
      <c r="K512" s="383"/>
      <c r="L512" s="383"/>
      <c r="M512" s="383"/>
    </row>
    <row r="513" spans="3:13" x14ac:dyDescent="0.25">
      <c r="C513" s="449" t="str">
        <f t="shared" si="44"/>
        <v>E3</v>
      </c>
      <c r="D513" s="383"/>
      <c r="E513" s="383"/>
      <c r="F513" s="383">
        <f t="shared" si="37"/>
        <v>0</v>
      </c>
      <c r="G513" s="383">
        <f t="shared" si="38"/>
        <v>0</v>
      </c>
      <c r="H513" s="383">
        <f t="shared" si="39"/>
        <v>0</v>
      </c>
      <c r="I513" s="383">
        <f t="shared" si="40"/>
        <v>0</v>
      </c>
      <c r="J513" s="383">
        <f t="shared" si="41"/>
        <v>0</v>
      </c>
      <c r="K513" s="383">
        <f t="shared" si="42"/>
        <v>0</v>
      </c>
      <c r="L513" s="383"/>
      <c r="M513" s="383">
        <f t="shared" si="45"/>
        <v>0</v>
      </c>
    </row>
    <row r="514" spans="3:13" x14ac:dyDescent="0.25">
      <c r="C514" s="449" t="str">
        <f t="shared" si="44"/>
        <v>Vrije categorie</v>
      </c>
      <c r="D514" s="383"/>
      <c r="E514" s="383"/>
      <c r="F514" s="383">
        <f t="shared" si="37"/>
        <v>0</v>
      </c>
      <c r="G514" s="383">
        <f t="shared" si="38"/>
        <v>0</v>
      </c>
      <c r="H514" s="383">
        <f t="shared" si="39"/>
        <v>0</v>
      </c>
      <c r="I514" s="383">
        <f t="shared" si="40"/>
        <v>0</v>
      </c>
      <c r="J514" s="383">
        <f t="shared" si="41"/>
        <v>0</v>
      </c>
      <c r="K514" s="383">
        <f t="shared" si="42"/>
        <v>0</v>
      </c>
      <c r="L514" s="383"/>
      <c r="M514" s="383">
        <f>SUMPRODUCT(--($E$4:$E$498=C514),--($D$4:$D$498=""),$M$4:$M$498)</f>
        <v>0</v>
      </c>
    </row>
    <row r="515" spans="3:13" ht="15.75" thickBot="1" x14ac:dyDescent="0.3">
      <c r="C515" s="450" t="s">
        <v>37</v>
      </c>
      <c r="D515" s="384"/>
      <c r="E515" s="384"/>
      <c r="F515" s="384">
        <f>SUM(F500:F514)</f>
        <v>18</v>
      </c>
      <c r="G515" s="384">
        <f t="shared" ref="G515:K515" si="46">SUM(G500:G514)</f>
        <v>6257.3000000000011</v>
      </c>
      <c r="H515" s="384">
        <f t="shared" si="46"/>
        <v>0</v>
      </c>
      <c r="I515" s="384">
        <f t="shared" si="46"/>
        <v>0</v>
      </c>
      <c r="J515" s="384">
        <f t="shared" si="46"/>
        <v>410.90000000000003</v>
      </c>
      <c r="K515" s="384">
        <f t="shared" si="46"/>
        <v>6686.2000000000016</v>
      </c>
      <c r="L515" s="384"/>
      <c r="M515" s="384">
        <f>SUM(M499:M514)</f>
        <v>1338532</v>
      </c>
    </row>
    <row r="516" spans="3:13" ht="15.75" thickTop="1" x14ac:dyDescent="0.25">
      <c r="C516" s="451"/>
      <c r="D516" s="385"/>
      <c r="E516" s="385"/>
      <c r="F516" s="386"/>
      <c r="G516" s="386"/>
      <c r="H516" s="386"/>
      <c r="I516" s="386"/>
      <c r="J516" s="386"/>
      <c r="K516" s="387"/>
      <c r="L516" s="388"/>
      <c r="M516" s="386"/>
    </row>
    <row r="517" spans="3:13" ht="15.75" thickBot="1" x14ac:dyDescent="0.3">
      <c r="C517" s="450" t="s">
        <v>38</v>
      </c>
      <c r="D517" s="384"/>
      <c r="E517" s="384"/>
      <c r="F517" s="384">
        <f>SUMPRODUCT(--($E$4:$E$498="H"),$F$4:$F$498)</f>
        <v>74.8</v>
      </c>
      <c r="G517" s="384">
        <f>SUMPRODUCT(--($E$4:$E$498="H"),G4:G498)</f>
        <v>266.8</v>
      </c>
      <c r="H517" s="384">
        <f>SUMPRODUCT(--($E$4:$E$498="H"),H4:H498)</f>
        <v>0</v>
      </c>
      <c r="I517" s="384">
        <f>SUMPRODUCT(--($E$4:$E$498="H"),I4:I498)</f>
        <v>0</v>
      </c>
      <c r="J517" s="384">
        <f>SUMPRODUCT(--($E$4:$E$498="H"),J4:J498)</f>
        <v>262.2</v>
      </c>
      <c r="K517" s="384">
        <f>SUM(F517:J517)</f>
        <v>603.79999999999995</v>
      </c>
      <c r="L517" s="389"/>
      <c r="M517" s="390"/>
    </row>
    <row r="518" spans="3:13" ht="15.75" thickTop="1" x14ac:dyDescent="0.25"/>
    <row r="519" spans="3:13" x14ac:dyDescent="0.25">
      <c r="C519" s="452" t="s">
        <v>141</v>
      </c>
      <c r="D519" s="391"/>
      <c r="E519" s="391"/>
      <c r="F519" s="391"/>
      <c r="G519" s="391"/>
      <c r="H519" s="391"/>
      <c r="I519" s="391"/>
      <c r="J519" s="391"/>
      <c r="K519" s="391"/>
    </row>
    <row r="520" spans="3:13" x14ac:dyDescent="0.25">
      <c r="C520" s="452" t="str">
        <f t="shared" ref="C520:C534" si="47">C500</f>
        <v>A</v>
      </c>
      <c r="D520" s="391"/>
      <c r="E520" s="391"/>
      <c r="F520" s="391">
        <f t="shared" ref="F520:F534" si="48">SUMPRODUCT(--($E$4:$E$498=C520),--($D$4:$D$498="X"),$F$4:$F$498)</f>
        <v>0</v>
      </c>
      <c r="G520" s="391">
        <f t="shared" ref="G520:G534" si="49">SUMPRODUCT(--($E$4:$E$498=C520),--($D$4:$D$498="X"),$G$4:$G$498)</f>
        <v>0</v>
      </c>
      <c r="H520" s="391">
        <f t="shared" ref="H520:H534" si="50">SUMPRODUCT(--($E$4:$E$498=C520),--($D$4:$D$498="X"),$H$4:$H$498)</f>
        <v>0</v>
      </c>
      <c r="I520" s="391">
        <f t="shared" ref="I520:I534" si="51">SUMPRODUCT(--($E$4:$E$498=C520),--($D$4:$D$498="X"),$I$4:$I$498)</f>
        <v>0</v>
      </c>
      <c r="J520" s="391">
        <f t="shared" ref="J520:J534" si="52">SUMPRODUCT(--($E$4:$E$498=C520),--($D$4:$D$498="X"),$J$4:$J$498)</f>
        <v>0</v>
      </c>
      <c r="K520" s="391">
        <f t="shared" ref="K520:K534" si="53">SUM(F520:J520)</f>
        <v>0</v>
      </c>
    </row>
    <row r="521" spans="3:13" x14ac:dyDescent="0.25">
      <c r="C521" s="452" t="str">
        <f t="shared" si="47"/>
        <v>A1</v>
      </c>
      <c r="D521" s="391"/>
      <c r="E521" s="391"/>
      <c r="F521" s="391">
        <f t="shared" si="48"/>
        <v>267.20000000000005</v>
      </c>
      <c r="G521" s="391">
        <f t="shared" si="49"/>
        <v>90</v>
      </c>
      <c r="H521" s="391">
        <f t="shared" si="50"/>
        <v>0</v>
      </c>
      <c r="I521" s="391">
        <f t="shared" si="51"/>
        <v>0</v>
      </c>
      <c r="J521" s="391">
        <f t="shared" si="52"/>
        <v>0</v>
      </c>
      <c r="K521" s="391">
        <f t="shared" si="53"/>
        <v>357.20000000000005</v>
      </c>
    </row>
    <row r="522" spans="3:13" x14ac:dyDescent="0.25">
      <c r="C522" s="452" t="str">
        <f t="shared" si="47"/>
        <v>A2</v>
      </c>
      <c r="D522" s="391"/>
      <c r="E522" s="391"/>
      <c r="F522" s="391">
        <f t="shared" si="48"/>
        <v>0</v>
      </c>
      <c r="G522" s="391">
        <f t="shared" si="49"/>
        <v>124.1</v>
      </c>
      <c r="H522" s="391">
        <f t="shared" si="50"/>
        <v>0</v>
      </c>
      <c r="I522" s="391">
        <f t="shared" si="51"/>
        <v>0</v>
      </c>
      <c r="J522" s="391">
        <f t="shared" si="52"/>
        <v>0</v>
      </c>
      <c r="K522" s="391">
        <f t="shared" si="53"/>
        <v>124.1</v>
      </c>
    </row>
    <row r="523" spans="3:13" x14ac:dyDescent="0.25">
      <c r="C523" s="452" t="str">
        <f t="shared" si="47"/>
        <v>A3</v>
      </c>
      <c r="D523" s="391"/>
      <c r="E523" s="391"/>
      <c r="F523" s="391">
        <f t="shared" si="48"/>
        <v>0</v>
      </c>
      <c r="G523" s="391">
        <f t="shared" si="49"/>
        <v>0</v>
      </c>
      <c r="H523" s="391">
        <f t="shared" si="50"/>
        <v>0</v>
      </c>
      <c r="I523" s="391">
        <f t="shared" si="51"/>
        <v>0</v>
      </c>
      <c r="J523" s="391">
        <f t="shared" si="52"/>
        <v>0</v>
      </c>
      <c r="K523" s="391">
        <f t="shared" si="53"/>
        <v>0</v>
      </c>
    </row>
    <row r="524" spans="3:13" x14ac:dyDescent="0.25">
      <c r="C524" s="452" t="str">
        <f t="shared" si="47"/>
        <v>B</v>
      </c>
      <c r="D524" s="391"/>
      <c r="E524" s="391"/>
      <c r="F524" s="391">
        <f t="shared" si="48"/>
        <v>0</v>
      </c>
      <c r="G524" s="391">
        <f t="shared" si="49"/>
        <v>77.5</v>
      </c>
      <c r="H524" s="391">
        <f t="shared" si="50"/>
        <v>0</v>
      </c>
      <c r="I524" s="391">
        <f t="shared" si="51"/>
        <v>0</v>
      </c>
      <c r="J524" s="391">
        <f t="shared" si="52"/>
        <v>0</v>
      </c>
      <c r="K524" s="391">
        <f t="shared" si="53"/>
        <v>77.5</v>
      </c>
    </row>
    <row r="525" spans="3:13" x14ac:dyDescent="0.25">
      <c r="C525" s="452" t="str">
        <f t="shared" si="47"/>
        <v>B1</v>
      </c>
      <c r="D525" s="391"/>
      <c r="E525" s="391"/>
      <c r="F525" s="391">
        <f t="shared" si="48"/>
        <v>0</v>
      </c>
      <c r="G525" s="391">
        <f t="shared" si="49"/>
        <v>0</v>
      </c>
      <c r="H525" s="391">
        <f t="shared" si="50"/>
        <v>0</v>
      </c>
      <c r="I525" s="391">
        <f t="shared" si="51"/>
        <v>0</v>
      </c>
      <c r="J525" s="391">
        <f t="shared" si="52"/>
        <v>0</v>
      </c>
      <c r="K525" s="391">
        <f t="shared" si="53"/>
        <v>0</v>
      </c>
    </row>
    <row r="526" spans="3:13" x14ac:dyDescent="0.25">
      <c r="C526" s="452" t="str">
        <f t="shared" si="47"/>
        <v>C</v>
      </c>
      <c r="D526" s="391"/>
      <c r="E526" s="391"/>
      <c r="F526" s="391">
        <f t="shared" si="48"/>
        <v>0</v>
      </c>
      <c r="G526" s="391">
        <f t="shared" si="49"/>
        <v>0</v>
      </c>
      <c r="H526" s="391">
        <f t="shared" si="50"/>
        <v>0</v>
      </c>
      <c r="I526" s="391">
        <f t="shared" si="51"/>
        <v>0</v>
      </c>
      <c r="J526" s="391">
        <f t="shared" si="52"/>
        <v>0</v>
      </c>
      <c r="K526" s="391">
        <f t="shared" si="53"/>
        <v>0</v>
      </c>
    </row>
    <row r="527" spans="3:13" x14ac:dyDescent="0.25">
      <c r="C527" s="452" t="str">
        <f t="shared" si="47"/>
        <v>D</v>
      </c>
      <c r="D527" s="391"/>
      <c r="E527" s="391"/>
      <c r="F527" s="391">
        <f t="shared" si="48"/>
        <v>0</v>
      </c>
      <c r="G527" s="391">
        <f t="shared" si="49"/>
        <v>0</v>
      </c>
      <c r="H527" s="391">
        <f t="shared" si="50"/>
        <v>0</v>
      </c>
      <c r="I527" s="391">
        <f t="shared" si="51"/>
        <v>0</v>
      </c>
      <c r="J527" s="391">
        <f t="shared" si="52"/>
        <v>0</v>
      </c>
      <c r="K527" s="391">
        <f t="shared" si="53"/>
        <v>0</v>
      </c>
    </row>
    <row r="528" spans="3:13" x14ac:dyDescent="0.25">
      <c r="C528" s="452" t="str">
        <f t="shared" si="47"/>
        <v>D1</v>
      </c>
      <c r="D528" s="391"/>
      <c r="E528" s="391"/>
      <c r="F528" s="391">
        <f t="shared" si="48"/>
        <v>0</v>
      </c>
      <c r="G528" s="391">
        <f t="shared" si="49"/>
        <v>0</v>
      </c>
      <c r="H528" s="391">
        <f t="shared" si="50"/>
        <v>0</v>
      </c>
      <c r="I528" s="391">
        <f t="shared" si="51"/>
        <v>0</v>
      </c>
      <c r="J528" s="391">
        <f t="shared" si="52"/>
        <v>0</v>
      </c>
      <c r="K528" s="391">
        <f t="shared" si="53"/>
        <v>0</v>
      </c>
    </row>
    <row r="529" spans="3:12" x14ac:dyDescent="0.25">
      <c r="C529" s="452" t="str">
        <f t="shared" si="47"/>
        <v>E</v>
      </c>
      <c r="D529" s="391"/>
      <c r="E529" s="391"/>
      <c r="F529" s="391">
        <f t="shared" si="48"/>
        <v>0</v>
      </c>
      <c r="G529" s="391">
        <f t="shared" si="49"/>
        <v>0</v>
      </c>
      <c r="H529" s="391">
        <f t="shared" si="50"/>
        <v>0</v>
      </c>
      <c r="I529" s="391">
        <f t="shared" si="51"/>
        <v>0</v>
      </c>
      <c r="J529" s="391">
        <f t="shared" si="52"/>
        <v>0</v>
      </c>
      <c r="K529" s="391">
        <f t="shared" si="53"/>
        <v>0</v>
      </c>
    </row>
    <row r="530" spans="3:12" x14ac:dyDescent="0.25">
      <c r="C530" s="452" t="str">
        <f t="shared" si="47"/>
        <v>F</v>
      </c>
      <c r="D530" s="391"/>
      <c r="E530" s="391"/>
      <c r="F530" s="391">
        <f t="shared" si="48"/>
        <v>0</v>
      </c>
      <c r="G530" s="391">
        <f t="shared" si="49"/>
        <v>0</v>
      </c>
      <c r="H530" s="391">
        <f t="shared" si="50"/>
        <v>0</v>
      </c>
      <c r="I530" s="391">
        <f t="shared" si="51"/>
        <v>0</v>
      </c>
      <c r="J530" s="391">
        <f t="shared" si="52"/>
        <v>0</v>
      </c>
      <c r="K530" s="391">
        <f t="shared" si="53"/>
        <v>0</v>
      </c>
    </row>
    <row r="531" spans="3:12" x14ac:dyDescent="0.25">
      <c r="C531" s="452" t="str">
        <f t="shared" si="47"/>
        <v>G</v>
      </c>
      <c r="D531" s="391"/>
      <c r="E531" s="391"/>
      <c r="F531" s="391">
        <f t="shared" si="48"/>
        <v>0</v>
      </c>
      <c r="G531" s="391">
        <f t="shared" si="49"/>
        <v>0</v>
      </c>
      <c r="H531" s="391">
        <f t="shared" si="50"/>
        <v>0</v>
      </c>
      <c r="I531" s="391">
        <f t="shared" si="51"/>
        <v>0</v>
      </c>
      <c r="J531" s="391">
        <f t="shared" si="52"/>
        <v>0</v>
      </c>
      <c r="K531" s="391">
        <f t="shared" si="53"/>
        <v>0</v>
      </c>
    </row>
    <row r="532" spans="3:12" x14ac:dyDescent="0.25">
      <c r="C532" s="452" t="str">
        <f t="shared" si="47"/>
        <v>H</v>
      </c>
      <c r="D532" s="391"/>
      <c r="E532" s="391"/>
      <c r="F532" s="391"/>
      <c r="G532" s="391"/>
      <c r="H532" s="391"/>
      <c r="I532" s="391"/>
      <c r="J532" s="391"/>
      <c r="K532" s="391"/>
    </row>
    <row r="533" spans="3:12" x14ac:dyDescent="0.25">
      <c r="C533" s="452" t="str">
        <f t="shared" si="47"/>
        <v>E3</v>
      </c>
      <c r="D533" s="391"/>
      <c r="E533" s="391"/>
      <c r="F533" s="391">
        <f t="shared" si="48"/>
        <v>0</v>
      </c>
      <c r="G533" s="391">
        <f t="shared" si="49"/>
        <v>0</v>
      </c>
      <c r="H533" s="391">
        <f t="shared" si="50"/>
        <v>0</v>
      </c>
      <c r="I533" s="391">
        <f t="shared" si="51"/>
        <v>0</v>
      </c>
      <c r="J533" s="391">
        <f t="shared" si="52"/>
        <v>0</v>
      </c>
      <c r="K533" s="391">
        <f t="shared" si="53"/>
        <v>0</v>
      </c>
    </row>
    <row r="534" spans="3:12" x14ac:dyDescent="0.25">
      <c r="C534" s="452" t="str">
        <f t="shared" si="47"/>
        <v>Vrije categorie</v>
      </c>
      <c r="D534" s="391"/>
      <c r="E534" s="391"/>
      <c r="F534" s="391">
        <f t="shared" si="48"/>
        <v>0</v>
      </c>
      <c r="G534" s="391">
        <f t="shared" si="49"/>
        <v>0</v>
      </c>
      <c r="H534" s="391">
        <f t="shared" si="50"/>
        <v>0</v>
      </c>
      <c r="I534" s="391">
        <f t="shared" si="51"/>
        <v>0</v>
      </c>
      <c r="J534" s="391">
        <f t="shared" si="52"/>
        <v>0</v>
      </c>
      <c r="K534" s="391">
        <f t="shared" si="53"/>
        <v>0</v>
      </c>
    </row>
    <row r="535" spans="3:12" ht="15.75" thickBot="1" x14ac:dyDescent="0.3">
      <c r="C535" s="453" t="s">
        <v>140</v>
      </c>
      <c r="D535" s="392"/>
      <c r="E535" s="392"/>
      <c r="F535" s="392">
        <f t="shared" ref="F535:K535" si="54">SUM(F520:F534)</f>
        <v>267.20000000000005</v>
      </c>
      <c r="G535" s="392">
        <f t="shared" si="54"/>
        <v>291.60000000000002</v>
      </c>
      <c r="H535" s="392">
        <f t="shared" si="54"/>
        <v>0</v>
      </c>
      <c r="I535" s="392">
        <f t="shared" si="54"/>
        <v>0</v>
      </c>
      <c r="J535" s="392">
        <f t="shared" si="54"/>
        <v>0</v>
      </c>
      <c r="K535" s="392">
        <f t="shared" si="54"/>
        <v>558.80000000000007</v>
      </c>
    </row>
    <row r="536" spans="3:12" ht="15.75" thickTop="1" x14ac:dyDescent="0.25">
      <c r="C536" s="454"/>
    </row>
    <row r="537" spans="3:12" x14ac:dyDescent="0.25">
      <c r="C537" s="454"/>
    </row>
    <row r="538" spans="3:12" x14ac:dyDescent="0.25">
      <c r="F538" s="394" t="s">
        <v>35</v>
      </c>
      <c r="G538" s="395" t="s">
        <v>36</v>
      </c>
      <c r="I538" s="622" t="s">
        <v>277</v>
      </c>
      <c r="J538" s="623"/>
      <c r="K538" s="396" t="s">
        <v>231</v>
      </c>
      <c r="L538" s="308"/>
    </row>
    <row r="539" spans="3:12" x14ac:dyDescent="0.25">
      <c r="F539" s="397" t="str">
        <f>IF('1a'!F539=0,"",'1a'!F539)</f>
        <v>A</v>
      </c>
      <c r="G539" s="398">
        <f>IF('1a'!G539=0,"",'1a'!G539)</f>
        <v>200</v>
      </c>
      <c r="I539" s="624" t="s">
        <v>278</v>
      </c>
      <c r="J539" s="625"/>
      <c r="K539" s="399">
        <v>2171.8000000000002</v>
      </c>
      <c r="L539" s="308"/>
    </row>
    <row r="540" spans="3:12" x14ac:dyDescent="0.25">
      <c r="F540" s="397" t="str">
        <f>IF('1a'!F540=0,"",'1a'!F540)</f>
        <v>A1</v>
      </c>
      <c r="G540" s="398">
        <f>IF('1a'!G540=0,"",'1a'!G540)</f>
        <v>200</v>
      </c>
      <c r="I540" s="624" t="s">
        <v>279</v>
      </c>
      <c r="J540" s="625"/>
      <c r="K540" s="399">
        <v>2171.8000000000002</v>
      </c>
      <c r="L540" s="308"/>
    </row>
    <row r="541" spans="3:12" x14ac:dyDescent="0.25">
      <c r="F541" s="397" t="str">
        <f>IF('1a'!F541=0,"",'1a'!F541)</f>
        <v>A2</v>
      </c>
      <c r="G541" s="398">
        <f>IF('1a'!G541=0,"",'1a'!G541)</f>
        <v>200</v>
      </c>
      <c r="I541" s="624" t="s">
        <v>280</v>
      </c>
      <c r="J541" s="625"/>
      <c r="K541" s="399">
        <v>575.4</v>
      </c>
      <c r="L541" s="308"/>
    </row>
    <row r="542" spans="3:12" x14ac:dyDescent="0.25">
      <c r="F542" s="397" t="str">
        <f>IF('1a'!F542=0,"",'1a'!F542)</f>
        <v>A3</v>
      </c>
      <c r="G542" s="398">
        <f>IF('1a'!G542=0,"",'1a'!G542)</f>
        <v>200</v>
      </c>
      <c r="I542" s="624" t="s">
        <v>281</v>
      </c>
      <c r="J542" s="625"/>
      <c r="K542" s="399"/>
      <c r="L542" s="308"/>
    </row>
    <row r="543" spans="3:12" x14ac:dyDescent="0.25">
      <c r="F543" s="397" t="str">
        <f>IF('1a'!F543=0,"",'1a'!F543)</f>
        <v>B</v>
      </c>
      <c r="G543" s="398">
        <f>IF('1a'!G543=0,"",'1a'!G543)</f>
        <v>200</v>
      </c>
      <c r="I543" s="624" t="s">
        <v>193</v>
      </c>
      <c r="J543" s="625"/>
      <c r="K543" s="399"/>
      <c r="L543" s="308"/>
    </row>
    <row r="544" spans="3:12" x14ac:dyDescent="0.25">
      <c r="F544" s="397" t="str">
        <f>IF('1a'!F544=0,"",'1a'!F544)</f>
        <v>B1</v>
      </c>
      <c r="G544" s="398">
        <f>IF('1a'!G544=0,"",'1a'!G544)</f>
        <v>200</v>
      </c>
      <c r="I544" s="620" t="s">
        <v>194</v>
      </c>
      <c r="J544" s="621"/>
      <c r="K544" s="400">
        <v>73.8</v>
      </c>
      <c r="L544" s="308"/>
    </row>
    <row r="545" spans="6:7" x14ac:dyDescent="0.25">
      <c r="F545" s="397" t="str">
        <f>IF('1a'!F545=0,"",'1a'!F545)</f>
        <v>C</v>
      </c>
      <c r="G545" s="398">
        <f>IF('1a'!G545=0,"",'1a'!G545)</f>
        <v>200</v>
      </c>
    </row>
    <row r="546" spans="6:7" x14ac:dyDescent="0.25">
      <c r="F546" s="397" t="str">
        <f>IF('1a'!F546=0,"",'1a'!F546)</f>
        <v>D</v>
      </c>
      <c r="G546" s="398">
        <f>IF('1a'!G546=0,"",'1a'!G546)</f>
        <v>200</v>
      </c>
    </row>
    <row r="547" spans="6:7" x14ac:dyDescent="0.25">
      <c r="F547" s="397" t="str">
        <f>IF('1a'!F547=0,"",'1a'!F547)</f>
        <v>D1</v>
      </c>
      <c r="G547" s="398">
        <f>IF('1a'!G547=0,"",'1a'!G547)</f>
        <v>200</v>
      </c>
    </row>
    <row r="548" spans="6:7" x14ac:dyDescent="0.25">
      <c r="F548" s="397" t="str">
        <f>IF('1a'!F548=0,"",'1a'!F548)</f>
        <v>E</v>
      </c>
      <c r="G548" s="398">
        <f>IF('1a'!G548=0,"",'1a'!G548)</f>
        <v>200</v>
      </c>
    </row>
    <row r="549" spans="6:7" x14ac:dyDescent="0.25">
      <c r="F549" s="397" t="str">
        <f>IF('1a'!F549=0,"",'1a'!F549)</f>
        <v>F</v>
      </c>
      <c r="G549" s="398">
        <f>IF('1a'!G549=0,"",'1a'!G549)</f>
        <v>200</v>
      </c>
    </row>
    <row r="550" spans="6:7" x14ac:dyDescent="0.25">
      <c r="F550" s="397" t="str">
        <f>IF('1a'!F550=0,"",'1a'!F550)</f>
        <v>G</v>
      </c>
      <c r="G550" s="398">
        <f>IF('1a'!G550=0,"",'1a'!G550)</f>
        <v>200</v>
      </c>
    </row>
    <row r="551" spans="6:7" x14ac:dyDescent="0.25">
      <c r="F551" s="397" t="str">
        <f>IF('1a'!F551=0,"",'1a'!F551)</f>
        <v>H</v>
      </c>
      <c r="G551" s="398">
        <f>IF('1a'!G551=0,"",'1a'!G551)</f>
        <v>200</v>
      </c>
    </row>
    <row r="552" spans="6:7" x14ac:dyDescent="0.25">
      <c r="F552" s="397" t="str">
        <f>IF('1a'!F552=0,"",'1a'!F552)</f>
        <v>E3</v>
      </c>
      <c r="G552" s="398">
        <f>IF('1a'!G552=0,"",'1a'!G552)</f>
        <v>200</v>
      </c>
    </row>
    <row r="553" spans="6:7" x14ac:dyDescent="0.25">
      <c r="F553" s="504" t="str">
        <f>IF('1a'!F553=0,"",'1a'!F553)</f>
        <v>Vrije categorie</v>
      </c>
      <c r="G553" s="505" t="str">
        <f>IF('1a'!G553=0,"",'1a'!G553)</f>
        <v/>
      </c>
    </row>
  </sheetData>
  <sheetProtection algorithmName="SHA-512" hashValue="5z55lBzeb9wdu7F4lTP/wdLwzEtaBjXsX2duAD1ErkgZWcKHxZvO/z8FFklzm8PXAbxeE2E9Kz8fOW28CvrmxQ==" saltValue="1kBPm6oQ7Yef/WqsPP6TsQ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5" orientation="portrait" cellComments="asDisplayed" r:id="rId1"/>
  <headerFooter>
    <oddHeader>&amp;L&amp;G</oddHeader>
  </headerFooter>
  <legacyDrawingHF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tabColor rgb="FF173583"/>
  </sheetPr>
  <dimension ref="A1:M553"/>
  <sheetViews>
    <sheetView topLeftCell="A514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'38'!H4</f>
        <v>38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VQrxd59MOa2rI+FU5535mOF0hwi6I9tMfy0Bfo+Ap71jaCKmfjCUgSRdd8pLtTkfdQ93dAWgSWAj8sNy+xGxPQ==" saltValue="lNkmaRxDaeiuHTnov8fnFw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tabColor rgb="FFC2E76B"/>
  </sheetPr>
  <dimension ref="A1:O121"/>
  <sheetViews>
    <sheetView showGridLines="0" showZeros="0" topLeftCell="A4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39,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39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39a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KOM2f4Egh2tT7vtEOUy3c+XxAj+dzbS1O9zK0YJ5GmOWA/uPZ4XKeBebaH9HMryzhEjf7sHQHUnHRHG7Z8cRsw==" saltValue="kVdBu6lo1sZpmqs9MY6Kag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10" priority="4" operator="equal">
      <formula>"Geen 100%"</formula>
    </cfRule>
  </conditionalFormatting>
  <conditionalFormatting sqref="G12">
    <cfRule type="containsText" dxfId="9" priority="2" operator="containsText" text="te laag">
      <formula>NOT(ISERROR(SEARCH("te laag",G12)))</formula>
    </cfRule>
  </conditionalFormatting>
  <conditionalFormatting sqref="G13">
    <cfRule type="containsText" dxfId="8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643F3B8D-EA27-4B40-88B7-97F22BFBAA1F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tabColor rgb="FF173583"/>
  </sheetPr>
  <dimension ref="A1:M553"/>
  <sheetViews>
    <sheetView topLeftCell="A520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'39'!H4</f>
        <v>39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hqolMVtuP6Q+pR2edHgLY4M5qvWR9VAd74m0J2HaseimEhgJ/dNrpLYwhkj1cQZi5NJ6eseXXryebZftOfnOYA==" saltValue="4WI9Bwpjgs16FsIeIs5L+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tabColor rgb="FFC2E76B"/>
  </sheetPr>
  <dimension ref="A1:O121"/>
  <sheetViews>
    <sheetView showGridLines="0" showZeros="0" topLeftCell="A31" zoomScaleNormal="100" workbookViewId="0">
      <selection activeCell="E8" activeCellId="3" sqref="F8 B4:E6 H4:H6 E8:E9"/>
    </sheetView>
  </sheetViews>
  <sheetFormatPr defaultColWidth="0" defaultRowHeight="0" customHeight="1" zeroHeight="1" x14ac:dyDescent="0.25"/>
  <cols>
    <col min="1" max="3" width="9.14062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40,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>
        <f>VLOOKUP(H4,Verzamelblad!A5:E54,3)</f>
        <v>0</v>
      </c>
      <c r="C4" s="616"/>
      <c r="D4" s="616"/>
      <c r="E4" s="616"/>
      <c r="F4" s="629" t="s">
        <v>10</v>
      </c>
      <c r="G4" s="629"/>
      <c r="H4" s="221">
        <v>40</v>
      </c>
    </row>
    <row r="5" spans="1:11" ht="15" x14ac:dyDescent="0.25">
      <c r="A5" s="62" t="s">
        <v>5</v>
      </c>
      <c r="B5" s="613">
        <f>VLOOKUP(H4,Verzamelblad!A5:E54,4)</f>
        <v>0</v>
      </c>
      <c r="C5" s="613"/>
      <c r="D5" s="613"/>
      <c r="E5" s="613"/>
      <c r="F5" s="630" t="s">
        <v>11</v>
      </c>
      <c r="G5" s="630"/>
      <c r="H5" s="222" t="str">
        <f>CONCATENATE(H4,"a")</f>
        <v>40a</v>
      </c>
    </row>
    <row r="6" spans="1:11" ht="15" x14ac:dyDescent="0.25">
      <c r="A6" s="65" t="s">
        <v>7</v>
      </c>
      <c r="B6" s="610">
        <f>VLOOKUP(H4,Verzamelblad!A5:E54,5)</f>
        <v>0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50" t="s">
        <v>17</v>
      </c>
      <c r="B11" s="51"/>
      <c r="C11" s="51"/>
      <c r="D11" s="61"/>
      <c r="E11" s="39"/>
      <c r="F11" s="160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160" t="str">
        <f>IFERROR(IF(SUM($I$14*K11)=0,"",SUM($I$14*K11)),"")</f>
        <v/>
      </c>
      <c r="J11" s="94" t="str">
        <f>IFERROR(SUM(J14*K11),"")</f>
        <v/>
      </c>
      <c r="K11" s="213"/>
    </row>
    <row r="12" spans="1:11" ht="15" x14ac:dyDescent="0.25">
      <c r="A12" s="62" t="s">
        <v>18</v>
      </c>
      <c r="B12" s="63"/>
      <c r="C12" s="63"/>
      <c r="D12" s="64"/>
      <c r="E12" s="40"/>
      <c r="F12" s="161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14"/>
    </row>
    <row r="13" spans="1:11" ht="15" x14ac:dyDescent="0.25">
      <c r="A13" s="65" t="s">
        <v>19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15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>Geen 100%</v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0</v>
      </c>
      <c r="E19" s="600" t="s">
        <v>223</v>
      </c>
      <c r="F19" s="601"/>
      <c r="G19" s="107" t="str">
        <f ca="1">IFERROR(D100/E9,"")</f>
        <v/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0</v>
      </c>
      <c r="F22" s="207"/>
      <c r="G22" s="160" t="str">
        <f>IF(IF(E22="","",SUM(E22*F22))=0,"",IF(E22="","",SUM(E22*F22)))</f>
        <v/>
      </c>
      <c r="H22" s="43">
        <f>VLOOKUP($H$4,Verzamelblad!$A$5:$EK$54,35,0)</f>
        <v>0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>
        <f>VLOOKUP($H$4,Verzamelblad!$A$5:$EK$54,36,0)</f>
        <v>0</v>
      </c>
      <c r="B23" s="53"/>
      <c r="C23" s="40"/>
      <c r="D23" s="44">
        <f>VLOOKUP($H$4,Verzamelblad!$A$5:$EK$54,37,0)</f>
        <v>0</v>
      </c>
      <c r="E23" s="44">
        <f>VLOOKUP($H$4,Verzamelblad!$A$5:$DE$54,38)</f>
        <v>0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>
        <f>VLOOKUP($H$4,Verzamelblad!$A$5:$EK$54,40,0)</f>
        <v>0</v>
      </c>
      <c r="B24" s="53"/>
      <c r="C24" s="40"/>
      <c r="D24" s="44">
        <f>VLOOKUP($H$4,Verzamelblad!$A$5:$EK$54,41,0)</f>
        <v>0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>
        <f>VLOOKUP($H$4,Verzamelblad!$A$5:$EK$54,44,0)</f>
        <v>0</v>
      </c>
      <c r="B25" s="53"/>
      <c r="C25" s="40"/>
      <c r="D25" s="44">
        <f>VLOOKUP($H$4,Verzamelblad!$A$5:$EK$54,45,0)</f>
        <v>0</v>
      </c>
      <c r="E25" s="44">
        <f>VLOOKUP($H$4,Verzamelblad!$A$5:$DE$54,46)</f>
        <v>0</v>
      </c>
      <c r="F25" s="208"/>
      <c r="G25" s="161" t="str">
        <f t="shared" si="0"/>
        <v/>
      </c>
      <c r="H25" s="44">
        <f>VLOOKUP($H$4,Verzamelblad!$A$5:$EK$54,47,0)</f>
        <v>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</v>
      </c>
      <c r="B39" s="53"/>
      <c r="C39" s="53"/>
      <c r="D39" s="40"/>
      <c r="E39" s="102">
        <f ca="1">VLOOKUP($H$4,Verzamelblad!$A$5:$DE$54,108)</f>
        <v>0</v>
      </c>
      <c r="F39" s="208"/>
      <c r="G39" s="161" t="str">
        <f t="shared" ca="1" si="3"/>
        <v/>
      </c>
      <c r="H39" s="44">
        <f>VLOOKUP($H$4,Verzamelblad!$A$5:$DE$54,23)</f>
        <v>0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>
        <f>VLOOKUP($H$4,Verzamelblad!$A$5:$EK$54,26,0)</f>
        <v>0</v>
      </c>
      <c r="B41" s="53"/>
      <c r="C41" s="53"/>
      <c r="D41" s="40"/>
      <c r="E41" s="110">
        <v>0</v>
      </c>
      <c r="F41" s="208"/>
      <c r="G41" s="161" t="str">
        <f t="shared" si="3"/>
        <v/>
      </c>
      <c r="H41" s="44">
        <f>VLOOKUP($H$4,Verzamelblad!$A$5:$DE$54,27)</f>
        <v>0</v>
      </c>
      <c r="I41" s="164" t="str">
        <f t="shared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109">
        <f ca="1">VLOOKUP($H$4,Verzamelblad!$A$5:$DE$54,100)</f>
        <v>0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0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10">
        <f ca="1">VLOOKUP($H$4,Verzamelblad!$A$5:$DE$54,99)</f>
        <v>0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0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10">
        <f ca="1">VLOOKUP($H$4,Verzamelblad!$A$5:$DE$54,101)</f>
        <v>0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0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10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10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10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10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10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10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111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hidden="1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hidden="1" x14ac:dyDescent="0.25">
      <c r="A69" s="640"/>
      <c r="B69" s="641"/>
      <c r="C69" s="641"/>
      <c r="D69" s="641"/>
      <c r="E69" s="641"/>
      <c r="F69" s="641"/>
      <c r="G69" s="641"/>
      <c r="H69" s="641"/>
      <c r="I69" s="642"/>
    </row>
    <row r="70" spans="1:12" ht="15" hidden="1" x14ac:dyDescent="0.25">
      <c r="A70" s="637"/>
      <c r="B70" s="638"/>
      <c r="C70" s="638"/>
      <c r="D70" s="638"/>
      <c r="E70" s="638"/>
      <c r="F70" s="638"/>
      <c r="G70" s="638"/>
      <c r="H70" s="638"/>
      <c r="I70" s="639"/>
    </row>
    <row r="71" spans="1:12" ht="15" hidden="1" x14ac:dyDescent="0.25">
      <c r="A71" s="637"/>
      <c r="B71" s="638"/>
      <c r="C71" s="638"/>
      <c r="D71" s="638"/>
      <c r="E71" s="638"/>
      <c r="F71" s="638"/>
      <c r="G71" s="638"/>
      <c r="H71" s="638"/>
      <c r="I71" s="639"/>
    </row>
    <row r="72" spans="1:12" ht="15" hidden="1" x14ac:dyDescent="0.25">
      <c r="A72" s="637"/>
      <c r="B72" s="638"/>
      <c r="C72" s="638"/>
      <c r="D72" s="638"/>
      <c r="E72" s="638"/>
      <c r="F72" s="638"/>
      <c r="G72" s="638"/>
      <c r="H72" s="638"/>
      <c r="I72" s="639"/>
    </row>
    <row r="73" spans="1:12" ht="15" hidden="1" x14ac:dyDescent="0.25">
      <c r="A73" s="643"/>
      <c r="B73" s="644"/>
      <c r="C73" s="644"/>
      <c r="D73" s="644"/>
      <c r="E73" s="644"/>
      <c r="F73" s="644"/>
      <c r="G73" s="644"/>
      <c r="H73" s="644"/>
      <c r="I73" s="645"/>
    </row>
    <row r="74" spans="1:12" ht="15" hidden="1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171</v>
      </c>
      <c r="B78" s="57"/>
      <c r="C78" s="57"/>
      <c r="D78" s="57"/>
      <c r="E78" s="57"/>
      <c r="F78" s="57"/>
      <c r="G78" s="57"/>
      <c r="H78" s="57"/>
      <c r="I78" s="169" t="str">
        <f>IFERROR(I11/12,"")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1" t="s">
        <v>226</v>
      </c>
      <c r="I80" t="s">
        <v>230</v>
      </c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59">
        <f ca="1">VLOOKUP($H$4,Verzamelblad!$A$5:$EK$54,9,0)</f>
        <v>100</v>
      </c>
      <c r="F81" s="70" t="str">
        <f>VLOOKUP($H$4,Verzamelblad!$A$5:$EK$54,10,0)</f>
        <v/>
      </c>
      <c r="G81" s="69"/>
      <c r="H81" s="69"/>
      <c r="I81" s="170" t="str">
        <f ca="1">IFERROR(IF(SUM(E81*F81)=0,"",SUM(E81*F81)),"")</f>
        <v/>
      </c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W76SGbklETDnSuf0J7z3LBHs42zQdmU3QzUsaF/i/pu9D3WeYVMRXpmTEf9RBWx6ZS7OcTE1/rkkeFoFArzbBg==" saltValue="SLRl0AI8QcNOzQbWnLKzZQ==" spinCount="100000" sheet="1" objects="1" scenarios="1"/>
  <mergeCells count="15">
    <mergeCell ref="B4:E4"/>
    <mergeCell ref="F4:G4"/>
    <mergeCell ref="B5:E5"/>
    <mergeCell ref="F5:G5"/>
    <mergeCell ref="B6:E6"/>
    <mergeCell ref="F6:G6"/>
    <mergeCell ref="A71:I71"/>
    <mergeCell ref="A72:I72"/>
    <mergeCell ref="A73:I73"/>
    <mergeCell ref="K17:K18"/>
    <mergeCell ref="L17:L18"/>
    <mergeCell ref="A19:C19"/>
    <mergeCell ref="E19:F19"/>
    <mergeCell ref="A69:I69"/>
    <mergeCell ref="A70:I70"/>
  </mergeCells>
  <conditionalFormatting sqref="K14">
    <cfRule type="cellIs" dxfId="6" priority="4" operator="equal">
      <formula>"Geen 100%"</formula>
    </cfRule>
  </conditionalFormatting>
  <conditionalFormatting sqref="G12">
    <cfRule type="containsText" dxfId="5" priority="2" operator="containsText" text="te laag">
      <formula>NOT(ISERROR(SEARCH("te laag",G12)))</formula>
    </cfRule>
  </conditionalFormatting>
  <conditionalFormatting sqref="G13">
    <cfRule type="containsText" dxfId="4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F06B2B6D-DEE0-425A-8B19-97F0BB409DA5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tabColor rgb="FF173583"/>
  </sheetPr>
  <dimension ref="A1:M553"/>
  <sheetViews>
    <sheetView topLeftCell="A521" zoomScaleNormal="100" workbookViewId="0">
      <selection activeCell="E8" activeCellId="3" sqref="F8 B4:E6 H4:H6 E8:E9"/>
    </sheetView>
  </sheetViews>
  <sheetFormatPr defaultRowHeight="15" x14ac:dyDescent="0.25"/>
  <cols>
    <col min="1" max="1" width="6" style="3" customWidth="1"/>
    <col min="2" max="2" width="3.42578125" style="3" customWidth="1"/>
    <col min="3" max="3" width="20.85546875" style="1" customWidth="1"/>
    <col min="4" max="4" width="3" style="1" customWidth="1"/>
    <col min="5" max="5" width="3.7109375" style="1" customWidth="1"/>
    <col min="6" max="6" width="9.42578125" customWidth="1"/>
    <col min="7" max="7" width="10.5703125" customWidth="1"/>
    <col min="8" max="10" width="8.7109375" customWidth="1"/>
    <col min="11" max="11" width="10.7109375" style="5" customWidth="1"/>
    <col min="12" max="12" width="5.7109375" style="3" customWidth="1"/>
    <col min="13" max="13" width="10.7109375" customWidth="1"/>
  </cols>
  <sheetData>
    <row r="1" spans="1:13" x14ac:dyDescent="0.25">
      <c r="A1" s="27">
        <f>'40'!H4</f>
        <v>40</v>
      </c>
      <c r="B1" s="25" t="s">
        <v>6</v>
      </c>
      <c r="C1" s="26"/>
      <c r="D1" s="32" t="str">
        <f>IF(VLOOKUP(A1,Verzamelblad!A5:E54,3)=0,"",VLOOKUP(A1,Verzamelblad!A5:E54,3))</f>
        <v/>
      </c>
      <c r="E1" s="33"/>
      <c r="F1" s="19"/>
      <c r="G1" s="19"/>
      <c r="H1" s="19"/>
      <c r="I1" s="19"/>
      <c r="J1" s="19"/>
      <c r="K1" s="34"/>
    </row>
    <row r="2" spans="1:13" x14ac:dyDescent="0.25">
      <c r="B2" s="25" t="s">
        <v>22</v>
      </c>
      <c r="C2" s="16"/>
      <c r="D2" s="32" t="str">
        <f>IF(CONCATENATE(VLOOKUP(A1,Verzamelblad!A5:E54,4)," te ",VLOOKUP(A1,Verzamelblad!A5:E54,5))=" te ","",CONCATENATE(VLOOKUP(A1,Verzamelblad!A5:E54,4)," te ",VLOOKUP(A1,Verzamelblad!A5:E54,5)))</f>
        <v/>
      </c>
      <c r="E2" s="33"/>
      <c r="F2" s="19"/>
      <c r="G2" s="19"/>
      <c r="H2" s="19"/>
      <c r="I2" s="19"/>
      <c r="J2" s="19"/>
      <c r="K2" s="34"/>
    </row>
    <row r="3" spans="1:13" ht="30" x14ac:dyDescent="0.25">
      <c r="A3" s="4" t="s">
        <v>172</v>
      </c>
      <c r="B3" s="4" t="s">
        <v>23</v>
      </c>
      <c r="C3" s="1" t="s">
        <v>24</v>
      </c>
      <c r="D3" s="1" t="s">
        <v>25</v>
      </c>
      <c r="E3" s="1" t="s">
        <v>26</v>
      </c>
      <c r="F3" s="6" t="s">
        <v>27</v>
      </c>
      <c r="G3" s="6" t="s">
        <v>28</v>
      </c>
      <c r="H3" s="6" t="s">
        <v>29</v>
      </c>
      <c r="I3" s="6" t="s">
        <v>30</v>
      </c>
      <c r="J3" s="206" t="s">
        <v>283</v>
      </c>
      <c r="K3" s="6" t="s">
        <v>4</v>
      </c>
      <c r="L3" s="4" t="s">
        <v>31</v>
      </c>
      <c r="M3" s="1" t="s">
        <v>32</v>
      </c>
    </row>
    <row r="4" spans="1:13" x14ac:dyDescent="0.25">
      <c r="K4" s="5">
        <f>SUM(F4:J4)</f>
        <v>0</v>
      </c>
      <c r="L4" s="3">
        <f>IF(D4="X",0,IF(E4="",0,IF(E4="H",0,VLOOKUP(E4,$F$539:$G$553,2))))</f>
        <v>0</v>
      </c>
      <c r="M4">
        <f>SUM(K4*L4)</f>
        <v>0</v>
      </c>
    </row>
    <row r="5" spans="1:13" x14ac:dyDescent="0.25">
      <c r="K5" s="5">
        <f t="shared" ref="K5:K68" si="0">SUM(F5:J5)</f>
        <v>0</v>
      </c>
      <c r="L5" s="3">
        <f>IF(D5="X",0,IF(E5="",0,IF(E5="H",0,VLOOKUP(E5,$F$539:$G$553,2))))</f>
        <v>0</v>
      </c>
      <c r="M5">
        <f t="shared" ref="M5:M68" si="1">SUM(K5*L5)</f>
        <v>0</v>
      </c>
    </row>
    <row r="6" spans="1:13" x14ac:dyDescent="0.25">
      <c r="K6" s="5">
        <f t="shared" si="0"/>
        <v>0</v>
      </c>
      <c r="L6" s="3">
        <f t="shared" ref="L6:L69" si="2">IF(D6="X",0,IF(E6="",0,IF(E6="H",0,VLOOKUP(E6,$F$539:$G$553,2))))</f>
        <v>0</v>
      </c>
      <c r="M6">
        <f t="shared" si="1"/>
        <v>0</v>
      </c>
    </row>
    <row r="7" spans="1:13" x14ac:dyDescent="0.25">
      <c r="K7" s="5">
        <f t="shared" si="0"/>
        <v>0</v>
      </c>
      <c r="L7" s="3">
        <f t="shared" si="2"/>
        <v>0</v>
      </c>
      <c r="M7">
        <f t="shared" si="1"/>
        <v>0</v>
      </c>
    </row>
    <row r="8" spans="1:13" x14ac:dyDescent="0.25">
      <c r="K8" s="5">
        <f t="shared" si="0"/>
        <v>0</v>
      </c>
      <c r="L8" s="3">
        <f t="shared" si="2"/>
        <v>0</v>
      </c>
      <c r="M8">
        <f t="shared" si="1"/>
        <v>0</v>
      </c>
    </row>
    <row r="9" spans="1:13" x14ac:dyDescent="0.25">
      <c r="K9" s="5">
        <f t="shared" si="0"/>
        <v>0</v>
      </c>
      <c r="L9" s="3">
        <f t="shared" si="2"/>
        <v>0</v>
      </c>
      <c r="M9">
        <f t="shared" si="1"/>
        <v>0</v>
      </c>
    </row>
    <row r="10" spans="1:13" x14ac:dyDescent="0.25">
      <c r="K10" s="5">
        <f t="shared" si="0"/>
        <v>0</v>
      </c>
      <c r="L10" s="3">
        <f t="shared" si="2"/>
        <v>0</v>
      </c>
      <c r="M10">
        <f t="shared" si="1"/>
        <v>0</v>
      </c>
    </row>
    <row r="11" spans="1:13" x14ac:dyDescent="0.25">
      <c r="K11" s="5">
        <f t="shared" si="0"/>
        <v>0</v>
      </c>
      <c r="L11" s="3">
        <f t="shared" si="2"/>
        <v>0</v>
      </c>
      <c r="M11">
        <f t="shared" si="1"/>
        <v>0</v>
      </c>
    </row>
    <row r="12" spans="1:13" x14ac:dyDescent="0.25">
      <c r="K12" s="5">
        <f t="shared" si="0"/>
        <v>0</v>
      </c>
      <c r="L12" s="3">
        <f t="shared" si="2"/>
        <v>0</v>
      </c>
      <c r="M12">
        <f t="shared" si="1"/>
        <v>0</v>
      </c>
    </row>
    <row r="13" spans="1:13" x14ac:dyDescent="0.25">
      <c r="K13" s="5">
        <f t="shared" si="0"/>
        <v>0</v>
      </c>
      <c r="L13" s="3">
        <f t="shared" si="2"/>
        <v>0</v>
      </c>
      <c r="M13">
        <f t="shared" si="1"/>
        <v>0</v>
      </c>
    </row>
    <row r="14" spans="1:13" x14ac:dyDescent="0.25">
      <c r="K14" s="5">
        <f t="shared" si="0"/>
        <v>0</v>
      </c>
      <c r="L14" s="3">
        <f t="shared" si="2"/>
        <v>0</v>
      </c>
      <c r="M14">
        <f t="shared" si="1"/>
        <v>0</v>
      </c>
    </row>
    <row r="15" spans="1:13" x14ac:dyDescent="0.25">
      <c r="K15" s="5">
        <f t="shared" si="0"/>
        <v>0</v>
      </c>
      <c r="L15" s="3">
        <f t="shared" si="2"/>
        <v>0</v>
      </c>
      <c r="M15">
        <f t="shared" si="1"/>
        <v>0</v>
      </c>
    </row>
    <row r="16" spans="1:13" x14ac:dyDescent="0.25">
      <c r="K16" s="5">
        <f t="shared" si="0"/>
        <v>0</v>
      </c>
      <c r="L16" s="3">
        <f t="shared" si="2"/>
        <v>0</v>
      </c>
      <c r="M16">
        <f t="shared" si="1"/>
        <v>0</v>
      </c>
    </row>
    <row r="17" spans="11:13" x14ac:dyDescent="0.25">
      <c r="K17" s="5">
        <f t="shared" si="0"/>
        <v>0</v>
      </c>
      <c r="L17" s="3">
        <f t="shared" si="2"/>
        <v>0</v>
      </c>
      <c r="M17">
        <f t="shared" si="1"/>
        <v>0</v>
      </c>
    </row>
    <row r="18" spans="11:13" x14ac:dyDescent="0.25">
      <c r="K18" s="5">
        <f t="shared" si="0"/>
        <v>0</v>
      </c>
      <c r="L18" s="3">
        <f t="shared" si="2"/>
        <v>0</v>
      </c>
      <c r="M18">
        <f t="shared" si="1"/>
        <v>0</v>
      </c>
    </row>
    <row r="19" spans="11:13" x14ac:dyDescent="0.25">
      <c r="K19" s="5">
        <f t="shared" si="0"/>
        <v>0</v>
      </c>
      <c r="L19" s="3">
        <f t="shared" si="2"/>
        <v>0</v>
      </c>
      <c r="M19">
        <f t="shared" si="1"/>
        <v>0</v>
      </c>
    </row>
    <row r="20" spans="11:13" x14ac:dyDescent="0.25">
      <c r="K20" s="5">
        <f t="shared" si="0"/>
        <v>0</v>
      </c>
      <c r="L20" s="3">
        <f t="shared" si="2"/>
        <v>0</v>
      </c>
      <c r="M20">
        <f t="shared" si="1"/>
        <v>0</v>
      </c>
    </row>
    <row r="21" spans="11:13" x14ac:dyDescent="0.25">
      <c r="K21" s="5">
        <f t="shared" si="0"/>
        <v>0</v>
      </c>
      <c r="L21" s="3">
        <f t="shared" si="2"/>
        <v>0</v>
      </c>
      <c r="M21">
        <f t="shared" si="1"/>
        <v>0</v>
      </c>
    </row>
    <row r="22" spans="11:13" x14ac:dyDescent="0.25">
      <c r="K22" s="5">
        <f t="shared" si="0"/>
        <v>0</v>
      </c>
      <c r="L22" s="3">
        <f t="shared" si="2"/>
        <v>0</v>
      </c>
      <c r="M22">
        <f t="shared" si="1"/>
        <v>0</v>
      </c>
    </row>
    <row r="23" spans="11:13" x14ac:dyDescent="0.25">
      <c r="K23" s="5">
        <f t="shared" si="0"/>
        <v>0</v>
      </c>
      <c r="L23" s="3">
        <f t="shared" si="2"/>
        <v>0</v>
      </c>
      <c r="M23">
        <f t="shared" si="1"/>
        <v>0</v>
      </c>
    </row>
    <row r="24" spans="11:13" x14ac:dyDescent="0.25">
      <c r="K24" s="5">
        <f t="shared" si="0"/>
        <v>0</v>
      </c>
      <c r="L24" s="3">
        <f t="shared" si="2"/>
        <v>0</v>
      </c>
      <c r="M24">
        <f t="shared" si="1"/>
        <v>0</v>
      </c>
    </row>
    <row r="25" spans="11:13" x14ac:dyDescent="0.25">
      <c r="K25" s="5">
        <f t="shared" si="0"/>
        <v>0</v>
      </c>
      <c r="L25" s="3">
        <f t="shared" si="2"/>
        <v>0</v>
      </c>
      <c r="M25">
        <f t="shared" si="1"/>
        <v>0</v>
      </c>
    </row>
    <row r="26" spans="11:13" x14ac:dyDescent="0.25">
      <c r="K26" s="5">
        <f t="shared" si="0"/>
        <v>0</v>
      </c>
      <c r="L26" s="3">
        <f t="shared" si="2"/>
        <v>0</v>
      </c>
      <c r="M26">
        <f t="shared" si="1"/>
        <v>0</v>
      </c>
    </row>
    <row r="27" spans="11:13" x14ac:dyDescent="0.25">
      <c r="K27" s="5">
        <f t="shared" si="0"/>
        <v>0</v>
      </c>
      <c r="L27" s="3">
        <f t="shared" si="2"/>
        <v>0</v>
      </c>
      <c r="M27">
        <f t="shared" si="1"/>
        <v>0</v>
      </c>
    </row>
    <row r="28" spans="11:13" x14ac:dyDescent="0.25">
      <c r="K28" s="5">
        <f t="shared" si="0"/>
        <v>0</v>
      </c>
      <c r="L28" s="3">
        <f t="shared" si="2"/>
        <v>0</v>
      </c>
      <c r="M28">
        <f t="shared" si="1"/>
        <v>0</v>
      </c>
    </row>
    <row r="29" spans="11:13" x14ac:dyDescent="0.25">
      <c r="K29" s="5">
        <f t="shared" si="0"/>
        <v>0</v>
      </c>
      <c r="L29" s="3">
        <f t="shared" si="2"/>
        <v>0</v>
      </c>
      <c r="M29">
        <f t="shared" si="1"/>
        <v>0</v>
      </c>
    </row>
    <row r="30" spans="11:13" x14ac:dyDescent="0.25">
      <c r="K30" s="5">
        <f t="shared" si="0"/>
        <v>0</v>
      </c>
      <c r="L30" s="3">
        <f t="shared" si="2"/>
        <v>0</v>
      </c>
      <c r="M30">
        <f t="shared" si="1"/>
        <v>0</v>
      </c>
    </row>
    <row r="31" spans="11:13" x14ac:dyDescent="0.25">
      <c r="K31" s="5">
        <f t="shared" si="0"/>
        <v>0</v>
      </c>
      <c r="L31" s="3">
        <f t="shared" si="2"/>
        <v>0</v>
      </c>
      <c r="M31">
        <f t="shared" si="1"/>
        <v>0</v>
      </c>
    </row>
    <row r="32" spans="11:13" x14ac:dyDescent="0.25">
      <c r="K32" s="5">
        <f t="shared" si="0"/>
        <v>0</v>
      </c>
      <c r="L32" s="3">
        <f t="shared" si="2"/>
        <v>0</v>
      </c>
      <c r="M32">
        <f t="shared" si="1"/>
        <v>0</v>
      </c>
    </row>
    <row r="33" spans="11:13" x14ac:dyDescent="0.25">
      <c r="K33" s="5">
        <f t="shared" si="0"/>
        <v>0</v>
      </c>
      <c r="L33" s="3">
        <f t="shared" si="2"/>
        <v>0</v>
      </c>
      <c r="M33">
        <f t="shared" si="1"/>
        <v>0</v>
      </c>
    </row>
    <row r="34" spans="11:13" x14ac:dyDescent="0.25">
      <c r="K34" s="5">
        <f t="shared" si="0"/>
        <v>0</v>
      </c>
      <c r="L34" s="3">
        <f t="shared" si="2"/>
        <v>0</v>
      </c>
      <c r="M34">
        <f t="shared" si="1"/>
        <v>0</v>
      </c>
    </row>
    <row r="35" spans="11:13" x14ac:dyDescent="0.25">
      <c r="K35" s="5">
        <f t="shared" si="0"/>
        <v>0</v>
      </c>
      <c r="L35" s="3">
        <f t="shared" si="2"/>
        <v>0</v>
      </c>
      <c r="M35">
        <f t="shared" si="1"/>
        <v>0</v>
      </c>
    </row>
    <row r="36" spans="11:13" x14ac:dyDescent="0.25">
      <c r="K36" s="5">
        <f t="shared" si="0"/>
        <v>0</v>
      </c>
      <c r="L36" s="3">
        <f t="shared" si="2"/>
        <v>0</v>
      </c>
      <c r="M36">
        <f t="shared" si="1"/>
        <v>0</v>
      </c>
    </row>
    <row r="37" spans="11:13" x14ac:dyDescent="0.25">
      <c r="K37" s="5">
        <f t="shared" si="0"/>
        <v>0</v>
      </c>
      <c r="L37" s="3">
        <f t="shared" si="2"/>
        <v>0</v>
      </c>
      <c r="M37">
        <f t="shared" si="1"/>
        <v>0</v>
      </c>
    </row>
    <row r="38" spans="11:13" x14ac:dyDescent="0.25">
      <c r="K38" s="5">
        <f t="shared" si="0"/>
        <v>0</v>
      </c>
      <c r="L38" s="3">
        <f t="shared" si="2"/>
        <v>0</v>
      </c>
      <c r="M38">
        <f t="shared" si="1"/>
        <v>0</v>
      </c>
    </row>
    <row r="39" spans="11:13" x14ac:dyDescent="0.25">
      <c r="K39" s="5">
        <f t="shared" si="0"/>
        <v>0</v>
      </c>
      <c r="L39" s="3">
        <f t="shared" si="2"/>
        <v>0</v>
      </c>
      <c r="M39">
        <f t="shared" si="1"/>
        <v>0</v>
      </c>
    </row>
    <row r="40" spans="11:13" x14ac:dyDescent="0.25">
      <c r="K40" s="5">
        <f t="shared" si="0"/>
        <v>0</v>
      </c>
      <c r="L40" s="3">
        <f t="shared" si="2"/>
        <v>0</v>
      </c>
      <c r="M40">
        <f t="shared" si="1"/>
        <v>0</v>
      </c>
    </row>
    <row r="41" spans="11:13" x14ac:dyDescent="0.25">
      <c r="K41" s="5">
        <f t="shared" si="0"/>
        <v>0</v>
      </c>
      <c r="L41" s="3">
        <f t="shared" si="2"/>
        <v>0</v>
      </c>
      <c r="M41">
        <f t="shared" si="1"/>
        <v>0</v>
      </c>
    </row>
    <row r="42" spans="11:13" x14ac:dyDescent="0.25">
      <c r="K42" s="5">
        <f t="shared" si="0"/>
        <v>0</v>
      </c>
      <c r="L42" s="3">
        <f t="shared" si="2"/>
        <v>0</v>
      </c>
      <c r="M42">
        <f t="shared" si="1"/>
        <v>0</v>
      </c>
    </row>
    <row r="43" spans="11:13" x14ac:dyDescent="0.25">
      <c r="K43" s="5">
        <f t="shared" si="0"/>
        <v>0</v>
      </c>
      <c r="L43" s="3">
        <f t="shared" si="2"/>
        <v>0</v>
      </c>
      <c r="M43">
        <f t="shared" si="1"/>
        <v>0</v>
      </c>
    </row>
    <row r="44" spans="11:13" x14ac:dyDescent="0.25">
      <c r="K44" s="5">
        <f t="shared" si="0"/>
        <v>0</v>
      </c>
      <c r="L44" s="3">
        <f t="shared" si="2"/>
        <v>0</v>
      </c>
      <c r="M44">
        <f t="shared" si="1"/>
        <v>0</v>
      </c>
    </row>
    <row r="45" spans="11:13" x14ac:dyDescent="0.25">
      <c r="K45" s="5">
        <f t="shared" si="0"/>
        <v>0</v>
      </c>
      <c r="L45" s="3">
        <f t="shared" si="2"/>
        <v>0</v>
      </c>
      <c r="M45">
        <f t="shared" si="1"/>
        <v>0</v>
      </c>
    </row>
    <row r="46" spans="11:13" x14ac:dyDescent="0.25">
      <c r="K46" s="5">
        <f t="shared" si="0"/>
        <v>0</v>
      </c>
      <c r="L46" s="3">
        <f t="shared" si="2"/>
        <v>0</v>
      </c>
      <c r="M46">
        <f t="shared" si="1"/>
        <v>0</v>
      </c>
    </row>
    <row r="47" spans="11:13" x14ac:dyDescent="0.25">
      <c r="K47" s="5">
        <f t="shared" si="0"/>
        <v>0</v>
      </c>
      <c r="L47" s="3">
        <f t="shared" si="2"/>
        <v>0</v>
      </c>
      <c r="M47">
        <f t="shared" si="1"/>
        <v>0</v>
      </c>
    </row>
    <row r="48" spans="11:13" x14ac:dyDescent="0.25">
      <c r="K48" s="5">
        <f t="shared" si="0"/>
        <v>0</v>
      </c>
      <c r="L48" s="3">
        <f t="shared" si="2"/>
        <v>0</v>
      </c>
      <c r="M48">
        <f t="shared" si="1"/>
        <v>0</v>
      </c>
    </row>
    <row r="49" spans="11:13" x14ac:dyDescent="0.25">
      <c r="K49" s="5">
        <f t="shared" si="0"/>
        <v>0</v>
      </c>
      <c r="L49" s="3">
        <f t="shared" si="2"/>
        <v>0</v>
      </c>
      <c r="M49">
        <f t="shared" si="1"/>
        <v>0</v>
      </c>
    </row>
    <row r="50" spans="11:13" x14ac:dyDescent="0.25">
      <c r="K50" s="5">
        <f t="shared" si="0"/>
        <v>0</v>
      </c>
      <c r="L50" s="3">
        <f t="shared" si="2"/>
        <v>0</v>
      </c>
      <c r="M50">
        <f t="shared" si="1"/>
        <v>0</v>
      </c>
    </row>
    <row r="51" spans="11:13" x14ac:dyDescent="0.25">
      <c r="K51" s="5">
        <f t="shared" si="0"/>
        <v>0</v>
      </c>
      <c r="L51" s="3">
        <f t="shared" si="2"/>
        <v>0</v>
      </c>
      <c r="M51">
        <f t="shared" si="1"/>
        <v>0</v>
      </c>
    </row>
    <row r="52" spans="11:13" x14ac:dyDescent="0.25">
      <c r="K52" s="5">
        <f t="shared" si="0"/>
        <v>0</v>
      </c>
      <c r="L52" s="3">
        <f t="shared" si="2"/>
        <v>0</v>
      </c>
      <c r="M52">
        <f t="shared" si="1"/>
        <v>0</v>
      </c>
    </row>
    <row r="53" spans="11:13" x14ac:dyDescent="0.25">
      <c r="K53" s="5">
        <f t="shared" si="0"/>
        <v>0</v>
      </c>
      <c r="L53" s="3">
        <f t="shared" si="2"/>
        <v>0</v>
      </c>
      <c r="M53">
        <f t="shared" si="1"/>
        <v>0</v>
      </c>
    </row>
    <row r="54" spans="11:13" x14ac:dyDescent="0.25">
      <c r="K54" s="5">
        <f t="shared" si="0"/>
        <v>0</v>
      </c>
      <c r="L54" s="3">
        <f t="shared" si="2"/>
        <v>0</v>
      </c>
      <c r="M54">
        <f t="shared" si="1"/>
        <v>0</v>
      </c>
    </row>
    <row r="55" spans="11:13" x14ac:dyDescent="0.25">
      <c r="K55" s="5">
        <f t="shared" si="0"/>
        <v>0</v>
      </c>
      <c r="L55" s="3">
        <f t="shared" si="2"/>
        <v>0</v>
      </c>
      <c r="M55">
        <f t="shared" si="1"/>
        <v>0</v>
      </c>
    </row>
    <row r="56" spans="11:13" x14ac:dyDescent="0.25">
      <c r="K56" s="5">
        <f t="shared" si="0"/>
        <v>0</v>
      </c>
      <c r="L56" s="3">
        <f t="shared" si="2"/>
        <v>0</v>
      </c>
      <c r="M56">
        <f t="shared" si="1"/>
        <v>0</v>
      </c>
    </row>
    <row r="57" spans="11:13" x14ac:dyDescent="0.25">
      <c r="K57" s="5">
        <f t="shared" si="0"/>
        <v>0</v>
      </c>
      <c r="L57" s="3">
        <f t="shared" si="2"/>
        <v>0</v>
      </c>
      <c r="M57">
        <f t="shared" si="1"/>
        <v>0</v>
      </c>
    </row>
    <row r="58" spans="11:13" x14ac:dyDescent="0.25">
      <c r="K58" s="5">
        <f t="shared" si="0"/>
        <v>0</v>
      </c>
      <c r="L58" s="3">
        <f t="shared" si="2"/>
        <v>0</v>
      </c>
      <c r="M58">
        <f t="shared" si="1"/>
        <v>0</v>
      </c>
    </row>
    <row r="59" spans="11:13" x14ac:dyDescent="0.25">
      <c r="K59" s="5">
        <f t="shared" si="0"/>
        <v>0</v>
      </c>
      <c r="L59" s="3">
        <f t="shared" si="2"/>
        <v>0</v>
      </c>
      <c r="M59">
        <f t="shared" si="1"/>
        <v>0</v>
      </c>
    </row>
    <row r="60" spans="11:13" x14ac:dyDescent="0.25">
      <c r="K60" s="5">
        <f t="shared" si="0"/>
        <v>0</v>
      </c>
      <c r="L60" s="3">
        <f t="shared" si="2"/>
        <v>0</v>
      </c>
      <c r="M60">
        <f t="shared" si="1"/>
        <v>0</v>
      </c>
    </row>
    <row r="61" spans="11:13" x14ac:dyDescent="0.25">
      <c r="K61" s="5">
        <f t="shared" si="0"/>
        <v>0</v>
      </c>
      <c r="L61" s="3">
        <f t="shared" si="2"/>
        <v>0</v>
      </c>
      <c r="M61">
        <f t="shared" si="1"/>
        <v>0</v>
      </c>
    </row>
    <row r="62" spans="11:13" x14ac:dyDescent="0.25">
      <c r="K62" s="5">
        <f t="shared" si="0"/>
        <v>0</v>
      </c>
      <c r="L62" s="3">
        <f t="shared" si="2"/>
        <v>0</v>
      </c>
      <c r="M62">
        <f t="shared" si="1"/>
        <v>0</v>
      </c>
    </row>
    <row r="63" spans="11:13" x14ac:dyDescent="0.25">
      <c r="K63" s="5">
        <f t="shared" si="0"/>
        <v>0</v>
      </c>
      <c r="L63" s="3">
        <f t="shared" si="2"/>
        <v>0</v>
      </c>
      <c r="M63">
        <f t="shared" si="1"/>
        <v>0</v>
      </c>
    </row>
    <row r="64" spans="11:13" x14ac:dyDescent="0.25">
      <c r="K64" s="5">
        <f t="shared" si="0"/>
        <v>0</v>
      </c>
      <c r="L64" s="3">
        <f t="shared" si="2"/>
        <v>0</v>
      </c>
      <c r="M64">
        <f t="shared" si="1"/>
        <v>0</v>
      </c>
    </row>
    <row r="65" spans="11:13" x14ac:dyDescent="0.25">
      <c r="K65" s="5">
        <f t="shared" si="0"/>
        <v>0</v>
      </c>
      <c r="L65" s="3">
        <f t="shared" si="2"/>
        <v>0</v>
      </c>
      <c r="M65">
        <f t="shared" si="1"/>
        <v>0</v>
      </c>
    </row>
    <row r="66" spans="11:13" x14ac:dyDescent="0.25">
      <c r="K66" s="5">
        <f t="shared" si="0"/>
        <v>0</v>
      </c>
      <c r="L66" s="3">
        <f t="shared" si="2"/>
        <v>0</v>
      </c>
      <c r="M66">
        <f t="shared" si="1"/>
        <v>0</v>
      </c>
    </row>
    <row r="67" spans="11:13" x14ac:dyDescent="0.25">
      <c r="K67" s="5">
        <f t="shared" si="0"/>
        <v>0</v>
      </c>
      <c r="L67" s="3">
        <f t="shared" si="2"/>
        <v>0</v>
      </c>
      <c r="M67">
        <f t="shared" si="1"/>
        <v>0</v>
      </c>
    </row>
    <row r="68" spans="11:13" x14ac:dyDescent="0.25">
      <c r="K68" s="5">
        <f t="shared" si="0"/>
        <v>0</v>
      </c>
      <c r="L68" s="3">
        <f t="shared" si="2"/>
        <v>0</v>
      </c>
      <c r="M68">
        <f t="shared" si="1"/>
        <v>0</v>
      </c>
    </row>
    <row r="69" spans="11:13" x14ac:dyDescent="0.25">
      <c r="K69" s="5">
        <f t="shared" ref="K69:K132" si="3">SUM(F69:J69)</f>
        <v>0</v>
      </c>
      <c r="L69" s="3">
        <f t="shared" si="2"/>
        <v>0</v>
      </c>
      <c r="M69">
        <f t="shared" ref="M69:M132" si="4">SUM(K69*L69)</f>
        <v>0</v>
      </c>
    </row>
    <row r="70" spans="11:13" x14ac:dyDescent="0.25">
      <c r="K70" s="5">
        <f t="shared" si="3"/>
        <v>0</v>
      </c>
      <c r="L70" s="3">
        <f t="shared" ref="L70:L133" si="5">IF(D70="X",0,IF(E70="",0,IF(E70="H",0,VLOOKUP(E70,$F$539:$G$553,2))))</f>
        <v>0</v>
      </c>
      <c r="M70">
        <f t="shared" si="4"/>
        <v>0</v>
      </c>
    </row>
    <row r="71" spans="11:13" x14ac:dyDescent="0.25">
      <c r="K71" s="5">
        <f t="shared" si="3"/>
        <v>0</v>
      </c>
      <c r="L71" s="3">
        <f t="shared" si="5"/>
        <v>0</v>
      </c>
      <c r="M71">
        <f t="shared" si="4"/>
        <v>0</v>
      </c>
    </row>
    <row r="72" spans="11:13" x14ac:dyDescent="0.25">
      <c r="K72" s="5">
        <f t="shared" si="3"/>
        <v>0</v>
      </c>
      <c r="L72" s="3">
        <f t="shared" si="5"/>
        <v>0</v>
      </c>
      <c r="M72">
        <f t="shared" si="4"/>
        <v>0</v>
      </c>
    </row>
    <row r="73" spans="11:13" x14ac:dyDescent="0.25">
      <c r="K73" s="5">
        <f t="shared" si="3"/>
        <v>0</v>
      </c>
      <c r="L73" s="3">
        <f t="shared" si="5"/>
        <v>0</v>
      </c>
      <c r="M73">
        <f t="shared" si="4"/>
        <v>0</v>
      </c>
    </row>
    <row r="74" spans="11:13" x14ac:dyDescent="0.25">
      <c r="K74" s="5">
        <f t="shared" si="3"/>
        <v>0</v>
      </c>
      <c r="L74" s="3">
        <f t="shared" si="5"/>
        <v>0</v>
      </c>
      <c r="M74">
        <f t="shared" si="4"/>
        <v>0</v>
      </c>
    </row>
    <row r="75" spans="11:13" x14ac:dyDescent="0.25">
      <c r="K75" s="5">
        <f t="shared" si="3"/>
        <v>0</v>
      </c>
      <c r="L75" s="3">
        <f t="shared" si="5"/>
        <v>0</v>
      </c>
      <c r="M75">
        <f t="shared" si="4"/>
        <v>0</v>
      </c>
    </row>
    <row r="76" spans="11:13" x14ac:dyDescent="0.25">
      <c r="K76" s="5">
        <f t="shared" si="3"/>
        <v>0</v>
      </c>
      <c r="L76" s="3">
        <f t="shared" si="5"/>
        <v>0</v>
      </c>
      <c r="M76">
        <f t="shared" si="4"/>
        <v>0</v>
      </c>
    </row>
    <row r="77" spans="11:13" x14ac:dyDescent="0.25">
      <c r="K77" s="5">
        <f t="shared" si="3"/>
        <v>0</v>
      </c>
      <c r="L77" s="3">
        <f t="shared" si="5"/>
        <v>0</v>
      </c>
      <c r="M77">
        <f t="shared" si="4"/>
        <v>0</v>
      </c>
    </row>
    <row r="78" spans="11:13" x14ac:dyDescent="0.25">
      <c r="K78" s="5">
        <f t="shared" si="3"/>
        <v>0</v>
      </c>
      <c r="L78" s="3">
        <f t="shared" si="5"/>
        <v>0</v>
      </c>
      <c r="M78">
        <f t="shared" si="4"/>
        <v>0</v>
      </c>
    </row>
    <row r="79" spans="11:13" x14ac:dyDescent="0.25">
      <c r="K79" s="5">
        <f t="shared" si="3"/>
        <v>0</v>
      </c>
      <c r="L79" s="3">
        <f t="shared" si="5"/>
        <v>0</v>
      </c>
      <c r="M79">
        <f t="shared" si="4"/>
        <v>0</v>
      </c>
    </row>
    <row r="80" spans="11:13" x14ac:dyDescent="0.25">
      <c r="K80" s="5">
        <f t="shared" si="3"/>
        <v>0</v>
      </c>
      <c r="L80" s="3">
        <f t="shared" si="5"/>
        <v>0</v>
      </c>
      <c r="M80">
        <f t="shared" si="4"/>
        <v>0</v>
      </c>
    </row>
    <row r="81" spans="11:13" x14ac:dyDescent="0.25">
      <c r="K81" s="5">
        <f t="shared" si="3"/>
        <v>0</v>
      </c>
      <c r="L81" s="3">
        <f t="shared" si="5"/>
        <v>0</v>
      </c>
      <c r="M81">
        <f t="shared" si="4"/>
        <v>0</v>
      </c>
    </row>
    <row r="82" spans="11:13" x14ac:dyDescent="0.25">
      <c r="K82" s="5">
        <f t="shared" si="3"/>
        <v>0</v>
      </c>
      <c r="L82" s="3">
        <f t="shared" si="5"/>
        <v>0</v>
      </c>
      <c r="M82">
        <f t="shared" si="4"/>
        <v>0</v>
      </c>
    </row>
    <row r="83" spans="11:13" x14ac:dyDescent="0.25">
      <c r="K83" s="5">
        <f t="shared" si="3"/>
        <v>0</v>
      </c>
      <c r="L83" s="3">
        <f t="shared" si="5"/>
        <v>0</v>
      </c>
      <c r="M83">
        <f t="shared" si="4"/>
        <v>0</v>
      </c>
    </row>
    <row r="84" spans="11:13" x14ac:dyDescent="0.25">
      <c r="K84" s="5">
        <f t="shared" si="3"/>
        <v>0</v>
      </c>
      <c r="L84" s="3">
        <f t="shared" si="5"/>
        <v>0</v>
      </c>
      <c r="M84">
        <f t="shared" si="4"/>
        <v>0</v>
      </c>
    </row>
    <row r="85" spans="11:13" x14ac:dyDescent="0.25">
      <c r="K85" s="5">
        <f t="shared" si="3"/>
        <v>0</v>
      </c>
      <c r="L85" s="3">
        <f t="shared" si="5"/>
        <v>0</v>
      </c>
      <c r="M85">
        <f t="shared" si="4"/>
        <v>0</v>
      </c>
    </row>
    <row r="86" spans="11:13" x14ac:dyDescent="0.25">
      <c r="K86" s="5">
        <f t="shared" si="3"/>
        <v>0</v>
      </c>
      <c r="L86" s="3">
        <f t="shared" si="5"/>
        <v>0</v>
      </c>
      <c r="M86">
        <f t="shared" si="4"/>
        <v>0</v>
      </c>
    </row>
    <row r="87" spans="11:13" x14ac:dyDescent="0.25">
      <c r="K87" s="5">
        <f t="shared" si="3"/>
        <v>0</v>
      </c>
      <c r="L87" s="3">
        <f t="shared" si="5"/>
        <v>0</v>
      </c>
      <c r="M87">
        <f t="shared" si="4"/>
        <v>0</v>
      </c>
    </row>
    <row r="88" spans="11:13" x14ac:dyDescent="0.25">
      <c r="K88" s="5">
        <f t="shared" si="3"/>
        <v>0</v>
      </c>
      <c r="L88" s="3">
        <f t="shared" si="5"/>
        <v>0</v>
      </c>
      <c r="M88">
        <f t="shared" si="4"/>
        <v>0</v>
      </c>
    </row>
    <row r="89" spans="11:13" x14ac:dyDescent="0.25">
      <c r="K89" s="5">
        <f t="shared" si="3"/>
        <v>0</v>
      </c>
      <c r="L89" s="3">
        <f t="shared" si="5"/>
        <v>0</v>
      </c>
      <c r="M89">
        <f t="shared" si="4"/>
        <v>0</v>
      </c>
    </row>
    <row r="90" spans="11:13" x14ac:dyDescent="0.25">
      <c r="K90" s="5">
        <f t="shared" si="3"/>
        <v>0</v>
      </c>
      <c r="L90" s="3">
        <f t="shared" si="5"/>
        <v>0</v>
      </c>
      <c r="M90">
        <f t="shared" si="4"/>
        <v>0</v>
      </c>
    </row>
    <row r="91" spans="11:13" x14ac:dyDescent="0.25">
      <c r="K91" s="5">
        <f t="shared" si="3"/>
        <v>0</v>
      </c>
      <c r="L91" s="3">
        <f t="shared" si="5"/>
        <v>0</v>
      </c>
      <c r="M91">
        <f t="shared" si="4"/>
        <v>0</v>
      </c>
    </row>
    <row r="92" spans="11:13" x14ac:dyDescent="0.25">
      <c r="K92" s="5">
        <f t="shared" si="3"/>
        <v>0</v>
      </c>
      <c r="L92" s="3">
        <f t="shared" si="5"/>
        <v>0</v>
      </c>
      <c r="M92">
        <f t="shared" si="4"/>
        <v>0</v>
      </c>
    </row>
    <row r="93" spans="11:13" x14ac:dyDescent="0.25">
      <c r="K93" s="5">
        <f t="shared" si="3"/>
        <v>0</v>
      </c>
      <c r="L93" s="3">
        <f t="shared" si="5"/>
        <v>0</v>
      </c>
      <c r="M93">
        <f t="shared" si="4"/>
        <v>0</v>
      </c>
    </row>
    <row r="94" spans="11:13" x14ac:dyDescent="0.25">
      <c r="K94" s="5">
        <f t="shared" si="3"/>
        <v>0</v>
      </c>
      <c r="L94" s="3">
        <f t="shared" si="5"/>
        <v>0</v>
      </c>
      <c r="M94">
        <f t="shared" si="4"/>
        <v>0</v>
      </c>
    </row>
    <row r="95" spans="11:13" x14ac:dyDescent="0.25">
      <c r="K95" s="5">
        <f t="shared" si="3"/>
        <v>0</v>
      </c>
      <c r="L95" s="3">
        <f t="shared" si="5"/>
        <v>0</v>
      </c>
      <c r="M95">
        <f t="shared" si="4"/>
        <v>0</v>
      </c>
    </row>
    <row r="96" spans="11:13" x14ac:dyDescent="0.25">
      <c r="K96" s="5">
        <f t="shared" si="3"/>
        <v>0</v>
      </c>
      <c r="L96" s="3">
        <f t="shared" si="5"/>
        <v>0</v>
      </c>
      <c r="M96">
        <f t="shared" si="4"/>
        <v>0</v>
      </c>
    </row>
    <row r="97" spans="11:13" x14ac:dyDescent="0.25">
      <c r="K97" s="5">
        <f t="shared" si="3"/>
        <v>0</v>
      </c>
      <c r="L97" s="3">
        <f t="shared" si="5"/>
        <v>0</v>
      </c>
      <c r="M97">
        <f t="shared" si="4"/>
        <v>0</v>
      </c>
    </row>
    <row r="98" spans="11:13" x14ac:dyDescent="0.25">
      <c r="K98" s="5">
        <f t="shared" si="3"/>
        <v>0</v>
      </c>
      <c r="L98" s="3">
        <f t="shared" si="5"/>
        <v>0</v>
      </c>
      <c r="M98">
        <f t="shared" si="4"/>
        <v>0</v>
      </c>
    </row>
    <row r="99" spans="11:13" x14ac:dyDescent="0.25">
      <c r="K99" s="5">
        <f t="shared" si="3"/>
        <v>0</v>
      </c>
      <c r="L99" s="3">
        <f t="shared" si="5"/>
        <v>0</v>
      </c>
      <c r="M99">
        <f t="shared" si="4"/>
        <v>0</v>
      </c>
    </row>
    <row r="100" spans="11:13" x14ac:dyDescent="0.25">
      <c r="K100" s="5">
        <f t="shared" si="3"/>
        <v>0</v>
      </c>
      <c r="L100" s="3">
        <f t="shared" si="5"/>
        <v>0</v>
      </c>
      <c r="M100">
        <f t="shared" si="4"/>
        <v>0</v>
      </c>
    </row>
    <row r="101" spans="11:13" x14ac:dyDescent="0.25">
      <c r="K101" s="5">
        <f t="shared" si="3"/>
        <v>0</v>
      </c>
      <c r="L101" s="3">
        <f t="shared" si="5"/>
        <v>0</v>
      </c>
      <c r="M101">
        <f t="shared" si="4"/>
        <v>0</v>
      </c>
    </row>
    <row r="102" spans="11:13" x14ac:dyDescent="0.25">
      <c r="K102" s="5">
        <f t="shared" si="3"/>
        <v>0</v>
      </c>
      <c r="L102" s="3">
        <f t="shared" si="5"/>
        <v>0</v>
      </c>
      <c r="M102">
        <f t="shared" si="4"/>
        <v>0</v>
      </c>
    </row>
    <row r="103" spans="11:13" x14ac:dyDescent="0.25">
      <c r="K103" s="5">
        <f t="shared" si="3"/>
        <v>0</v>
      </c>
      <c r="L103" s="3">
        <f t="shared" si="5"/>
        <v>0</v>
      </c>
      <c r="M103">
        <f t="shared" si="4"/>
        <v>0</v>
      </c>
    </row>
    <row r="104" spans="11:13" x14ac:dyDescent="0.25">
      <c r="K104" s="5">
        <f t="shared" si="3"/>
        <v>0</v>
      </c>
      <c r="L104" s="3">
        <f t="shared" si="5"/>
        <v>0</v>
      </c>
      <c r="M104">
        <f t="shared" si="4"/>
        <v>0</v>
      </c>
    </row>
    <row r="105" spans="11:13" x14ac:dyDescent="0.25">
      <c r="K105" s="5">
        <f t="shared" si="3"/>
        <v>0</v>
      </c>
      <c r="L105" s="3">
        <f t="shared" si="5"/>
        <v>0</v>
      </c>
      <c r="M105">
        <f t="shared" si="4"/>
        <v>0</v>
      </c>
    </row>
    <row r="106" spans="11:13" x14ac:dyDescent="0.25">
      <c r="K106" s="5">
        <f t="shared" si="3"/>
        <v>0</v>
      </c>
      <c r="L106" s="3">
        <f t="shared" si="5"/>
        <v>0</v>
      </c>
      <c r="M106">
        <f t="shared" si="4"/>
        <v>0</v>
      </c>
    </row>
    <row r="107" spans="11:13" x14ac:dyDescent="0.25">
      <c r="K107" s="5">
        <f t="shared" si="3"/>
        <v>0</v>
      </c>
      <c r="L107" s="3">
        <f t="shared" si="5"/>
        <v>0</v>
      </c>
      <c r="M107">
        <f t="shared" si="4"/>
        <v>0</v>
      </c>
    </row>
    <row r="108" spans="11:13" x14ac:dyDescent="0.25">
      <c r="K108" s="5">
        <f t="shared" si="3"/>
        <v>0</v>
      </c>
      <c r="L108" s="3">
        <f t="shared" si="5"/>
        <v>0</v>
      </c>
      <c r="M108">
        <f t="shared" si="4"/>
        <v>0</v>
      </c>
    </row>
    <row r="109" spans="11:13" x14ac:dyDescent="0.25">
      <c r="K109" s="5">
        <f t="shared" si="3"/>
        <v>0</v>
      </c>
      <c r="L109" s="3">
        <f t="shared" si="5"/>
        <v>0</v>
      </c>
      <c r="M109">
        <f t="shared" si="4"/>
        <v>0</v>
      </c>
    </row>
    <row r="110" spans="11:13" x14ac:dyDescent="0.25">
      <c r="K110" s="5">
        <f t="shared" si="3"/>
        <v>0</v>
      </c>
      <c r="L110" s="3">
        <f t="shared" si="5"/>
        <v>0</v>
      </c>
      <c r="M110">
        <f t="shared" si="4"/>
        <v>0</v>
      </c>
    </row>
    <row r="111" spans="11:13" x14ac:dyDescent="0.25">
      <c r="K111" s="5">
        <f t="shared" si="3"/>
        <v>0</v>
      </c>
      <c r="L111" s="3">
        <f t="shared" si="5"/>
        <v>0</v>
      </c>
      <c r="M111">
        <f t="shared" si="4"/>
        <v>0</v>
      </c>
    </row>
    <row r="112" spans="11:13" x14ac:dyDescent="0.25">
      <c r="K112" s="5">
        <f t="shared" si="3"/>
        <v>0</v>
      </c>
      <c r="L112" s="3">
        <f t="shared" si="5"/>
        <v>0</v>
      </c>
      <c r="M112">
        <f t="shared" si="4"/>
        <v>0</v>
      </c>
    </row>
    <row r="113" spans="11:13" x14ac:dyDescent="0.25">
      <c r="K113" s="5">
        <f t="shared" si="3"/>
        <v>0</v>
      </c>
      <c r="L113" s="3">
        <f t="shared" si="5"/>
        <v>0</v>
      </c>
      <c r="M113">
        <f t="shared" si="4"/>
        <v>0</v>
      </c>
    </row>
    <row r="114" spans="11:13" x14ac:dyDescent="0.25">
      <c r="K114" s="5">
        <f t="shared" si="3"/>
        <v>0</v>
      </c>
      <c r="L114" s="3">
        <f t="shared" si="5"/>
        <v>0</v>
      </c>
      <c r="M114">
        <f t="shared" si="4"/>
        <v>0</v>
      </c>
    </row>
    <row r="115" spans="11:13" x14ac:dyDescent="0.25">
      <c r="K115" s="5">
        <f t="shared" si="3"/>
        <v>0</v>
      </c>
      <c r="L115" s="3">
        <f t="shared" si="5"/>
        <v>0</v>
      </c>
      <c r="M115">
        <f t="shared" si="4"/>
        <v>0</v>
      </c>
    </row>
    <row r="116" spans="11:13" x14ac:dyDescent="0.25">
      <c r="K116" s="5">
        <f t="shared" si="3"/>
        <v>0</v>
      </c>
      <c r="L116" s="3">
        <f t="shared" si="5"/>
        <v>0</v>
      </c>
      <c r="M116">
        <f t="shared" si="4"/>
        <v>0</v>
      </c>
    </row>
    <row r="117" spans="11:13" x14ac:dyDescent="0.25">
      <c r="K117" s="5">
        <f t="shared" si="3"/>
        <v>0</v>
      </c>
      <c r="L117" s="3">
        <f t="shared" si="5"/>
        <v>0</v>
      </c>
      <c r="M117">
        <f t="shared" si="4"/>
        <v>0</v>
      </c>
    </row>
    <row r="118" spans="11:13" x14ac:dyDescent="0.25">
      <c r="K118" s="5">
        <f t="shared" si="3"/>
        <v>0</v>
      </c>
      <c r="L118" s="3">
        <f t="shared" si="5"/>
        <v>0</v>
      </c>
      <c r="M118">
        <f t="shared" si="4"/>
        <v>0</v>
      </c>
    </row>
    <row r="119" spans="11:13" x14ac:dyDescent="0.25">
      <c r="K119" s="5">
        <f t="shared" si="3"/>
        <v>0</v>
      </c>
      <c r="L119" s="3">
        <f t="shared" si="5"/>
        <v>0</v>
      </c>
      <c r="M119">
        <f t="shared" si="4"/>
        <v>0</v>
      </c>
    </row>
    <row r="120" spans="11:13" x14ac:dyDescent="0.25">
      <c r="K120" s="5">
        <f t="shared" si="3"/>
        <v>0</v>
      </c>
      <c r="L120" s="3">
        <f t="shared" si="5"/>
        <v>0</v>
      </c>
      <c r="M120">
        <f t="shared" si="4"/>
        <v>0</v>
      </c>
    </row>
    <row r="121" spans="11:13" x14ac:dyDescent="0.25">
      <c r="K121" s="5">
        <f t="shared" si="3"/>
        <v>0</v>
      </c>
      <c r="L121" s="3">
        <f t="shared" si="5"/>
        <v>0</v>
      </c>
      <c r="M121">
        <f t="shared" si="4"/>
        <v>0</v>
      </c>
    </row>
    <row r="122" spans="11:13" x14ac:dyDescent="0.25">
      <c r="K122" s="5">
        <f t="shared" si="3"/>
        <v>0</v>
      </c>
      <c r="L122" s="3">
        <f t="shared" si="5"/>
        <v>0</v>
      </c>
      <c r="M122">
        <f t="shared" si="4"/>
        <v>0</v>
      </c>
    </row>
    <row r="123" spans="11:13" x14ac:dyDescent="0.25">
      <c r="K123" s="5">
        <f t="shared" si="3"/>
        <v>0</v>
      </c>
      <c r="L123" s="3">
        <f t="shared" si="5"/>
        <v>0</v>
      </c>
      <c r="M123">
        <f t="shared" si="4"/>
        <v>0</v>
      </c>
    </row>
    <row r="124" spans="11:13" x14ac:dyDescent="0.25">
      <c r="K124" s="5">
        <f t="shared" si="3"/>
        <v>0</v>
      </c>
      <c r="L124" s="3">
        <f t="shared" si="5"/>
        <v>0</v>
      </c>
      <c r="M124">
        <f t="shared" si="4"/>
        <v>0</v>
      </c>
    </row>
    <row r="125" spans="11:13" x14ac:dyDescent="0.25">
      <c r="K125" s="5">
        <f t="shared" si="3"/>
        <v>0</v>
      </c>
      <c r="L125" s="3">
        <f t="shared" si="5"/>
        <v>0</v>
      </c>
      <c r="M125">
        <f t="shared" si="4"/>
        <v>0</v>
      </c>
    </row>
    <row r="126" spans="11:13" x14ac:dyDescent="0.25">
      <c r="K126" s="5">
        <f t="shared" si="3"/>
        <v>0</v>
      </c>
      <c r="L126" s="3">
        <f t="shared" si="5"/>
        <v>0</v>
      </c>
      <c r="M126">
        <f t="shared" si="4"/>
        <v>0</v>
      </c>
    </row>
    <row r="127" spans="11:13" x14ac:dyDescent="0.25">
      <c r="K127" s="5">
        <f t="shared" si="3"/>
        <v>0</v>
      </c>
      <c r="L127" s="3">
        <f t="shared" si="5"/>
        <v>0</v>
      </c>
      <c r="M127">
        <f t="shared" si="4"/>
        <v>0</v>
      </c>
    </row>
    <row r="128" spans="11:13" x14ac:dyDescent="0.25">
      <c r="K128" s="5">
        <f t="shared" si="3"/>
        <v>0</v>
      </c>
      <c r="L128" s="3">
        <f t="shared" si="5"/>
        <v>0</v>
      </c>
      <c r="M128">
        <f t="shared" si="4"/>
        <v>0</v>
      </c>
    </row>
    <row r="129" spans="11:13" x14ac:dyDescent="0.25">
      <c r="K129" s="5">
        <f t="shared" si="3"/>
        <v>0</v>
      </c>
      <c r="L129" s="3">
        <f t="shared" si="5"/>
        <v>0</v>
      </c>
      <c r="M129">
        <f t="shared" si="4"/>
        <v>0</v>
      </c>
    </row>
    <row r="130" spans="11:13" x14ac:dyDescent="0.25">
      <c r="K130" s="5">
        <f t="shared" si="3"/>
        <v>0</v>
      </c>
      <c r="L130" s="3">
        <f t="shared" si="5"/>
        <v>0</v>
      </c>
      <c r="M130">
        <f t="shared" si="4"/>
        <v>0</v>
      </c>
    </row>
    <row r="131" spans="11:13" x14ac:dyDescent="0.25">
      <c r="K131" s="5">
        <f t="shared" si="3"/>
        <v>0</v>
      </c>
      <c r="L131" s="3">
        <f t="shared" si="5"/>
        <v>0</v>
      </c>
      <c r="M131">
        <f t="shared" si="4"/>
        <v>0</v>
      </c>
    </row>
    <row r="132" spans="11:13" x14ac:dyDescent="0.25">
      <c r="K132" s="5">
        <f t="shared" si="3"/>
        <v>0</v>
      </c>
      <c r="L132" s="3">
        <f t="shared" si="5"/>
        <v>0</v>
      </c>
      <c r="M132">
        <f t="shared" si="4"/>
        <v>0</v>
      </c>
    </row>
    <row r="133" spans="11:13" x14ac:dyDescent="0.25">
      <c r="K133" s="5">
        <f t="shared" ref="K133:K196" si="6">SUM(F133:J133)</f>
        <v>0</v>
      </c>
      <c r="L133" s="3">
        <f t="shared" si="5"/>
        <v>0</v>
      </c>
      <c r="M133">
        <f t="shared" ref="M133:M196" si="7">SUM(K133*L133)</f>
        <v>0</v>
      </c>
    </row>
    <row r="134" spans="11:13" x14ac:dyDescent="0.25">
      <c r="K134" s="5">
        <f t="shared" si="6"/>
        <v>0</v>
      </c>
      <c r="L134" s="3">
        <f t="shared" ref="L134:L197" si="8">IF(D134="X",0,IF(E134="",0,IF(E134="H",0,VLOOKUP(E134,$F$539:$G$553,2))))</f>
        <v>0</v>
      </c>
      <c r="M134">
        <f t="shared" si="7"/>
        <v>0</v>
      </c>
    </row>
    <row r="135" spans="11:13" x14ac:dyDescent="0.25">
      <c r="K135" s="5">
        <f t="shared" si="6"/>
        <v>0</v>
      </c>
      <c r="L135" s="3">
        <f t="shared" si="8"/>
        <v>0</v>
      </c>
      <c r="M135">
        <f t="shared" si="7"/>
        <v>0</v>
      </c>
    </row>
    <row r="136" spans="11:13" x14ac:dyDescent="0.25">
      <c r="K136" s="5">
        <f t="shared" si="6"/>
        <v>0</v>
      </c>
      <c r="L136" s="3">
        <f t="shared" si="8"/>
        <v>0</v>
      </c>
      <c r="M136">
        <f t="shared" si="7"/>
        <v>0</v>
      </c>
    </row>
    <row r="137" spans="11:13" x14ac:dyDescent="0.25">
      <c r="K137" s="5">
        <f t="shared" si="6"/>
        <v>0</v>
      </c>
      <c r="L137" s="3">
        <f t="shared" si="8"/>
        <v>0</v>
      </c>
      <c r="M137">
        <f t="shared" si="7"/>
        <v>0</v>
      </c>
    </row>
    <row r="138" spans="11:13" x14ac:dyDescent="0.25">
      <c r="K138" s="5">
        <f t="shared" si="6"/>
        <v>0</v>
      </c>
      <c r="L138" s="3">
        <f t="shared" si="8"/>
        <v>0</v>
      </c>
      <c r="M138">
        <f t="shared" si="7"/>
        <v>0</v>
      </c>
    </row>
    <row r="139" spans="11:13" x14ac:dyDescent="0.25">
      <c r="K139" s="5">
        <f t="shared" si="6"/>
        <v>0</v>
      </c>
      <c r="L139" s="3">
        <f t="shared" si="8"/>
        <v>0</v>
      </c>
      <c r="M139">
        <f t="shared" si="7"/>
        <v>0</v>
      </c>
    </row>
    <row r="140" spans="11:13" x14ac:dyDescent="0.25">
      <c r="K140" s="5">
        <f t="shared" si="6"/>
        <v>0</v>
      </c>
      <c r="L140" s="3">
        <f t="shared" si="8"/>
        <v>0</v>
      </c>
      <c r="M140">
        <f t="shared" si="7"/>
        <v>0</v>
      </c>
    </row>
    <row r="141" spans="11:13" x14ac:dyDescent="0.25">
      <c r="K141" s="5">
        <f t="shared" si="6"/>
        <v>0</v>
      </c>
      <c r="L141" s="3">
        <f t="shared" si="8"/>
        <v>0</v>
      </c>
      <c r="M141">
        <f t="shared" si="7"/>
        <v>0</v>
      </c>
    </row>
    <row r="142" spans="11:13" x14ac:dyDescent="0.25">
      <c r="K142" s="5">
        <f t="shared" si="6"/>
        <v>0</v>
      </c>
      <c r="L142" s="3">
        <f t="shared" si="8"/>
        <v>0</v>
      </c>
      <c r="M142">
        <f t="shared" si="7"/>
        <v>0</v>
      </c>
    </row>
    <row r="143" spans="11:13" x14ac:dyDescent="0.25">
      <c r="K143" s="5">
        <f t="shared" si="6"/>
        <v>0</v>
      </c>
      <c r="L143" s="3">
        <f t="shared" si="8"/>
        <v>0</v>
      </c>
      <c r="M143">
        <f t="shared" si="7"/>
        <v>0</v>
      </c>
    </row>
    <row r="144" spans="11:13" x14ac:dyDescent="0.25">
      <c r="K144" s="5">
        <f t="shared" si="6"/>
        <v>0</v>
      </c>
      <c r="L144" s="3">
        <f t="shared" si="8"/>
        <v>0</v>
      </c>
      <c r="M144">
        <f t="shared" si="7"/>
        <v>0</v>
      </c>
    </row>
    <row r="145" spans="11:13" x14ac:dyDescent="0.25">
      <c r="K145" s="5">
        <f t="shared" si="6"/>
        <v>0</v>
      </c>
      <c r="L145" s="3">
        <f t="shared" si="8"/>
        <v>0</v>
      </c>
      <c r="M145">
        <f t="shared" si="7"/>
        <v>0</v>
      </c>
    </row>
    <row r="146" spans="11:13" x14ac:dyDescent="0.25">
      <c r="K146" s="5">
        <f t="shared" si="6"/>
        <v>0</v>
      </c>
      <c r="L146" s="3">
        <f t="shared" si="8"/>
        <v>0</v>
      </c>
      <c r="M146">
        <f t="shared" si="7"/>
        <v>0</v>
      </c>
    </row>
    <row r="147" spans="11:13" x14ac:dyDescent="0.25">
      <c r="K147" s="5">
        <f t="shared" si="6"/>
        <v>0</v>
      </c>
      <c r="L147" s="3">
        <f t="shared" si="8"/>
        <v>0</v>
      </c>
      <c r="M147">
        <f t="shared" si="7"/>
        <v>0</v>
      </c>
    </row>
    <row r="148" spans="11:13" x14ac:dyDescent="0.25">
      <c r="K148" s="5">
        <f t="shared" si="6"/>
        <v>0</v>
      </c>
      <c r="L148" s="3">
        <f t="shared" si="8"/>
        <v>0</v>
      </c>
      <c r="M148">
        <f t="shared" si="7"/>
        <v>0</v>
      </c>
    </row>
    <row r="149" spans="11:13" x14ac:dyDescent="0.25">
      <c r="K149" s="5">
        <f t="shared" si="6"/>
        <v>0</v>
      </c>
      <c r="L149" s="3">
        <f t="shared" si="8"/>
        <v>0</v>
      </c>
      <c r="M149">
        <f t="shared" si="7"/>
        <v>0</v>
      </c>
    </row>
    <row r="150" spans="11:13" x14ac:dyDescent="0.25">
      <c r="K150" s="5">
        <f t="shared" si="6"/>
        <v>0</v>
      </c>
      <c r="L150" s="3">
        <f t="shared" si="8"/>
        <v>0</v>
      </c>
      <c r="M150">
        <f t="shared" si="7"/>
        <v>0</v>
      </c>
    </row>
    <row r="151" spans="11:13" x14ac:dyDescent="0.25">
      <c r="K151" s="5">
        <f t="shared" si="6"/>
        <v>0</v>
      </c>
      <c r="L151" s="3">
        <f t="shared" si="8"/>
        <v>0</v>
      </c>
      <c r="M151">
        <f t="shared" si="7"/>
        <v>0</v>
      </c>
    </row>
    <row r="152" spans="11:13" x14ac:dyDescent="0.25">
      <c r="K152" s="5">
        <f t="shared" si="6"/>
        <v>0</v>
      </c>
      <c r="L152" s="3">
        <f t="shared" si="8"/>
        <v>0</v>
      </c>
      <c r="M152">
        <f t="shared" si="7"/>
        <v>0</v>
      </c>
    </row>
    <row r="153" spans="11:13" x14ac:dyDescent="0.25">
      <c r="K153" s="5">
        <f t="shared" si="6"/>
        <v>0</v>
      </c>
      <c r="L153" s="3">
        <f t="shared" si="8"/>
        <v>0</v>
      </c>
      <c r="M153">
        <f t="shared" si="7"/>
        <v>0</v>
      </c>
    </row>
    <row r="154" spans="11:13" x14ac:dyDescent="0.25">
      <c r="K154" s="5">
        <f t="shared" si="6"/>
        <v>0</v>
      </c>
      <c r="L154" s="3">
        <f t="shared" si="8"/>
        <v>0</v>
      </c>
      <c r="M154">
        <f t="shared" si="7"/>
        <v>0</v>
      </c>
    </row>
    <row r="155" spans="11:13" x14ac:dyDescent="0.25">
      <c r="K155" s="5">
        <f t="shared" si="6"/>
        <v>0</v>
      </c>
      <c r="L155" s="3">
        <f t="shared" si="8"/>
        <v>0</v>
      </c>
      <c r="M155">
        <f t="shared" si="7"/>
        <v>0</v>
      </c>
    </row>
    <row r="156" spans="11:13" x14ac:dyDescent="0.25">
      <c r="K156" s="5">
        <f t="shared" si="6"/>
        <v>0</v>
      </c>
      <c r="L156" s="3">
        <f t="shared" si="8"/>
        <v>0</v>
      </c>
      <c r="M156">
        <f t="shared" si="7"/>
        <v>0</v>
      </c>
    </row>
    <row r="157" spans="11:13" x14ac:dyDescent="0.25">
      <c r="K157" s="5">
        <f t="shared" si="6"/>
        <v>0</v>
      </c>
      <c r="L157" s="3">
        <f t="shared" si="8"/>
        <v>0</v>
      </c>
      <c r="M157">
        <f t="shared" si="7"/>
        <v>0</v>
      </c>
    </row>
    <row r="158" spans="11:13" x14ac:dyDescent="0.25">
      <c r="K158" s="5">
        <f t="shared" si="6"/>
        <v>0</v>
      </c>
      <c r="L158" s="3">
        <f t="shared" si="8"/>
        <v>0</v>
      </c>
      <c r="M158">
        <f t="shared" si="7"/>
        <v>0</v>
      </c>
    </row>
    <row r="159" spans="11:13" x14ac:dyDescent="0.25">
      <c r="K159" s="5">
        <f t="shared" si="6"/>
        <v>0</v>
      </c>
      <c r="L159" s="3">
        <f t="shared" si="8"/>
        <v>0</v>
      </c>
      <c r="M159">
        <f t="shared" si="7"/>
        <v>0</v>
      </c>
    </row>
    <row r="160" spans="11:13" x14ac:dyDescent="0.25">
      <c r="K160" s="5">
        <f t="shared" si="6"/>
        <v>0</v>
      </c>
      <c r="L160" s="3">
        <f t="shared" si="8"/>
        <v>0</v>
      </c>
      <c r="M160">
        <f t="shared" si="7"/>
        <v>0</v>
      </c>
    </row>
    <row r="161" spans="11:13" x14ac:dyDescent="0.25">
      <c r="K161" s="5">
        <f t="shared" si="6"/>
        <v>0</v>
      </c>
      <c r="L161" s="3">
        <f t="shared" si="8"/>
        <v>0</v>
      </c>
      <c r="M161">
        <f t="shared" si="7"/>
        <v>0</v>
      </c>
    </row>
    <row r="162" spans="11:13" x14ac:dyDescent="0.25">
      <c r="K162" s="5">
        <f t="shared" si="6"/>
        <v>0</v>
      </c>
      <c r="L162" s="3">
        <f t="shared" si="8"/>
        <v>0</v>
      </c>
      <c r="M162">
        <f t="shared" si="7"/>
        <v>0</v>
      </c>
    </row>
    <row r="163" spans="11:13" x14ac:dyDescent="0.25">
      <c r="K163" s="5">
        <f t="shared" si="6"/>
        <v>0</v>
      </c>
      <c r="L163" s="3">
        <f t="shared" si="8"/>
        <v>0</v>
      </c>
      <c r="M163">
        <f t="shared" si="7"/>
        <v>0</v>
      </c>
    </row>
    <row r="164" spans="11:13" x14ac:dyDescent="0.25">
      <c r="K164" s="5">
        <f t="shared" si="6"/>
        <v>0</v>
      </c>
      <c r="L164" s="3">
        <f t="shared" si="8"/>
        <v>0</v>
      </c>
      <c r="M164">
        <f t="shared" si="7"/>
        <v>0</v>
      </c>
    </row>
    <row r="165" spans="11:13" x14ac:dyDescent="0.25">
      <c r="K165" s="5">
        <f t="shared" si="6"/>
        <v>0</v>
      </c>
      <c r="L165" s="3">
        <f t="shared" si="8"/>
        <v>0</v>
      </c>
      <c r="M165">
        <f t="shared" si="7"/>
        <v>0</v>
      </c>
    </row>
    <row r="166" spans="11:13" x14ac:dyDescent="0.25">
      <c r="K166" s="5">
        <f t="shared" si="6"/>
        <v>0</v>
      </c>
      <c r="L166" s="3">
        <f t="shared" si="8"/>
        <v>0</v>
      </c>
      <c r="M166">
        <f t="shared" si="7"/>
        <v>0</v>
      </c>
    </row>
    <row r="167" spans="11:13" x14ac:dyDescent="0.25">
      <c r="K167" s="5">
        <f t="shared" si="6"/>
        <v>0</v>
      </c>
      <c r="L167" s="3">
        <f t="shared" si="8"/>
        <v>0</v>
      </c>
      <c r="M167">
        <f t="shared" si="7"/>
        <v>0</v>
      </c>
    </row>
    <row r="168" spans="11:13" x14ac:dyDescent="0.25">
      <c r="K168" s="5">
        <f t="shared" si="6"/>
        <v>0</v>
      </c>
      <c r="L168" s="3">
        <f t="shared" si="8"/>
        <v>0</v>
      </c>
      <c r="M168">
        <f t="shared" si="7"/>
        <v>0</v>
      </c>
    </row>
    <row r="169" spans="11:13" x14ac:dyDescent="0.25">
      <c r="K169" s="5">
        <f t="shared" si="6"/>
        <v>0</v>
      </c>
      <c r="L169" s="3">
        <f t="shared" si="8"/>
        <v>0</v>
      </c>
      <c r="M169">
        <f t="shared" si="7"/>
        <v>0</v>
      </c>
    </row>
    <row r="170" spans="11:13" x14ac:dyDescent="0.25">
      <c r="K170" s="5">
        <f t="shared" si="6"/>
        <v>0</v>
      </c>
      <c r="L170" s="3">
        <f t="shared" si="8"/>
        <v>0</v>
      </c>
      <c r="M170">
        <f t="shared" si="7"/>
        <v>0</v>
      </c>
    </row>
    <row r="171" spans="11:13" x14ac:dyDescent="0.25">
      <c r="K171" s="5">
        <f t="shared" si="6"/>
        <v>0</v>
      </c>
      <c r="L171" s="3">
        <f t="shared" si="8"/>
        <v>0</v>
      </c>
      <c r="M171">
        <f t="shared" si="7"/>
        <v>0</v>
      </c>
    </row>
    <row r="172" spans="11:13" x14ac:dyDescent="0.25">
      <c r="K172" s="5">
        <f t="shared" si="6"/>
        <v>0</v>
      </c>
      <c r="L172" s="3">
        <f t="shared" si="8"/>
        <v>0</v>
      </c>
      <c r="M172">
        <f t="shared" si="7"/>
        <v>0</v>
      </c>
    </row>
    <row r="173" spans="11:13" x14ac:dyDescent="0.25">
      <c r="K173" s="5">
        <f t="shared" si="6"/>
        <v>0</v>
      </c>
      <c r="L173" s="3">
        <f t="shared" si="8"/>
        <v>0</v>
      </c>
      <c r="M173">
        <f t="shared" si="7"/>
        <v>0</v>
      </c>
    </row>
    <row r="174" spans="11:13" x14ac:dyDescent="0.25">
      <c r="K174" s="5">
        <f t="shared" si="6"/>
        <v>0</v>
      </c>
      <c r="L174" s="3">
        <f t="shared" si="8"/>
        <v>0</v>
      </c>
      <c r="M174">
        <f t="shared" si="7"/>
        <v>0</v>
      </c>
    </row>
    <row r="175" spans="11:13" x14ac:dyDescent="0.25">
      <c r="K175" s="5">
        <f t="shared" si="6"/>
        <v>0</v>
      </c>
      <c r="L175" s="3">
        <f t="shared" si="8"/>
        <v>0</v>
      </c>
      <c r="M175">
        <f t="shared" si="7"/>
        <v>0</v>
      </c>
    </row>
    <row r="176" spans="11:13" x14ac:dyDescent="0.25">
      <c r="K176" s="5">
        <f t="shared" si="6"/>
        <v>0</v>
      </c>
      <c r="L176" s="3">
        <f t="shared" si="8"/>
        <v>0</v>
      </c>
      <c r="M176">
        <f t="shared" si="7"/>
        <v>0</v>
      </c>
    </row>
    <row r="177" spans="11:13" x14ac:dyDescent="0.25">
      <c r="K177" s="5">
        <f t="shared" si="6"/>
        <v>0</v>
      </c>
      <c r="L177" s="3">
        <f t="shared" si="8"/>
        <v>0</v>
      </c>
      <c r="M177">
        <f t="shared" si="7"/>
        <v>0</v>
      </c>
    </row>
    <row r="178" spans="11:13" x14ac:dyDescent="0.25">
      <c r="K178" s="5">
        <f t="shared" si="6"/>
        <v>0</v>
      </c>
      <c r="L178" s="3">
        <f t="shared" si="8"/>
        <v>0</v>
      </c>
      <c r="M178">
        <f t="shared" si="7"/>
        <v>0</v>
      </c>
    </row>
    <row r="179" spans="11:13" x14ac:dyDescent="0.25">
      <c r="K179" s="5">
        <f t="shared" si="6"/>
        <v>0</v>
      </c>
      <c r="L179" s="3">
        <f t="shared" si="8"/>
        <v>0</v>
      </c>
      <c r="M179">
        <f t="shared" si="7"/>
        <v>0</v>
      </c>
    </row>
    <row r="180" spans="11:13" x14ac:dyDescent="0.25">
      <c r="K180" s="5">
        <f t="shared" si="6"/>
        <v>0</v>
      </c>
      <c r="L180" s="3">
        <f t="shared" si="8"/>
        <v>0</v>
      </c>
      <c r="M180">
        <f t="shared" si="7"/>
        <v>0</v>
      </c>
    </row>
    <row r="181" spans="11:13" x14ac:dyDescent="0.25">
      <c r="K181" s="5">
        <f t="shared" si="6"/>
        <v>0</v>
      </c>
      <c r="L181" s="3">
        <f t="shared" si="8"/>
        <v>0</v>
      </c>
      <c r="M181">
        <f t="shared" si="7"/>
        <v>0</v>
      </c>
    </row>
    <row r="182" spans="11:13" x14ac:dyDescent="0.25">
      <c r="K182" s="5">
        <f t="shared" si="6"/>
        <v>0</v>
      </c>
      <c r="L182" s="3">
        <f t="shared" si="8"/>
        <v>0</v>
      </c>
      <c r="M182">
        <f t="shared" si="7"/>
        <v>0</v>
      </c>
    </row>
    <row r="183" spans="11:13" x14ac:dyDescent="0.25">
      <c r="K183" s="5">
        <f t="shared" si="6"/>
        <v>0</v>
      </c>
      <c r="L183" s="3">
        <f t="shared" si="8"/>
        <v>0</v>
      </c>
      <c r="M183">
        <f t="shared" si="7"/>
        <v>0</v>
      </c>
    </row>
    <row r="184" spans="11:13" x14ac:dyDescent="0.25">
      <c r="K184" s="5">
        <f t="shared" si="6"/>
        <v>0</v>
      </c>
      <c r="L184" s="3">
        <f t="shared" si="8"/>
        <v>0</v>
      </c>
      <c r="M184">
        <f t="shared" si="7"/>
        <v>0</v>
      </c>
    </row>
    <row r="185" spans="11:13" x14ac:dyDescent="0.25">
      <c r="K185" s="5">
        <f t="shared" si="6"/>
        <v>0</v>
      </c>
      <c r="L185" s="3">
        <f t="shared" si="8"/>
        <v>0</v>
      </c>
      <c r="M185">
        <f t="shared" si="7"/>
        <v>0</v>
      </c>
    </row>
    <row r="186" spans="11:13" x14ac:dyDescent="0.25">
      <c r="K186" s="5">
        <f t="shared" si="6"/>
        <v>0</v>
      </c>
      <c r="L186" s="3">
        <f t="shared" si="8"/>
        <v>0</v>
      </c>
      <c r="M186">
        <f t="shared" si="7"/>
        <v>0</v>
      </c>
    </row>
    <row r="187" spans="11:13" x14ac:dyDescent="0.25">
      <c r="K187" s="5">
        <f t="shared" si="6"/>
        <v>0</v>
      </c>
      <c r="L187" s="3">
        <f t="shared" si="8"/>
        <v>0</v>
      </c>
      <c r="M187">
        <f t="shared" si="7"/>
        <v>0</v>
      </c>
    </row>
    <row r="188" spans="11:13" x14ac:dyDescent="0.25">
      <c r="K188" s="5">
        <f t="shared" si="6"/>
        <v>0</v>
      </c>
      <c r="L188" s="3">
        <f t="shared" si="8"/>
        <v>0</v>
      </c>
      <c r="M188">
        <f t="shared" si="7"/>
        <v>0</v>
      </c>
    </row>
    <row r="189" spans="11:13" x14ac:dyDescent="0.25">
      <c r="K189" s="5">
        <f t="shared" si="6"/>
        <v>0</v>
      </c>
      <c r="L189" s="3">
        <f t="shared" si="8"/>
        <v>0</v>
      </c>
      <c r="M189">
        <f t="shared" si="7"/>
        <v>0</v>
      </c>
    </row>
    <row r="190" spans="11:13" x14ac:dyDescent="0.25">
      <c r="K190" s="5">
        <f t="shared" si="6"/>
        <v>0</v>
      </c>
      <c r="L190" s="3">
        <f t="shared" si="8"/>
        <v>0</v>
      </c>
      <c r="M190">
        <f t="shared" si="7"/>
        <v>0</v>
      </c>
    </row>
    <row r="191" spans="11:13" x14ac:dyDescent="0.25">
      <c r="K191" s="5">
        <f t="shared" si="6"/>
        <v>0</v>
      </c>
      <c r="L191" s="3">
        <f t="shared" si="8"/>
        <v>0</v>
      </c>
      <c r="M191">
        <f t="shared" si="7"/>
        <v>0</v>
      </c>
    </row>
    <row r="192" spans="11:13" x14ac:dyDescent="0.25">
      <c r="K192" s="5">
        <f t="shared" si="6"/>
        <v>0</v>
      </c>
      <c r="L192" s="3">
        <f t="shared" si="8"/>
        <v>0</v>
      </c>
      <c r="M192">
        <f t="shared" si="7"/>
        <v>0</v>
      </c>
    </row>
    <row r="193" spans="11:13" x14ac:dyDescent="0.25">
      <c r="K193" s="5">
        <f t="shared" si="6"/>
        <v>0</v>
      </c>
      <c r="L193" s="3">
        <f t="shared" si="8"/>
        <v>0</v>
      </c>
      <c r="M193">
        <f t="shared" si="7"/>
        <v>0</v>
      </c>
    </row>
    <row r="194" spans="11:13" x14ac:dyDescent="0.25">
      <c r="K194" s="5">
        <f t="shared" si="6"/>
        <v>0</v>
      </c>
      <c r="L194" s="3">
        <f t="shared" si="8"/>
        <v>0</v>
      </c>
      <c r="M194">
        <f t="shared" si="7"/>
        <v>0</v>
      </c>
    </row>
    <row r="195" spans="11:13" x14ac:dyDescent="0.25">
      <c r="K195" s="5">
        <f t="shared" si="6"/>
        <v>0</v>
      </c>
      <c r="L195" s="3">
        <f t="shared" si="8"/>
        <v>0</v>
      </c>
      <c r="M195">
        <f t="shared" si="7"/>
        <v>0</v>
      </c>
    </row>
    <row r="196" spans="11:13" x14ac:dyDescent="0.25">
      <c r="K196" s="5">
        <f t="shared" si="6"/>
        <v>0</v>
      </c>
      <c r="L196" s="3">
        <f t="shared" si="8"/>
        <v>0</v>
      </c>
      <c r="M196">
        <f t="shared" si="7"/>
        <v>0</v>
      </c>
    </row>
    <row r="197" spans="11:13" x14ac:dyDescent="0.25">
      <c r="K197" s="5">
        <f t="shared" ref="K197:K260" si="9">SUM(F197:J197)</f>
        <v>0</v>
      </c>
      <c r="L197" s="3">
        <f t="shared" si="8"/>
        <v>0</v>
      </c>
      <c r="M197">
        <f t="shared" ref="M197:M260" si="10">SUM(K197*L197)</f>
        <v>0</v>
      </c>
    </row>
    <row r="198" spans="11:13" x14ac:dyDescent="0.25">
      <c r="K198" s="5">
        <f t="shared" si="9"/>
        <v>0</v>
      </c>
      <c r="L198" s="3">
        <f t="shared" ref="L198:L261" si="11">IF(D198="X",0,IF(E198="",0,IF(E198="H",0,VLOOKUP(E198,$F$539:$G$553,2))))</f>
        <v>0</v>
      </c>
      <c r="M198">
        <f t="shared" si="10"/>
        <v>0</v>
      </c>
    </row>
    <row r="199" spans="11:13" x14ac:dyDescent="0.25">
      <c r="K199" s="5">
        <f t="shared" si="9"/>
        <v>0</v>
      </c>
      <c r="L199" s="3">
        <f t="shared" si="11"/>
        <v>0</v>
      </c>
      <c r="M199">
        <f t="shared" si="10"/>
        <v>0</v>
      </c>
    </row>
    <row r="200" spans="11:13" x14ac:dyDescent="0.25">
      <c r="K200" s="5">
        <f t="shared" si="9"/>
        <v>0</v>
      </c>
      <c r="L200" s="3">
        <f t="shared" si="11"/>
        <v>0</v>
      </c>
      <c r="M200">
        <f t="shared" si="10"/>
        <v>0</v>
      </c>
    </row>
    <row r="201" spans="11:13" x14ac:dyDescent="0.25">
      <c r="K201" s="5">
        <f t="shared" si="9"/>
        <v>0</v>
      </c>
      <c r="L201" s="3">
        <f t="shared" si="11"/>
        <v>0</v>
      </c>
      <c r="M201">
        <f t="shared" si="10"/>
        <v>0</v>
      </c>
    </row>
    <row r="202" spans="11:13" x14ac:dyDescent="0.25">
      <c r="K202" s="5">
        <f t="shared" si="9"/>
        <v>0</v>
      </c>
      <c r="L202" s="3">
        <f t="shared" si="11"/>
        <v>0</v>
      </c>
      <c r="M202">
        <f t="shared" si="10"/>
        <v>0</v>
      </c>
    </row>
    <row r="203" spans="11:13" x14ac:dyDescent="0.25">
      <c r="K203" s="5">
        <f t="shared" si="9"/>
        <v>0</v>
      </c>
      <c r="L203" s="3">
        <f t="shared" si="11"/>
        <v>0</v>
      </c>
      <c r="M203">
        <f t="shared" si="10"/>
        <v>0</v>
      </c>
    </row>
    <row r="204" spans="11:13" x14ac:dyDescent="0.25">
      <c r="K204" s="5">
        <f t="shared" si="9"/>
        <v>0</v>
      </c>
      <c r="L204" s="3">
        <f t="shared" si="11"/>
        <v>0</v>
      </c>
      <c r="M204">
        <f t="shared" si="10"/>
        <v>0</v>
      </c>
    </row>
    <row r="205" spans="11:13" x14ac:dyDescent="0.25">
      <c r="K205" s="5">
        <f t="shared" si="9"/>
        <v>0</v>
      </c>
      <c r="L205" s="3">
        <f t="shared" si="11"/>
        <v>0</v>
      </c>
      <c r="M205">
        <f t="shared" si="10"/>
        <v>0</v>
      </c>
    </row>
    <row r="206" spans="11:13" x14ac:dyDescent="0.25">
      <c r="K206" s="5">
        <f t="shared" si="9"/>
        <v>0</v>
      </c>
      <c r="L206" s="3">
        <f t="shared" si="11"/>
        <v>0</v>
      </c>
      <c r="M206">
        <f t="shared" si="10"/>
        <v>0</v>
      </c>
    </row>
    <row r="207" spans="11:13" x14ac:dyDescent="0.25">
      <c r="K207" s="5">
        <f t="shared" si="9"/>
        <v>0</v>
      </c>
      <c r="L207" s="3">
        <f t="shared" si="11"/>
        <v>0</v>
      </c>
      <c r="M207">
        <f t="shared" si="10"/>
        <v>0</v>
      </c>
    </row>
    <row r="208" spans="11:13" x14ac:dyDescent="0.25">
      <c r="K208" s="5">
        <f t="shared" si="9"/>
        <v>0</v>
      </c>
      <c r="L208" s="3">
        <f t="shared" si="11"/>
        <v>0</v>
      </c>
      <c r="M208">
        <f t="shared" si="10"/>
        <v>0</v>
      </c>
    </row>
    <row r="209" spans="11:13" x14ac:dyDescent="0.25">
      <c r="K209" s="5">
        <f t="shared" si="9"/>
        <v>0</v>
      </c>
      <c r="L209" s="3">
        <f t="shared" si="11"/>
        <v>0</v>
      </c>
      <c r="M209">
        <f t="shared" si="10"/>
        <v>0</v>
      </c>
    </row>
    <row r="210" spans="11:13" x14ac:dyDescent="0.25">
      <c r="K210" s="5">
        <f t="shared" si="9"/>
        <v>0</v>
      </c>
      <c r="L210" s="3">
        <f t="shared" si="11"/>
        <v>0</v>
      </c>
      <c r="M210">
        <f t="shared" si="10"/>
        <v>0</v>
      </c>
    </row>
    <row r="211" spans="11:13" x14ac:dyDescent="0.25">
      <c r="K211" s="5">
        <f t="shared" si="9"/>
        <v>0</v>
      </c>
      <c r="L211" s="3">
        <f t="shared" si="11"/>
        <v>0</v>
      </c>
      <c r="M211">
        <f t="shared" si="10"/>
        <v>0</v>
      </c>
    </row>
    <row r="212" spans="11:13" x14ac:dyDescent="0.25">
      <c r="K212" s="5">
        <f t="shared" si="9"/>
        <v>0</v>
      </c>
      <c r="L212" s="3">
        <f t="shared" si="11"/>
        <v>0</v>
      </c>
      <c r="M212">
        <f t="shared" si="10"/>
        <v>0</v>
      </c>
    </row>
    <row r="213" spans="11:13" x14ac:dyDescent="0.25">
      <c r="K213" s="5">
        <f t="shared" si="9"/>
        <v>0</v>
      </c>
      <c r="L213" s="3">
        <f t="shared" si="11"/>
        <v>0</v>
      </c>
      <c r="M213">
        <f t="shared" si="10"/>
        <v>0</v>
      </c>
    </row>
    <row r="214" spans="11:13" x14ac:dyDescent="0.25">
      <c r="K214" s="5">
        <f t="shared" si="9"/>
        <v>0</v>
      </c>
      <c r="L214" s="3">
        <f t="shared" si="11"/>
        <v>0</v>
      </c>
      <c r="M214">
        <f t="shared" si="10"/>
        <v>0</v>
      </c>
    </row>
    <row r="215" spans="11:13" x14ac:dyDescent="0.25">
      <c r="K215" s="5">
        <f t="shared" si="9"/>
        <v>0</v>
      </c>
      <c r="L215" s="3">
        <f t="shared" si="11"/>
        <v>0</v>
      </c>
      <c r="M215">
        <f t="shared" si="10"/>
        <v>0</v>
      </c>
    </row>
    <row r="216" spans="11:13" x14ac:dyDescent="0.25">
      <c r="K216" s="5">
        <f t="shared" si="9"/>
        <v>0</v>
      </c>
      <c r="L216" s="3">
        <f t="shared" si="11"/>
        <v>0</v>
      </c>
      <c r="M216">
        <f t="shared" si="10"/>
        <v>0</v>
      </c>
    </row>
    <row r="217" spans="11:13" x14ac:dyDescent="0.25">
      <c r="K217" s="5">
        <f t="shared" si="9"/>
        <v>0</v>
      </c>
      <c r="L217" s="3">
        <f t="shared" si="11"/>
        <v>0</v>
      </c>
      <c r="M217">
        <f t="shared" si="10"/>
        <v>0</v>
      </c>
    </row>
    <row r="218" spans="11:13" x14ac:dyDescent="0.25">
      <c r="K218" s="5">
        <f t="shared" si="9"/>
        <v>0</v>
      </c>
      <c r="L218" s="3">
        <f t="shared" si="11"/>
        <v>0</v>
      </c>
      <c r="M218">
        <f t="shared" si="10"/>
        <v>0</v>
      </c>
    </row>
    <row r="219" spans="11:13" x14ac:dyDescent="0.25">
      <c r="K219" s="5">
        <f t="shared" si="9"/>
        <v>0</v>
      </c>
      <c r="L219" s="3">
        <f t="shared" si="11"/>
        <v>0</v>
      </c>
      <c r="M219">
        <f t="shared" si="10"/>
        <v>0</v>
      </c>
    </row>
    <row r="220" spans="11:13" x14ac:dyDescent="0.25">
      <c r="K220" s="5">
        <f t="shared" si="9"/>
        <v>0</v>
      </c>
      <c r="L220" s="3">
        <f t="shared" si="11"/>
        <v>0</v>
      </c>
      <c r="M220">
        <f t="shared" si="10"/>
        <v>0</v>
      </c>
    </row>
    <row r="221" spans="11:13" x14ac:dyDescent="0.25">
      <c r="K221" s="5">
        <f t="shared" si="9"/>
        <v>0</v>
      </c>
      <c r="L221" s="3">
        <f t="shared" si="11"/>
        <v>0</v>
      </c>
      <c r="M221">
        <f t="shared" si="10"/>
        <v>0</v>
      </c>
    </row>
    <row r="222" spans="11:13" x14ac:dyDescent="0.25">
      <c r="K222" s="5">
        <f t="shared" si="9"/>
        <v>0</v>
      </c>
      <c r="L222" s="3">
        <f t="shared" si="11"/>
        <v>0</v>
      </c>
      <c r="M222">
        <f t="shared" si="10"/>
        <v>0</v>
      </c>
    </row>
    <row r="223" spans="11:13" x14ac:dyDescent="0.25">
      <c r="K223" s="5">
        <f t="shared" si="9"/>
        <v>0</v>
      </c>
      <c r="L223" s="3">
        <f t="shared" si="11"/>
        <v>0</v>
      </c>
      <c r="M223">
        <f t="shared" si="10"/>
        <v>0</v>
      </c>
    </row>
    <row r="224" spans="11:13" x14ac:dyDescent="0.25">
      <c r="K224" s="5">
        <f t="shared" si="9"/>
        <v>0</v>
      </c>
      <c r="L224" s="3">
        <f t="shared" si="11"/>
        <v>0</v>
      </c>
      <c r="M224">
        <f t="shared" si="10"/>
        <v>0</v>
      </c>
    </row>
    <row r="225" spans="11:13" x14ac:dyDescent="0.25">
      <c r="K225" s="5">
        <f t="shared" si="9"/>
        <v>0</v>
      </c>
      <c r="L225" s="3">
        <f t="shared" si="11"/>
        <v>0</v>
      </c>
      <c r="M225">
        <f t="shared" si="10"/>
        <v>0</v>
      </c>
    </row>
    <row r="226" spans="11:13" x14ac:dyDescent="0.25">
      <c r="K226" s="5">
        <f t="shared" si="9"/>
        <v>0</v>
      </c>
      <c r="L226" s="3">
        <f t="shared" si="11"/>
        <v>0</v>
      </c>
      <c r="M226">
        <f t="shared" si="10"/>
        <v>0</v>
      </c>
    </row>
    <row r="227" spans="11:13" x14ac:dyDescent="0.25">
      <c r="K227" s="5">
        <f t="shared" si="9"/>
        <v>0</v>
      </c>
      <c r="L227" s="3">
        <f t="shared" si="11"/>
        <v>0</v>
      </c>
      <c r="M227">
        <f t="shared" si="10"/>
        <v>0</v>
      </c>
    </row>
    <row r="228" spans="11:13" x14ac:dyDescent="0.25">
      <c r="K228" s="5">
        <f t="shared" si="9"/>
        <v>0</v>
      </c>
      <c r="L228" s="3">
        <f t="shared" si="11"/>
        <v>0</v>
      </c>
      <c r="M228">
        <f t="shared" si="10"/>
        <v>0</v>
      </c>
    </row>
    <row r="229" spans="11:13" x14ac:dyDescent="0.25">
      <c r="K229" s="5">
        <f t="shared" si="9"/>
        <v>0</v>
      </c>
      <c r="L229" s="3">
        <f t="shared" si="11"/>
        <v>0</v>
      </c>
      <c r="M229">
        <f t="shared" si="10"/>
        <v>0</v>
      </c>
    </row>
    <row r="230" spans="11:13" x14ac:dyDescent="0.25">
      <c r="K230" s="5">
        <f t="shared" si="9"/>
        <v>0</v>
      </c>
      <c r="L230" s="3">
        <f t="shared" si="11"/>
        <v>0</v>
      </c>
      <c r="M230">
        <f t="shared" si="10"/>
        <v>0</v>
      </c>
    </row>
    <row r="231" spans="11:13" x14ac:dyDescent="0.25">
      <c r="K231" s="5">
        <f t="shared" si="9"/>
        <v>0</v>
      </c>
      <c r="L231" s="3">
        <f t="shared" si="11"/>
        <v>0</v>
      </c>
      <c r="M231">
        <f t="shared" si="10"/>
        <v>0</v>
      </c>
    </row>
    <row r="232" spans="11:13" x14ac:dyDescent="0.25">
      <c r="K232" s="5">
        <f t="shared" si="9"/>
        <v>0</v>
      </c>
      <c r="L232" s="3">
        <f t="shared" si="11"/>
        <v>0</v>
      </c>
      <c r="M232">
        <f t="shared" si="10"/>
        <v>0</v>
      </c>
    </row>
    <row r="233" spans="11:13" x14ac:dyDescent="0.25">
      <c r="K233" s="5">
        <f t="shared" si="9"/>
        <v>0</v>
      </c>
      <c r="L233" s="3">
        <f t="shared" si="11"/>
        <v>0</v>
      </c>
      <c r="M233">
        <f t="shared" si="10"/>
        <v>0</v>
      </c>
    </row>
    <row r="234" spans="11:13" x14ac:dyDescent="0.25">
      <c r="K234" s="5">
        <f t="shared" si="9"/>
        <v>0</v>
      </c>
      <c r="L234" s="3">
        <f t="shared" si="11"/>
        <v>0</v>
      </c>
      <c r="M234">
        <f t="shared" si="10"/>
        <v>0</v>
      </c>
    </row>
    <row r="235" spans="11:13" x14ac:dyDescent="0.25">
      <c r="K235" s="5">
        <f t="shared" si="9"/>
        <v>0</v>
      </c>
      <c r="L235" s="3">
        <f t="shared" si="11"/>
        <v>0</v>
      </c>
      <c r="M235">
        <f t="shared" si="10"/>
        <v>0</v>
      </c>
    </row>
    <row r="236" spans="11:13" x14ac:dyDescent="0.25">
      <c r="K236" s="5">
        <f t="shared" si="9"/>
        <v>0</v>
      </c>
      <c r="L236" s="3">
        <f t="shared" si="11"/>
        <v>0</v>
      </c>
      <c r="M236">
        <f t="shared" si="10"/>
        <v>0</v>
      </c>
    </row>
    <row r="237" spans="11:13" x14ac:dyDescent="0.25">
      <c r="K237" s="5">
        <f t="shared" si="9"/>
        <v>0</v>
      </c>
      <c r="L237" s="3">
        <f t="shared" si="11"/>
        <v>0</v>
      </c>
      <c r="M237">
        <f t="shared" si="10"/>
        <v>0</v>
      </c>
    </row>
    <row r="238" spans="11:13" x14ac:dyDescent="0.25">
      <c r="K238" s="5">
        <f t="shared" si="9"/>
        <v>0</v>
      </c>
      <c r="L238" s="3">
        <f t="shared" si="11"/>
        <v>0</v>
      </c>
      <c r="M238">
        <f t="shared" si="10"/>
        <v>0</v>
      </c>
    </row>
    <row r="239" spans="11:13" x14ac:dyDescent="0.25">
      <c r="K239" s="5">
        <f t="shared" si="9"/>
        <v>0</v>
      </c>
      <c r="L239" s="3">
        <f t="shared" si="11"/>
        <v>0</v>
      </c>
      <c r="M239">
        <f t="shared" si="10"/>
        <v>0</v>
      </c>
    </row>
    <row r="240" spans="11:13" x14ac:dyDescent="0.25">
      <c r="K240" s="5">
        <f t="shared" si="9"/>
        <v>0</v>
      </c>
      <c r="L240" s="3">
        <f t="shared" si="11"/>
        <v>0</v>
      </c>
      <c r="M240">
        <f t="shared" si="10"/>
        <v>0</v>
      </c>
    </row>
    <row r="241" spans="11:13" x14ac:dyDescent="0.25">
      <c r="K241" s="5">
        <f t="shared" si="9"/>
        <v>0</v>
      </c>
      <c r="L241" s="3">
        <f t="shared" si="11"/>
        <v>0</v>
      </c>
      <c r="M241">
        <f t="shared" si="10"/>
        <v>0</v>
      </c>
    </row>
    <row r="242" spans="11:13" x14ac:dyDescent="0.25">
      <c r="K242" s="5">
        <f t="shared" si="9"/>
        <v>0</v>
      </c>
      <c r="L242" s="3">
        <f t="shared" si="11"/>
        <v>0</v>
      </c>
      <c r="M242">
        <f t="shared" si="10"/>
        <v>0</v>
      </c>
    </row>
    <row r="243" spans="11:13" x14ac:dyDescent="0.25">
      <c r="K243" s="5">
        <f t="shared" si="9"/>
        <v>0</v>
      </c>
      <c r="L243" s="3">
        <f t="shared" si="11"/>
        <v>0</v>
      </c>
      <c r="M243">
        <f t="shared" si="10"/>
        <v>0</v>
      </c>
    </row>
    <row r="244" spans="11:13" x14ac:dyDescent="0.25">
      <c r="K244" s="5">
        <f t="shared" si="9"/>
        <v>0</v>
      </c>
      <c r="L244" s="3">
        <f t="shared" si="11"/>
        <v>0</v>
      </c>
      <c r="M244">
        <f t="shared" si="10"/>
        <v>0</v>
      </c>
    </row>
    <row r="245" spans="11:13" x14ac:dyDescent="0.25">
      <c r="K245" s="5">
        <f t="shared" si="9"/>
        <v>0</v>
      </c>
      <c r="L245" s="3">
        <f t="shared" si="11"/>
        <v>0</v>
      </c>
      <c r="M245">
        <f t="shared" si="10"/>
        <v>0</v>
      </c>
    </row>
    <row r="246" spans="11:13" x14ac:dyDescent="0.25">
      <c r="K246" s="5">
        <f t="shared" si="9"/>
        <v>0</v>
      </c>
      <c r="L246" s="3">
        <f t="shared" si="11"/>
        <v>0</v>
      </c>
      <c r="M246">
        <f t="shared" si="10"/>
        <v>0</v>
      </c>
    </row>
    <row r="247" spans="11:13" x14ac:dyDescent="0.25">
      <c r="K247" s="5">
        <f t="shared" si="9"/>
        <v>0</v>
      </c>
      <c r="L247" s="3">
        <f t="shared" si="11"/>
        <v>0</v>
      </c>
      <c r="M247">
        <f t="shared" si="10"/>
        <v>0</v>
      </c>
    </row>
    <row r="248" spans="11:13" x14ac:dyDescent="0.25">
      <c r="K248" s="5">
        <f t="shared" si="9"/>
        <v>0</v>
      </c>
      <c r="L248" s="3">
        <f t="shared" si="11"/>
        <v>0</v>
      </c>
      <c r="M248">
        <f t="shared" si="10"/>
        <v>0</v>
      </c>
    </row>
    <row r="249" spans="11:13" x14ac:dyDescent="0.25">
      <c r="K249" s="5">
        <f t="shared" si="9"/>
        <v>0</v>
      </c>
      <c r="L249" s="3">
        <f t="shared" si="11"/>
        <v>0</v>
      </c>
      <c r="M249">
        <f t="shared" si="10"/>
        <v>0</v>
      </c>
    </row>
    <row r="250" spans="11:13" x14ac:dyDescent="0.25">
      <c r="K250" s="5">
        <f t="shared" si="9"/>
        <v>0</v>
      </c>
      <c r="L250" s="3">
        <f t="shared" si="11"/>
        <v>0</v>
      </c>
      <c r="M250">
        <f t="shared" si="10"/>
        <v>0</v>
      </c>
    </row>
    <row r="251" spans="11:13" x14ac:dyDescent="0.25">
      <c r="K251" s="5">
        <f t="shared" si="9"/>
        <v>0</v>
      </c>
      <c r="L251" s="3">
        <f t="shared" si="11"/>
        <v>0</v>
      </c>
      <c r="M251">
        <f t="shared" si="10"/>
        <v>0</v>
      </c>
    </row>
    <row r="252" spans="11:13" x14ac:dyDescent="0.25">
      <c r="K252" s="5">
        <f t="shared" si="9"/>
        <v>0</v>
      </c>
      <c r="L252" s="3">
        <f t="shared" si="11"/>
        <v>0</v>
      </c>
      <c r="M252">
        <f t="shared" si="10"/>
        <v>0</v>
      </c>
    </row>
    <row r="253" spans="11:13" x14ac:dyDescent="0.25">
      <c r="K253" s="5">
        <f t="shared" si="9"/>
        <v>0</v>
      </c>
      <c r="L253" s="3">
        <f t="shared" si="11"/>
        <v>0</v>
      </c>
      <c r="M253">
        <f t="shared" si="10"/>
        <v>0</v>
      </c>
    </row>
    <row r="254" spans="11:13" x14ac:dyDescent="0.25">
      <c r="K254" s="5">
        <f t="shared" si="9"/>
        <v>0</v>
      </c>
      <c r="L254" s="3">
        <f t="shared" si="11"/>
        <v>0</v>
      </c>
      <c r="M254">
        <f t="shared" si="10"/>
        <v>0</v>
      </c>
    </row>
    <row r="255" spans="11:13" x14ac:dyDescent="0.25">
      <c r="K255" s="5">
        <f t="shared" si="9"/>
        <v>0</v>
      </c>
      <c r="L255" s="3">
        <f t="shared" si="11"/>
        <v>0</v>
      </c>
      <c r="M255">
        <f t="shared" si="10"/>
        <v>0</v>
      </c>
    </row>
    <row r="256" spans="11:13" x14ac:dyDescent="0.25">
      <c r="K256" s="5">
        <f t="shared" si="9"/>
        <v>0</v>
      </c>
      <c r="L256" s="3">
        <f t="shared" si="11"/>
        <v>0</v>
      </c>
      <c r="M256">
        <f t="shared" si="10"/>
        <v>0</v>
      </c>
    </row>
    <row r="257" spans="11:13" x14ac:dyDescent="0.25">
      <c r="K257" s="5">
        <f t="shared" si="9"/>
        <v>0</v>
      </c>
      <c r="L257" s="3">
        <f t="shared" si="11"/>
        <v>0</v>
      </c>
      <c r="M257">
        <f t="shared" si="10"/>
        <v>0</v>
      </c>
    </row>
    <row r="258" spans="11:13" x14ac:dyDescent="0.25">
      <c r="K258" s="5">
        <f t="shared" si="9"/>
        <v>0</v>
      </c>
      <c r="L258" s="3">
        <f t="shared" si="11"/>
        <v>0</v>
      </c>
      <c r="M258">
        <f t="shared" si="10"/>
        <v>0</v>
      </c>
    </row>
    <row r="259" spans="11:13" x14ac:dyDescent="0.25">
      <c r="K259" s="5">
        <f t="shared" si="9"/>
        <v>0</v>
      </c>
      <c r="L259" s="3">
        <f t="shared" si="11"/>
        <v>0</v>
      </c>
      <c r="M259">
        <f t="shared" si="10"/>
        <v>0</v>
      </c>
    </row>
    <row r="260" spans="11:13" x14ac:dyDescent="0.25">
      <c r="K260" s="5">
        <f t="shared" si="9"/>
        <v>0</v>
      </c>
      <c r="L260" s="3">
        <f t="shared" si="11"/>
        <v>0</v>
      </c>
      <c r="M260">
        <f t="shared" si="10"/>
        <v>0</v>
      </c>
    </row>
    <row r="261" spans="11:13" x14ac:dyDescent="0.25">
      <c r="K261" s="5">
        <f t="shared" ref="K261:K324" si="12">SUM(F261:J261)</f>
        <v>0</v>
      </c>
      <c r="L261" s="3">
        <f t="shared" si="11"/>
        <v>0</v>
      </c>
      <c r="M261">
        <f t="shared" ref="M261:M324" si="13">SUM(K261*L261)</f>
        <v>0</v>
      </c>
    </row>
    <row r="262" spans="11:13" x14ac:dyDescent="0.25">
      <c r="K262" s="5">
        <f t="shared" si="12"/>
        <v>0</v>
      </c>
      <c r="L262" s="3">
        <f t="shared" ref="L262:L325" si="14">IF(D262="X",0,IF(E262="",0,IF(E262="H",0,VLOOKUP(E262,$F$539:$G$553,2))))</f>
        <v>0</v>
      </c>
      <c r="M262">
        <f t="shared" si="13"/>
        <v>0</v>
      </c>
    </row>
    <row r="263" spans="11:13" x14ac:dyDescent="0.25">
      <c r="K263" s="5">
        <f t="shared" si="12"/>
        <v>0</v>
      </c>
      <c r="L263" s="3">
        <f t="shared" si="14"/>
        <v>0</v>
      </c>
      <c r="M263">
        <f t="shared" si="13"/>
        <v>0</v>
      </c>
    </row>
    <row r="264" spans="11:13" x14ac:dyDescent="0.25">
      <c r="K264" s="5">
        <f t="shared" si="12"/>
        <v>0</v>
      </c>
      <c r="L264" s="3">
        <f t="shared" si="14"/>
        <v>0</v>
      </c>
      <c r="M264">
        <f t="shared" si="13"/>
        <v>0</v>
      </c>
    </row>
    <row r="265" spans="11:13" x14ac:dyDescent="0.25">
      <c r="K265" s="5">
        <f t="shared" si="12"/>
        <v>0</v>
      </c>
      <c r="L265" s="3">
        <f t="shared" si="14"/>
        <v>0</v>
      </c>
      <c r="M265">
        <f t="shared" si="13"/>
        <v>0</v>
      </c>
    </row>
    <row r="266" spans="11:13" x14ac:dyDescent="0.25">
      <c r="K266" s="5">
        <f t="shared" si="12"/>
        <v>0</v>
      </c>
      <c r="L266" s="3">
        <f t="shared" si="14"/>
        <v>0</v>
      </c>
      <c r="M266">
        <f t="shared" si="13"/>
        <v>0</v>
      </c>
    </row>
    <row r="267" spans="11:13" x14ac:dyDescent="0.25">
      <c r="K267" s="5">
        <f t="shared" si="12"/>
        <v>0</v>
      </c>
      <c r="L267" s="3">
        <f t="shared" si="14"/>
        <v>0</v>
      </c>
      <c r="M267">
        <f t="shared" si="13"/>
        <v>0</v>
      </c>
    </row>
    <row r="268" spans="11:13" x14ac:dyDescent="0.25">
      <c r="K268" s="5">
        <f t="shared" si="12"/>
        <v>0</v>
      </c>
      <c r="L268" s="3">
        <f t="shared" si="14"/>
        <v>0</v>
      </c>
      <c r="M268">
        <f t="shared" si="13"/>
        <v>0</v>
      </c>
    </row>
    <row r="269" spans="11:13" x14ac:dyDescent="0.25">
      <c r="K269" s="5">
        <f t="shared" si="12"/>
        <v>0</v>
      </c>
      <c r="L269" s="3">
        <f t="shared" si="14"/>
        <v>0</v>
      </c>
      <c r="M269">
        <f t="shared" si="13"/>
        <v>0</v>
      </c>
    </row>
    <row r="270" spans="11:13" x14ac:dyDescent="0.25">
      <c r="K270" s="5">
        <f t="shared" si="12"/>
        <v>0</v>
      </c>
      <c r="L270" s="3">
        <f t="shared" si="14"/>
        <v>0</v>
      </c>
      <c r="M270">
        <f t="shared" si="13"/>
        <v>0</v>
      </c>
    </row>
    <row r="271" spans="11:13" x14ac:dyDescent="0.25">
      <c r="K271" s="5">
        <f t="shared" si="12"/>
        <v>0</v>
      </c>
      <c r="L271" s="3">
        <f t="shared" si="14"/>
        <v>0</v>
      </c>
      <c r="M271">
        <f t="shared" si="13"/>
        <v>0</v>
      </c>
    </row>
    <row r="272" spans="11:13" x14ac:dyDescent="0.25">
      <c r="K272" s="5">
        <f t="shared" si="12"/>
        <v>0</v>
      </c>
      <c r="L272" s="3">
        <f t="shared" si="14"/>
        <v>0</v>
      </c>
      <c r="M272">
        <f t="shared" si="13"/>
        <v>0</v>
      </c>
    </row>
    <row r="273" spans="11:13" x14ac:dyDescent="0.25">
      <c r="K273" s="5">
        <f t="shared" si="12"/>
        <v>0</v>
      </c>
      <c r="L273" s="3">
        <f t="shared" si="14"/>
        <v>0</v>
      </c>
      <c r="M273">
        <f t="shared" si="13"/>
        <v>0</v>
      </c>
    </row>
    <row r="274" spans="11:13" x14ac:dyDescent="0.25">
      <c r="K274" s="5">
        <f t="shared" si="12"/>
        <v>0</v>
      </c>
      <c r="L274" s="3">
        <f t="shared" si="14"/>
        <v>0</v>
      </c>
      <c r="M274">
        <f t="shared" si="13"/>
        <v>0</v>
      </c>
    </row>
    <row r="275" spans="11:13" x14ac:dyDescent="0.25">
      <c r="K275" s="5">
        <f t="shared" si="12"/>
        <v>0</v>
      </c>
      <c r="L275" s="3">
        <f t="shared" si="14"/>
        <v>0</v>
      </c>
      <c r="M275">
        <f t="shared" si="13"/>
        <v>0</v>
      </c>
    </row>
    <row r="276" spans="11:13" x14ac:dyDescent="0.25">
      <c r="K276" s="5">
        <f t="shared" si="12"/>
        <v>0</v>
      </c>
      <c r="L276" s="3">
        <f t="shared" si="14"/>
        <v>0</v>
      </c>
      <c r="M276">
        <f t="shared" si="13"/>
        <v>0</v>
      </c>
    </row>
    <row r="277" spans="11:13" x14ac:dyDescent="0.25">
      <c r="K277" s="5">
        <f t="shared" si="12"/>
        <v>0</v>
      </c>
      <c r="L277" s="3">
        <f t="shared" si="14"/>
        <v>0</v>
      </c>
      <c r="M277">
        <f t="shared" si="13"/>
        <v>0</v>
      </c>
    </row>
    <row r="278" spans="11:13" x14ac:dyDescent="0.25">
      <c r="K278" s="5">
        <f t="shared" si="12"/>
        <v>0</v>
      </c>
      <c r="L278" s="3">
        <f t="shared" si="14"/>
        <v>0</v>
      </c>
      <c r="M278">
        <f t="shared" si="13"/>
        <v>0</v>
      </c>
    </row>
    <row r="279" spans="11:13" x14ac:dyDescent="0.25">
      <c r="K279" s="5">
        <f t="shared" si="12"/>
        <v>0</v>
      </c>
      <c r="L279" s="3">
        <f t="shared" si="14"/>
        <v>0</v>
      </c>
      <c r="M279">
        <f t="shared" si="13"/>
        <v>0</v>
      </c>
    </row>
    <row r="280" spans="11:13" x14ac:dyDescent="0.25">
      <c r="K280" s="5">
        <f t="shared" si="12"/>
        <v>0</v>
      </c>
      <c r="L280" s="3">
        <f t="shared" si="14"/>
        <v>0</v>
      </c>
      <c r="M280">
        <f t="shared" si="13"/>
        <v>0</v>
      </c>
    </row>
    <row r="281" spans="11:13" x14ac:dyDescent="0.25">
      <c r="K281" s="5">
        <f t="shared" si="12"/>
        <v>0</v>
      </c>
      <c r="L281" s="3">
        <f t="shared" si="14"/>
        <v>0</v>
      </c>
      <c r="M281">
        <f t="shared" si="13"/>
        <v>0</v>
      </c>
    </row>
    <row r="282" spans="11:13" x14ac:dyDescent="0.25">
      <c r="K282" s="5">
        <f t="shared" si="12"/>
        <v>0</v>
      </c>
      <c r="L282" s="3">
        <f t="shared" si="14"/>
        <v>0</v>
      </c>
      <c r="M282">
        <f t="shared" si="13"/>
        <v>0</v>
      </c>
    </row>
    <row r="283" spans="11:13" x14ac:dyDescent="0.25">
      <c r="K283" s="5">
        <f t="shared" si="12"/>
        <v>0</v>
      </c>
      <c r="L283" s="3">
        <f t="shared" si="14"/>
        <v>0</v>
      </c>
      <c r="M283">
        <f t="shared" si="13"/>
        <v>0</v>
      </c>
    </row>
    <row r="284" spans="11:13" x14ac:dyDescent="0.25">
      <c r="K284" s="5">
        <f t="shared" si="12"/>
        <v>0</v>
      </c>
      <c r="L284" s="3">
        <f t="shared" si="14"/>
        <v>0</v>
      </c>
      <c r="M284">
        <f t="shared" si="13"/>
        <v>0</v>
      </c>
    </row>
    <row r="285" spans="11:13" x14ac:dyDescent="0.25">
      <c r="K285" s="5">
        <f t="shared" si="12"/>
        <v>0</v>
      </c>
      <c r="L285" s="3">
        <f t="shared" si="14"/>
        <v>0</v>
      </c>
      <c r="M285">
        <f t="shared" si="13"/>
        <v>0</v>
      </c>
    </row>
    <row r="286" spans="11:13" x14ac:dyDescent="0.25">
      <c r="K286" s="5">
        <f t="shared" si="12"/>
        <v>0</v>
      </c>
      <c r="L286" s="3">
        <f t="shared" si="14"/>
        <v>0</v>
      </c>
      <c r="M286">
        <f t="shared" si="13"/>
        <v>0</v>
      </c>
    </row>
    <row r="287" spans="11:13" x14ac:dyDescent="0.25">
      <c r="K287" s="5">
        <f t="shared" si="12"/>
        <v>0</v>
      </c>
      <c r="L287" s="3">
        <f t="shared" si="14"/>
        <v>0</v>
      </c>
      <c r="M287">
        <f t="shared" si="13"/>
        <v>0</v>
      </c>
    </row>
    <row r="288" spans="11:13" x14ac:dyDescent="0.25">
      <c r="K288" s="5">
        <f t="shared" si="12"/>
        <v>0</v>
      </c>
      <c r="L288" s="3">
        <f t="shared" si="14"/>
        <v>0</v>
      </c>
      <c r="M288">
        <f t="shared" si="13"/>
        <v>0</v>
      </c>
    </row>
    <row r="289" spans="11:13" x14ac:dyDescent="0.25">
      <c r="K289" s="5">
        <f t="shared" si="12"/>
        <v>0</v>
      </c>
      <c r="L289" s="3">
        <f t="shared" si="14"/>
        <v>0</v>
      </c>
      <c r="M289">
        <f t="shared" si="13"/>
        <v>0</v>
      </c>
    </row>
    <row r="290" spans="11:13" x14ac:dyDescent="0.25">
      <c r="K290" s="5">
        <f t="shared" si="12"/>
        <v>0</v>
      </c>
      <c r="L290" s="3">
        <f t="shared" si="14"/>
        <v>0</v>
      </c>
      <c r="M290">
        <f t="shared" si="13"/>
        <v>0</v>
      </c>
    </row>
    <row r="291" spans="11:13" x14ac:dyDescent="0.25">
      <c r="K291" s="5">
        <f t="shared" si="12"/>
        <v>0</v>
      </c>
      <c r="L291" s="3">
        <f t="shared" si="14"/>
        <v>0</v>
      </c>
      <c r="M291">
        <f t="shared" si="13"/>
        <v>0</v>
      </c>
    </row>
    <row r="292" spans="11:13" x14ac:dyDescent="0.25">
      <c r="K292" s="5">
        <f t="shared" si="12"/>
        <v>0</v>
      </c>
      <c r="L292" s="3">
        <f t="shared" si="14"/>
        <v>0</v>
      </c>
      <c r="M292">
        <f t="shared" si="13"/>
        <v>0</v>
      </c>
    </row>
    <row r="293" spans="11:13" x14ac:dyDescent="0.25">
      <c r="K293" s="5">
        <f t="shared" si="12"/>
        <v>0</v>
      </c>
      <c r="L293" s="3">
        <f t="shared" si="14"/>
        <v>0</v>
      </c>
      <c r="M293">
        <f t="shared" si="13"/>
        <v>0</v>
      </c>
    </row>
    <row r="294" spans="11:13" x14ac:dyDescent="0.25">
      <c r="K294" s="5">
        <f t="shared" si="12"/>
        <v>0</v>
      </c>
      <c r="L294" s="3">
        <f t="shared" si="14"/>
        <v>0</v>
      </c>
      <c r="M294">
        <f t="shared" si="13"/>
        <v>0</v>
      </c>
    </row>
    <row r="295" spans="11:13" x14ac:dyDescent="0.25">
      <c r="K295" s="5">
        <f t="shared" si="12"/>
        <v>0</v>
      </c>
      <c r="L295" s="3">
        <f t="shared" si="14"/>
        <v>0</v>
      </c>
      <c r="M295">
        <f t="shared" si="13"/>
        <v>0</v>
      </c>
    </row>
    <row r="296" spans="11:13" x14ac:dyDescent="0.25">
      <c r="K296" s="5">
        <f t="shared" si="12"/>
        <v>0</v>
      </c>
      <c r="L296" s="3">
        <f t="shared" si="14"/>
        <v>0</v>
      </c>
      <c r="M296">
        <f t="shared" si="13"/>
        <v>0</v>
      </c>
    </row>
    <row r="297" spans="11:13" x14ac:dyDescent="0.25">
      <c r="K297" s="5">
        <f t="shared" si="12"/>
        <v>0</v>
      </c>
      <c r="L297" s="3">
        <f t="shared" si="14"/>
        <v>0</v>
      </c>
      <c r="M297">
        <f t="shared" si="13"/>
        <v>0</v>
      </c>
    </row>
    <row r="298" spans="11:13" x14ac:dyDescent="0.25">
      <c r="K298" s="5">
        <f t="shared" si="12"/>
        <v>0</v>
      </c>
      <c r="L298" s="3">
        <f t="shared" si="14"/>
        <v>0</v>
      </c>
      <c r="M298">
        <f t="shared" si="13"/>
        <v>0</v>
      </c>
    </row>
    <row r="299" spans="11:13" x14ac:dyDescent="0.25">
      <c r="K299" s="5">
        <f t="shared" si="12"/>
        <v>0</v>
      </c>
      <c r="L299" s="3">
        <f t="shared" si="14"/>
        <v>0</v>
      </c>
      <c r="M299">
        <f t="shared" si="13"/>
        <v>0</v>
      </c>
    </row>
    <row r="300" spans="11:13" x14ac:dyDescent="0.25">
      <c r="K300" s="5">
        <f t="shared" si="12"/>
        <v>0</v>
      </c>
      <c r="L300" s="3">
        <f t="shared" si="14"/>
        <v>0</v>
      </c>
      <c r="M300">
        <f t="shared" si="13"/>
        <v>0</v>
      </c>
    </row>
    <row r="301" spans="11:13" x14ac:dyDescent="0.25">
      <c r="K301" s="5">
        <f t="shared" si="12"/>
        <v>0</v>
      </c>
      <c r="L301" s="3">
        <f t="shared" si="14"/>
        <v>0</v>
      </c>
      <c r="M301">
        <f t="shared" si="13"/>
        <v>0</v>
      </c>
    </row>
    <row r="302" spans="11:13" x14ac:dyDescent="0.25">
      <c r="K302" s="5">
        <f t="shared" si="12"/>
        <v>0</v>
      </c>
      <c r="L302" s="3">
        <f t="shared" si="14"/>
        <v>0</v>
      </c>
      <c r="M302">
        <f t="shared" si="13"/>
        <v>0</v>
      </c>
    </row>
    <row r="303" spans="11:13" x14ac:dyDescent="0.25">
      <c r="K303" s="5">
        <f t="shared" si="12"/>
        <v>0</v>
      </c>
      <c r="L303" s="3">
        <f t="shared" si="14"/>
        <v>0</v>
      </c>
      <c r="M303">
        <f t="shared" si="13"/>
        <v>0</v>
      </c>
    </row>
    <row r="304" spans="11:13" x14ac:dyDescent="0.25">
      <c r="K304" s="5">
        <f t="shared" si="12"/>
        <v>0</v>
      </c>
      <c r="L304" s="3">
        <f t="shared" si="14"/>
        <v>0</v>
      </c>
      <c r="M304">
        <f t="shared" si="13"/>
        <v>0</v>
      </c>
    </row>
    <row r="305" spans="11:13" x14ac:dyDescent="0.25">
      <c r="K305" s="5">
        <f t="shared" si="12"/>
        <v>0</v>
      </c>
      <c r="L305" s="3">
        <f t="shared" si="14"/>
        <v>0</v>
      </c>
      <c r="M305">
        <f t="shared" si="13"/>
        <v>0</v>
      </c>
    </row>
    <row r="306" spans="11:13" x14ac:dyDescent="0.25">
      <c r="K306" s="5">
        <f t="shared" si="12"/>
        <v>0</v>
      </c>
      <c r="L306" s="3">
        <f t="shared" si="14"/>
        <v>0</v>
      </c>
      <c r="M306">
        <f t="shared" si="13"/>
        <v>0</v>
      </c>
    </row>
    <row r="307" spans="11:13" x14ac:dyDescent="0.25">
      <c r="K307" s="5">
        <f t="shared" si="12"/>
        <v>0</v>
      </c>
      <c r="L307" s="3">
        <f t="shared" si="14"/>
        <v>0</v>
      </c>
      <c r="M307">
        <f t="shared" si="13"/>
        <v>0</v>
      </c>
    </row>
    <row r="308" spans="11:13" x14ac:dyDescent="0.25">
      <c r="K308" s="5">
        <f t="shared" si="12"/>
        <v>0</v>
      </c>
      <c r="L308" s="3">
        <f t="shared" si="14"/>
        <v>0</v>
      </c>
      <c r="M308">
        <f t="shared" si="13"/>
        <v>0</v>
      </c>
    </row>
    <row r="309" spans="11:13" x14ac:dyDescent="0.25">
      <c r="K309" s="5">
        <f t="shared" si="12"/>
        <v>0</v>
      </c>
      <c r="L309" s="3">
        <f t="shared" si="14"/>
        <v>0</v>
      </c>
      <c r="M309">
        <f t="shared" si="13"/>
        <v>0</v>
      </c>
    </row>
    <row r="310" spans="11:13" x14ac:dyDescent="0.25">
      <c r="K310" s="5">
        <f t="shared" si="12"/>
        <v>0</v>
      </c>
      <c r="L310" s="3">
        <f t="shared" si="14"/>
        <v>0</v>
      </c>
      <c r="M310">
        <f t="shared" si="13"/>
        <v>0</v>
      </c>
    </row>
    <row r="311" spans="11:13" x14ac:dyDescent="0.25">
      <c r="K311" s="5">
        <f t="shared" si="12"/>
        <v>0</v>
      </c>
      <c r="L311" s="3">
        <f t="shared" si="14"/>
        <v>0</v>
      </c>
      <c r="M311">
        <f t="shared" si="13"/>
        <v>0</v>
      </c>
    </row>
    <row r="312" spans="11:13" x14ac:dyDescent="0.25">
      <c r="K312" s="5">
        <f t="shared" si="12"/>
        <v>0</v>
      </c>
      <c r="L312" s="3">
        <f t="shared" si="14"/>
        <v>0</v>
      </c>
      <c r="M312">
        <f t="shared" si="13"/>
        <v>0</v>
      </c>
    </row>
    <row r="313" spans="11:13" x14ac:dyDescent="0.25">
      <c r="K313" s="5">
        <f t="shared" si="12"/>
        <v>0</v>
      </c>
      <c r="L313" s="3">
        <f t="shared" si="14"/>
        <v>0</v>
      </c>
      <c r="M313">
        <f t="shared" si="13"/>
        <v>0</v>
      </c>
    </row>
    <row r="314" spans="11:13" x14ac:dyDescent="0.25">
      <c r="K314" s="5">
        <f t="shared" si="12"/>
        <v>0</v>
      </c>
      <c r="L314" s="3">
        <f t="shared" si="14"/>
        <v>0</v>
      </c>
      <c r="M314">
        <f t="shared" si="13"/>
        <v>0</v>
      </c>
    </row>
    <row r="315" spans="11:13" x14ac:dyDescent="0.25">
      <c r="K315" s="5">
        <f t="shared" si="12"/>
        <v>0</v>
      </c>
      <c r="L315" s="3">
        <f t="shared" si="14"/>
        <v>0</v>
      </c>
      <c r="M315">
        <f t="shared" si="13"/>
        <v>0</v>
      </c>
    </row>
    <row r="316" spans="11:13" x14ac:dyDescent="0.25">
      <c r="K316" s="5">
        <f t="shared" si="12"/>
        <v>0</v>
      </c>
      <c r="L316" s="3">
        <f t="shared" si="14"/>
        <v>0</v>
      </c>
      <c r="M316">
        <f t="shared" si="13"/>
        <v>0</v>
      </c>
    </row>
    <row r="317" spans="11:13" x14ac:dyDescent="0.25">
      <c r="K317" s="5">
        <f t="shared" si="12"/>
        <v>0</v>
      </c>
      <c r="L317" s="3">
        <f t="shared" si="14"/>
        <v>0</v>
      </c>
      <c r="M317">
        <f t="shared" si="13"/>
        <v>0</v>
      </c>
    </row>
    <row r="318" spans="11:13" x14ac:dyDescent="0.25">
      <c r="K318" s="5">
        <f t="shared" si="12"/>
        <v>0</v>
      </c>
      <c r="L318" s="3">
        <f t="shared" si="14"/>
        <v>0</v>
      </c>
      <c r="M318">
        <f t="shared" si="13"/>
        <v>0</v>
      </c>
    </row>
    <row r="319" spans="11:13" x14ac:dyDescent="0.25">
      <c r="K319" s="5">
        <f t="shared" si="12"/>
        <v>0</v>
      </c>
      <c r="L319" s="3">
        <f t="shared" si="14"/>
        <v>0</v>
      </c>
      <c r="M319">
        <f t="shared" si="13"/>
        <v>0</v>
      </c>
    </row>
    <row r="320" spans="11:13" x14ac:dyDescent="0.25">
      <c r="K320" s="5">
        <f t="shared" si="12"/>
        <v>0</v>
      </c>
      <c r="L320" s="3">
        <f t="shared" si="14"/>
        <v>0</v>
      </c>
      <c r="M320">
        <f t="shared" si="13"/>
        <v>0</v>
      </c>
    </row>
    <row r="321" spans="11:13" x14ac:dyDescent="0.25">
      <c r="K321" s="5">
        <f t="shared" si="12"/>
        <v>0</v>
      </c>
      <c r="L321" s="3">
        <f t="shared" si="14"/>
        <v>0</v>
      </c>
      <c r="M321">
        <f t="shared" si="13"/>
        <v>0</v>
      </c>
    </row>
    <row r="322" spans="11:13" x14ac:dyDescent="0.25">
      <c r="K322" s="5">
        <f t="shared" si="12"/>
        <v>0</v>
      </c>
      <c r="L322" s="3">
        <f t="shared" si="14"/>
        <v>0</v>
      </c>
      <c r="M322">
        <f t="shared" si="13"/>
        <v>0</v>
      </c>
    </row>
    <row r="323" spans="11:13" x14ac:dyDescent="0.25">
      <c r="K323" s="5">
        <f t="shared" si="12"/>
        <v>0</v>
      </c>
      <c r="L323" s="3">
        <f t="shared" si="14"/>
        <v>0</v>
      </c>
      <c r="M323">
        <f t="shared" si="13"/>
        <v>0</v>
      </c>
    </row>
    <row r="324" spans="11:13" x14ac:dyDescent="0.25">
      <c r="K324" s="5">
        <f t="shared" si="12"/>
        <v>0</v>
      </c>
      <c r="L324" s="3">
        <f t="shared" si="14"/>
        <v>0</v>
      </c>
      <c r="M324">
        <f t="shared" si="13"/>
        <v>0</v>
      </c>
    </row>
    <row r="325" spans="11:13" x14ac:dyDescent="0.25">
      <c r="K325" s="5">
        <f t="shared" ref="K325:K388" si="15">SUM(F325:J325)</f>
        <v>0</v>
      </c>
      <c r="L325" s="3">
        <f t="shared" si="14"/>
        <v>0</v>
      </c>
      <c r="M325">
        <f t="shared" ref="M325:M388" si="16">SUM(K325*L325)</f>
        <v>0</v>
      </c>
    </row>
    <row r="326" spans="11:13" x14ac:dyDescent="0.25">
      <c r="K326" s="5">
        <f t="shared" si="15"/>
        <v>0</v>
      </c>
      <c r="L326" s="3">
        <f t="shared" ref="L326:L389" si="17">IF(D326="X",0,IF(E326="",0,IF(E326="H",0,VLOOKUP(E326,$F$539:$G$553,2))))</f>
        <v>0</v>
      </c>
      <c r="M326">
        <f t="shared" si="16"/>
        <v>0</v>
      </c>
    </row>
    <row r="327" spans="11:13" x14ac:dyDescent="0.25">
      <c r="K327" s="5">
        <f t="shared" si="15"/>
        <v>0</v>
      </c>
      <c r="L327" s="3">
        <f t="shared" si="17"/>
        <v>0</v>
      </c>
      <c r="M327">
        <f t="shared" si="16"/>
        <v>0</v>
      </c>
    </row>
    <row r="328" spans="11:13" x14ac:dyDescent="0.25">
      <c r="K328" s="5">
        <f t="shared" si="15"/>
        <v>0</v>
      </c>
      <c r="L328" s="3">
        <f t="shared" si="17"/>
        <v>0</v>
      </c>
      <c r="M328">
        <f t="shared" si="16"/>
        <v>0</v>
      </c>
    </row>
    <row r="329" spans="11:13" x14ac:dyDescent="0.25">
      <c r="K329" s="5">
        <f t="shared" si="15"/>
        <v>0</v>
      </c>
      <c r="L329" s="3">
        <f t="shared" si="17"/>
        <v>0</v>
      </c>
      <c r="M329">
        <f t="shared" si="16"/>
        <v>0</v>
      </c>
    </row>
    <row r="330" spans="11:13" x14ac:dyDescent="0.25">
      <c r="K330" s="5">
        <f t="shared" si="15"/>
        <v>0</v>
      </c>
      <c r="L330" s="3">
        <f t="shared" si="17"/>
        <v>0</v>
      </c>
      <c r="M330">
        <f t="shared" si="16"/>
        <v>0</v>
      </c>
    </row>
    <row r="331" spans="11:13" x14ac:dyDescent="0.25">
      <c r="K331" s="5">
        <f t="shared" si="15"/>
        <v>0</v>
      </c>
      <c r="L331" s="3">
        <f t="shared" si="17"/>
        <v>0</v>
      </c>
      <c r="M331">
        <f t="shared" si="16"/>
        <v>0</v>
      </c>
    </row>
    <row r="332" spans="11:13" x14ac:dyDescent="0.25">
      <c r="K332" s="5">
        <f t="shared" si="15"/>
        <v>0</v>
      </c>
      <c r="L332" s="3">
        <f t="shared" si="17"/>
        <v>0</v>
      </c>
      <c r="M332">
        <f t="shared" si="16"/>
        <v>0</v>
      </c>
    </row>
    <row r="333" spans="11:13" x14ac:dyDescent="0.25">
      <c r="K333" s="5">
        <f t="shared" si="15"/>
        <v>0</v>
      </c>
      <c r="L333" s="3">
        <f t="shared" si="17"/>
        <v>0</v>
      </c>
      <c r="M333">
        <f t="shared" si="16"/>
        <v>0</v>
      </c>
    </row>
    <row r="334" spans="11:13" x14ac:dyDescent="0.25">
      <c r="K334" s="5">
        <f t="shared" si="15"/>
        <v>0</v>
      </c>
      <c r="L334" s="3">
        <f t="shared" si="17"/>
        <v>0</v>
      </c>
      <c r="M334">
        <f t="shared" si="16"/>
        <v>0</v>
      </c>
    </row>
    <row r="335" spans="11:13" x14ac:dyDescent="0.25">
      <c r="K335" s="5">
        <f t="shared" si="15"/>
        <v>0</v>
      </c>
      <c r="L335" s="3">
        <f t="shared" si="17"/>
        <v>0</v>
      </c>
      <c r="M335">
        <f t="shared" si="16"/>
        <v>0</v>
      </c>
    </row>
    <row r="336" spans="11:13" x14ac:dyDescent="0.25">
      <c r="K336" s="5">
        <f t="shared" si="15"/>
        <v>0</v>
      </c>
      <c r="L336" s="3">
        <f t="shared" si="17"/>
        <v>0</v>
      </c>
      <c r="M336">
        <f t="shared" si="16"/>
        <v>0</v>
      </c>
    </row>
    <row r="337" spans="11:13" x14ac:dyDescent="0.25">
      <c r="K337" s="5">
        <f t="shared" si="15"/>
        <v>0</v>
      </c>
      <c r="L337" s="3">
        <f t="shared" si="17"/>
        <v>0</v>
      </c>
      <c r="M337">
        <f t="shared" si="16"/>
        <v>0</v>
      </c>
    </row>
    <row r="338" spans="11:13" x14ac:dyDescent="0.25">
      <c r="K338" s="5">
        <f t="shared" si="15"/>
        <v>0</v>
      </c>
      <c r="L338" s="3">
        <f t="shared" si="17"/>
        <v>0</v>
      </c>
      <c r="M338">
        <f t="shared" si="16"/>
        <v>0</v>
      </c>
    </row>
    <row r="339" spans="11:13" x14ac:dyDescent="0.25">
      <c r="K339" s="5">
        <f t="shared" si="15"/>
        <v>0</v>
      </c>
      <c r="L339" s="3">
        <f t="shared" si="17"/>
        <v>0</v>
      </c>
      <c r="M339">
        <f t="shared" si="16"/>
        <v>0</v>
      </c>
    </row>
    <row r="340" spans="11:13" x14ac:dyDescent="0.25">
      <c r="K340" s="5">
        <f t="shared" si="15"/>
        <v>0</v>
      </c>
      <c r="L340" s="3">
        <f t="shared" si="17"/>
        <v>0</v>
      </c>
      <c r="M340">
        <f t="shared" si="16"/>
        <v>0</v>
      </c>
    </row>
    <row r="341" spans="11:13" x14ac:dyDescent="0.25">
      <c r="K341" s="5">
        <f t="shared" si="15"/>
        <v>0</v>
      </c>
      <c r="L341" s="3">
        <f t="shared" si="17"/>
        <v>0</v>
      </c>
      <c r="M341">
        <f t="shared" si="16"/>
        <v>0</v>
      </c>
    </row>
    <row r="342" spans="11:13" x14ac:dyDescent="0.25">
      <c r="K342" s="5">
        <f t="shared" si="15"/>
        <v>0</v>
      </c>
      <c r="L342" s="3">
        <f t="shared" si="17"/>
        <v>0</v>
      </c>
      <c r="M342">
        <f t="shared" si="16"/>
        <v>0</v>
      </c>
    </row>
    <row r="343" spans="11:13" x14ac:dyDescent="0.25">
      <c r="K343" s="5">
        <f t="shared" si="15"/>
        <v>0</v>
      </c>
      <c r="L343" s="3">
        <f t="shared" si="17"/>
        <v>0</v>
      </c>
      <c r="M343">
        <f t="shared" si="16"/>
        <v>0</v>
      </c>
    </row>
    <row r="344" spans="11:13" x14ac:dyDescent="0.25">
      <c r="K344" s="5">
        <f t="shared" si="15"/>
        <v>0</v>
      </c>
      <c r="L344" s="3">
        <f t="shared" si="17"/>
        <v>0</v>
      </c>
      <c r="M344">
        <f t="shared" si="16"/>
        <v>0</v>
      </c>
    </row>
    <row r="345" spans="11:13" x14ac:dyDescent="0.25">
      <c r="K345" s="5">
        <f t="shared" si="15"/>
        <v>0</v>
      </c>
      <c r="L345" s="3">
        <f t="shared" si="17"/>
        <v>0</v>
      </c>
      <c r="M345">
        <f t="shared" si="16"/>
        <v>0</v>
      </c>
    </row>
    <row r="346" spans="11:13" x14ac:dyDescent="0.25">
      <c r="K346" s="5">
        <f t="shared" si="15"/>
        <v>0</v>
      </c>
      <c r="L346" s="3">
        <f t="shared" si="17"/>
        <v>0</v>
      </c>
      <c r="M346">
        <f t="shared" si="16"/>
        <v>0</v>
      </c>
    </row>
    <row r="347" spans="11:13" x14ac:dyDescent="0.25">
      <c r="K347" s="5">
        <f t="shared" si="15"/>
        <v>0</v>
      </c>
      <c r="L347" s="3">
        <f t="shared" si="17"/>
        <v>0</v>
      </c>
      <c r="M347">
        <f t="shared" si="16"/>
        <v>0</v>
      </c>
    </row>
    <row r="348" spans="11:13" x14ac:dyDescent="0.25">
      <c r="K348" s="5">
        <f t="shared" si="15"/>
        <v>0</v>
      </c>
      <c r="L348" s="3">
        <f t="shared" si="17"/>
        <v>0</v>
      </c>
      <c r="M348">
        <f t="shared" si="16"/>
        <v>0</v>
      </c>
    </row>
    <row r="349" spans="11:13" x14ac:dyDescent="0.25">
      <c r="K349" s="5">
        <f t="shared" si="15"/>
        <v>0</v>
      </c>
      <c r="L349" s="3">
        <f t="shared" si="17"/>
        <v>0</v>
      </c>
      <c r="M349">
        <f t="shared" si="16"/>
        <v>0</v>
      </c>
    </row>
    <row r="350" spans="11:13" x14ac:dyDescent="0.25">
      <c r="K350" s="5">
        <f t="shared" si="15"/>
        <v>0</v>
      </c>
      <c r="L350" s="3">
        <f t="shared" si="17"/>
        <v>0</v>
      </c>
      <c r="M350">
        <f t="shared" si="16"/>
        <v>0</v>
      </c>
    </row>
    <row r="351" spans="11:13" x14ac:dyDescent="0.25">
      <c r="K351" s="5">
        <f t="shared" si="15"/>
        <v>0</v>
      </c>
      <c r="L351" s="3">
        <f t="shared" si="17"/>
        <v>0</v>
      </c>
      <c r="M351">
        <f t="shared" si="16"/>
        <v>0</v>
      </c>
    </row>
    <row r="352" spans="11:13" x14ac:dyDescent="0.25">
      <c r="K352" s="5">
        <f t="shared" si="15"/>
        <v>0</v>
      </c>
      <c r="L352" s="3">
        <f t="shared" si="17"/>
        <v>0</v>
      </c>
      <c r="M352">
        <f t="shared" si="16"/>
        <v>0</v>
      </c>
    </row>
    <row r="353" spans="11:13" x14ac:dyDescent="0.25">
      <c r="K353" s="5">
        <f t="shared" si="15"/>
        <v>0</v>
      </c>
      <c r="L353" s="3">
        <f t="shared" si="17"/>
        <v>0</v>
      </c>
      <c r="M353">
        <f t="shared" si="16"/>
        <v>0</v>
      </c>
    </row>
    <row r="354" spans="11:13" x14ac:dyDescent="0.25">
      <c r="K354" s="5">
        <f t="shared" si="15"/>
        <v>0</v>
      </c>
      <c r="L354" s="3">
        <f t="shared" si="17"/>
        <v>0</v>
      </c>
      <c r="M354">
        <f t="shared" si="16"/>
        <v>0</v>
      </c>
    </row>
    <row r="355" spans="11:13" x14ac:dyDescent="0.25">
      <c r="K355" s="5">
        <f t="shared" si="15"/>
        <v>0</v>
      </c>
      <c r="L355" s="3">
        <f t="shared" si="17"/>
        <v>0</v>
      </c>
      <c r="M355">
        <f t="shared" si="16"/>
        <v>0</v>
      </c>
    </row>
    <row r="356" spans="11:13" x14ac:dyDescent="0.25">
      <c r="K356" s="5">
        <f t="shared" si="15"/>
        <v>0</v>
      </c>
      <c r="L356" s="3">
        <f t="shared" si="17"/>
        <v>0</v>
      </c>
      <c r="M356">
        <f t="shared" si="16"/>
        <v>0</v>
      </c>
    </row>
    <row r="357" spans="11:13" x14ac:dyDescent="0.25">
      <c r="K357" s="5">
        <f t="shared" si="15"/>
        <v>0</v>
      </c>
      <c r="L357" s="3">
        <f t="shared" si="17"/>
        <v>0</v>
      </c>
      <c r="M357">
        <f t="shared" si="16"/>
        <v>0</v>
      </c>
    </row>
    <row r="358" spans="11:13" x14ac:dyDescent="0.25">
      <c r="K358" s="5">
        <f t="shared" si="15"/>
        <v>0</v>
      </c>
      <c r="L358" s="3">
        <f t="shared" si="17"/>
        <v>0</v>
      </c>
      <c r="M358">
        <f t="shared" si="16"/>
        <v>0</v>
      </c>
    </row>
    <row r="359" spans="11:13" x14ac:dyDescent="0.25">
      <c r="K359" s="5">
        <f t="shared" si="15"/>
        <v>0</v>
      </c>
      <c r="L359" s="3">
        <f t="shared" si="17"/>
        <v>0</v>
      </c>
      <c r="M359">
        <f t="shared" si="16"/>
        <v>0</v>
      </c>
    </row>
    <row r="360" spans="11:13" x14ac:dyDescent="0.25">
      <c r="K360" s="5">
        <f t="shared" si="15"/>
        <v>0</v>
      </c>
      <c r="L360" s="3">
        <f t="shared" si="17"/>
        <v>0</v>
      </c>
      <c r="M360">
        <f t="shared" si="16"/>
        <v>0</v>
      </c>
    </row>
    <row r="361" spans="11:13" x14ac:dyDescent="0.25">
      <c r="K361" s="5">
        <f t="shared" si="15"/>
        <v>0</v>
      </c>
      <c r="L361" s="3">
        <f t="shared" si="17"/>
        <v>0</v>
      </c>
      <c r="M361">
        <f t="shared" si="16"/>
        <v>0</v>
      </c>
    </row>
    <row r="362" spans="11:13" x14ac:dyDescent="0.25">
      <c r="K362" s="5">
        <f t="shared" si="15"/>
        <v>0</v>
      </c>
      <c r="L362" s="3">
        <f t="shared" si="17"/>
        <v>0</v>
      </c>
      <c r="M362">
        <f t="shared" si="16"/>
        <v>0</v>
      </c>
    </row>
    <row r="363" spans="11:13" x14ac:dyDescent="0.25">
      <c r="K363" s="5">
        <f t="shared" si="15"/>
        <v>0</v>
      </c>
      <c r="L363" s="3">
        <f t="shared" si="17"/>
        <v>0</v>
      </c>
      <c r="M363">
        <f t="shared" si="16"/>
        <v>0</v>
      </c>
    </row>
    <row r="364" spans="11:13" x14ac:dyDescent="0.25">
      <c r="K364" s="5">
        <f t="shared" si="15"/>
        <v>0</v>
      </c>
      <c r="L364" s="3">
        <f t="shared" si="17"/>
        <v>0</v>
      </c>
      <c r="M364">
        <f t="shared" si="16"/>
        <v>0</v>
      </c>
    </row>
    <row r="365" spans="11:13" x14ac:dyDescent="0.25">
      <c r="K365" s="5">
        <f t="shared" si="15"/>
        <v>0</v>
      </c>
      <c r="L365" s="3">
        <f t="shared" si="17"/>
        <v>0</v>
      </c>
      <c r="M365">
        <f t="shared" si="16"/>
        <v>0</v>
      </c>
    </row>
    <row r="366" spans="11:13" x14ac:dyDescent="0.25">
      <c r="K366" s="5">
        <f t="shared" si="15"/>
        <v>0</v>
      </c>
      <c r="L366" s="3">
        <f t="shared" si="17"/>
        <v>0</v>
      </c>
      <c r="M366">
        <f t="shared" si="16"/>
        <v>0</v>
      </c>
    </row>
    <row r="367" spans="11:13" x14ac:dyDescent="0.25">
      <c r="K367" s="5">
        <f t="shared" si="15"/>
        <v>0</v>
      </c>
      <c r="L367" s="3">
        <f t="shared" si="17"/>
        <v>0</v>
      </c>
      <c r="M367">
        <f t="shared" si="16"/>
        <v>0</v>
      </c>
    </row>
    <row r="368" spans="11:13" x14ac:dyDescent="0.25">
      <c r="K368" s="5">
        <f t="shared" si="15"/>
        <v>0</v>
      </c>
      <c r="L368" s="3">
        <f t="shared" si="17"/>
        <v>0</v>
      </c>
      <c r="M368">
        <f t="shared" si="16"/>
        <v>0</v>
      </c>
    </row>
    <row r="369" spans="11:13" x14ac:dyDescent="0.25">
      <c r="K369" s="5">
        <f t="shared" si="15"/>
        <v>0</v>
      </c>
      <c r="L369" s="3">
        <f t="shared" si="17"/>
        <v>0</v>
      </c>
      <c r="M369">
        <f t="shared" si="16"/>
        <v>0</v>
      </c>
    </row>
    <row r="370" spans="11:13" x14ac:dyDescent="0.25">
      <c r="K370" s="5">
        <f t="shared" si="15"/>
        <v>0</v>
      </c>
      <c r="L370" s="3">
        <f t="shared" si="17"/>
        <v>0</v>
      </c>
      <c r="M370">
        <f t="shared" si="16"/>
        <v>0</v>
      </c>
    </row>
    <row r="371" spans="11:13" x14ac:dyDescent="0.25">
      <c r="K371" s="5">
        <f t="shared" si="15"/>
        <v>0</v>
      </c>
      <c r="L371" s="3">
        <f t="shared" si="17"/>
        <v>0</v>
      </c>
      <c r="M371">
        <f t="shared" si="16"/>
        <v>0</v>
      </c>
    </row>
    <row r="372" spans="11:13" x14ac:dyDescent="0.25">
      <c r="K372" s="5">
        <f t="shared" si="15"/>
        <v>0</v>
      </c>
      <c r="L372" s="3">
        <f t="shared" si="17"/>
        <v>0</v>
      </c>
      <c r="M372">
        <f t="shared" si="16"/>
        <v>0</v>
      </c>
    </row>
    <row r="373" spans="11:13" x14ac:dyDescent="0.25">
      <c r="K373" s="5">
        <f t="shared" si="15"/>
        <v>0</v>
      </c>
      <c r="L373" s="3">
        <f t="shared" si="17"/>
        <v>0</v>
      </c>
      <c r="M373">
        <f t="shared" si="16"/>
        <v>0</v>
      </c>
    </row>
    <row r="374" spans="11:13" x14ac:dyDescent="0.25">
      <c r="K374" s="5">
        <f t="shared" si="15"/>
        <v>0</v>
      </c>
      <c r="L374" s="3">
        <f t="shared" si="17"/>
        <v>0</v>
      </c>
      <c r="M374">
        <f t="shared" si="16"/>
        <v>0</v>
      </c>
    </row>
    <row r="375" spans="11:13" x14ac:dyDescent="0.25">
      <c r="K375" s="5">
        <f t="shared" si="15"/>
        <v>0</v>
      </c>
      <c r="L375" s="3">
        <f t="shared" si="17"/>
        <v>0</v>
      </c>
      <c r="M375">
        <f t="shared" si="16"/>
        <v>0</v>
      </c>
    </row>
    <row r="376" spans="11:13" x14ac:dyDescent="0.25">
      <c r="K376" s="5">
        <f t="shared" si="15"/>
        <v>0</v>
      </c>
      <c r="L376" s="3">
        <f t="shared" si="17"/>
        <v>0</v>
      </c>
      <c r="M376">
        <f t="shared" si="16"/>
        <v>0</v>
      </c>
    </row>
    <row r="377" spans="11:13" x14ac:dyDescent="0.25">
      <c r="K377" s="5">
        <f t="shared" si="15"/>
        <v>0</v>
      </c>
      <c r="L377" s="3">
        <f t="shared" si="17"/>
        <v>0</v>
      </c>
      <c r="M377">
        <f t="shared" si="16"/>
        <v>0</v>
      </c>
    </row>
    <row r="378" spans="11:13" x14ac:dyDescent="0.25">
      <c r="K378" s="5">
        <f t="shared" si="15"/>
        <v>0</v>
      </c>
      <c r="L378" s="3">
        <f t="shared" si="17"/>
        <v>0</v>
      </c>
      <c r="M378">
        <f t="shared" si="16"/>
        <v>0</v>
      </c>
    </row>
    <row r="379" spans="11:13" x14ac:dyDescent="0.25">
      <c r="K379" s="5">
        <f t="shared" si="15"/>
        <v>0</v>
      </c>
      <c r="L379" s="3">
        <f t="shared" si="17"/>
        <v>0</v>
      </c>
      <c r="M379">
        <f t="shared" si="16"/>
        <v>0</v>
      </c>
    </row>
    <row r="380" spans="11:13" x14ac:dyDescent="0.25">
      <c r="K380" s="5">
        <f t="shared" si="15"/>
        <v>0</v>
      </c>
      <c r="L380" s="3">
        <f t="shared" si="17"/>
        <v>0</v>
      </c>
      <c r="M380">
        <f t="shared" si="16"/>
        <v>0</v>
      </c>
    </row>
    <row r="381" spans="11:13" x14ac:dyDescent="0.25">
      <c r="K381" s="5">
        <f t="shared" si="15"/>
        <v>0</v>
      </c>
      <c r="L381" s="3">
        <f t="shared" si="17"/>
        <v>0</v>
      </c>
      <c r="M381">
        <f t="shared" si="16"/>
        <v>0</v>
      </c>
    </row>
    <row r="382" spans="11:13" x14ac:dyDescent="0.25">
      <c r="K382" s="5">
        <f t="shared" si="15"/>
        <v>0</v>
      </c>
      <c r="L382" s="3">
        <f t="shared" si="17"/>
        <v>0</v>
      </c>
      <c r="M382">
        <f t="shared" si="16"/>
        <v>0</v>
      </c>
    </row>
    <row r="383" spans="11:13" x14ac:dyDescent="0.25">
      <c r="K383" s="5">
        <f t="shared" si="15"/>
        <v>0</v>
      </c>
      <c r="L383" s="3">
        <f t="shared" si="17"/>
        <v>0</v>
      </c>
      <c r="M383">
        <f t="shared" si="16"/>
        <v>0</v>
      </c>
    </row>
    <row r="384" spans="11:13" x14ac:dyDescent="0.25">
      <c r="K384" s="5">
        <f t="shared" si="15"/>
        <v>0</v>
      </c>
      <c r="L384" s="3">
        <f t="shared" si="17"/>
        <v>0</v>
      </c>
      <c r="M384">
        <f t="shared" si="16"/>
        <v>0</v>
      </c>
    </row>
    <row r="385" spans="11:13" x14ac:dyDescent="0.25">
      <c r="K385" s="5">
        <f t="shared" si="15"/>
        <v>0</v>
      </c>
      <c r="L385" s="3">
        <f t="shared" si="17"/>
        <v>0</v>
      </c>
      <c r="M385">
        <f t="shared" si="16"/>
        <v>0</v>
      </c>
    </row>
    <row r="386" spans="11:13" x14ac:dyDescent="0.25">
      <c r="K386" s="5">
        <f t="shared" si="15"/>
        <v>0</v>
      </c>
      <c r="L386" s="3">
        <f t="shared" si="17"/>
        <v>0</v>
      </c>
      <c r="M386">
        <f t="shared" si="16"/>
        <v>0</v>
      </c>
    </row>
    <row r="387" spans="11:13" x14ac:dyDescent="0.25">
      <c r="K387" s="5">
        <f t="shared" si="15"/>
        <v>0</v>
      </c>
      <c r="L387" s="3">
        <f t="shared" si="17"/>
        <v>0</v>
      </c>
      <c r="M387">
        <f t="shared" si="16"/>
        <v>0</v>
      </c>
    </row>
    <row r="388" spans="11:13" x14ac:dyDescent="0.25">
      <c r="K388" s="5">
        <f t="shared" si="15"/>
        <v>0</v>
      </c>
      <c r="L388" s="3">
        <f t="shared" si="17"/>
        <v>0</v>
      </c>
      <c r="M388">
        <f t="shared" si="16"/>
        <v>0</v>
      </c>
    </row>
    <row r="389" spans="11:13" x14ac:dyDescent="0.25">
      <c r="K389" s="5">
        <f t="shared" ref="K389:K452" si="18">SUM(F389:J389)</f>
        <v>0</v>
      </c>
      <c r="L389" s="3">
        <f t="shared" si="17"/>
        <v>0</v>
      </c>
      <c r="M389">
        <f t="shared" ref="M389:M452" si="19">SUM(K389*L389)</f>
        <v>0</v>
      </c>
    </row>
    <row r="390" spans="11:13" x14ac:dyDescent="0.25">
      <c r="K390" s="5">
        <f t="shared" si="18"/>
        <v>0</v>
      </c>
      <c r="L390" s="3">
        <f t="shared" ref="L390:L453" si="20">IF(D390="X",0,IF(E390="",0,IF(E390="H",0,VLOOKUP(E390,$F$539:$G$553,2))))</f>
        <v>0</v>
      </c>
      <c r="M390">
        <f t="shared" si="19"/>
        <v>0</v>
      </c>
    </row>
    <row r="391" spans="11:13" x14ac:dyDescent="0.25">
      <c r="K391" s="5">
        <f t="shared" si="18"/>
        <v>0</v>
      </c>
      <c r="L391" s="3">
        <f t="shared" si="20"/>
        <v>0</v>
      </c>
      <c r="M391">
        <f t="shared" si="19"/>
        <v>0</v>
      </c>
    </row>
    <row r="392" spans="11:13" x14ac:dyDescent="0.25">
      <c r="K392" s="5">
        <f t="shared" si="18"/>
        <v>0</v>
      </c>
      <c r="L392" s="3">
        <f t="shared" si="20"/>
        <v>0</v>
      </c>
      <c r="M392">
        <f t="shared" si="19"/>
        <v>0</v>
      </c>
    </row>
    <row r="393" spans="11:13" x14ac:dyDescent="0.25">
      <c r="K393" s="5">
        <f t="shared" si="18"/>
        <v>0</v>
      </c>
      <c r="L393" s="3">
        <f t="shared" si="20"/>
        <v>0</v>
      </c>
      <c r="M393">
        <f t="shared" si="19"/>
        <v>0</v>
      </c>
    </row>
    <row r="394" spans="11:13" x14ac:dyDescent="0.25">
      <c r="K394" s="5">
        <f t="shared" si="18"/>
        <v>0</v>
      </c>
      <c r="L394" s="3">
        <f t="shared" si="20"/>
        <v>0</v>
      </c>
      <c r="M394">
        <f t="shared" si="19"/>
        <v>0</v>
      </c>
    </row>
    <row r="395" spans="11:13" x14ac:dyDescent="0.25">
      <c r="K395" s="5">
        <f t="shared" si="18"/>
        <v>0</v>
      </c>
      <c r="L395" s="3">
        <f t="shared" si="20"/>
        <v>0</v>
      </c>
      <c r="M395">
        <f t="shared" si="19"/>
        <v>0</v>
      </c>
    </row>
    <row r="396" spans="11:13" x14ac:dyDescent="0.25">
      <c r="K396" s="5">
        <f t="shared" si="18"/>
        <v>0</v>
      </c>
      <c r="L396" s="3">
        <f t="shared" si="20"/>
        <v>0</v>
      </c>
      <c r="M396">
        <f t="shared" si="19"/>
        <v>0</v>
      </c>
    </row>
    <row r="397" spans="11:13" x14ac:dyDescent="0.25">
      <c r="K397" s="5">
        <f t="shared" si="18"/>
        <v>0</v>
      </c>
      <c r="L397" s="3">
        <f t="shared" si="20"/>
        <v>0</v>
      </c>
      <c r="M397">
        <f t="shared" si="19"/>
        <v>0</v>
      </c>
    </row>
    <row r="398" spans="11:13" x14ac:dyDescent="0.25">
      <c r="K398" s="5">
        <f t="shared" si="18"/>
        <v>0</v>
      </c>
      <c r="L398" s="3">
        <f t="shared" si="20"/>
        <v>0</v>
      </c>
      <c r="M398">
        <f t="shared" si="19"/>
        <v>0</v>
      </c>
    </row>
    <row r="399" spans="11:13" x14ac:dyDescent="0.25">
      <c r="K399" s="5">
        <f t="shared" si="18"/>
        <v>0</v>
      </c>
      <c r="L399" s="3">
        <f t="shared" si="20"/>
        <v>0</v>
      </c>
      <c r="M399">
        <f t="shared" si="19"/>
        <v>0</v>
      </c>
    </row>
    <row r="400" spans="11:13" x14ac:dyDescent="0.25">
      <c r="K400" s="5">
        <f t="shared" si="18"/>
        <v>0</v>
      </c>
      <c r="L400" s="3">
        <f t="shared" si="20"/>
        <v>0</v>
      </c>
      <c r="M400">
        <f t="shared" si="19"/>
        <v>0</v>
      </c>
    </row>
    <row r="401" spans="11:13" x14ac:dyDescent="0.25">
      <c r="K401" s="5">
        <f t="shared" si="18"/>
        <v>0</v>
      </c>
      <c r="L401" s="3">
        <f t="shared" si="20"/>
        <v>0</v>
      </c>
      <c r="M401">
        <f t="shared" si="19"/>
        <v>0</v>
      </c>
    </row>
    <row r="402" spans="11:13" x14ac:dyDescent="0.25">
      <c r="K402" s="5">
        <f t="shared" si="18"/>
        <v>0</v>
      </c>
      <c r="L402" s="3">
        <f t="shared" si="20"/>
        <v>0</v>
      </c>
      <c r="M402">
        <f t="shared" si="19"/>
        <v>0</v>
      </c>
    </row>
    <row r="403" spans="11:13" x14ac:dyDescent="0.25">
      <c r="K403" s="5">
        <f t="shared" si="18"/>
        <v>0</v>
      </c>
      <c r="L403" s="3">
        <f t="shared" si="20"/>
        <v>0</v>
      </c>
      <c r="M403">
        <f t="shared" si="19"/>
        <v>0</v>
      </c>
    </row>
    <row r="404" spans="11:13" x14ac:dyDescent="0.25">
      <c r="K404" s="5">
        <f t="shared" si="18"/>
        <v>0</v>
      </c>
      <c r="L404" s="3">
        <f t="shared" si="20"/>
        <v>0</v>
      </c>
      <c r="M404">
        <f t="shared" si="19"/>
        <v>0</v>
      </c>
    </row>
    <row r="405" spans="11:13" x14ac:dyDescent="0.25">
      <c r="K405" s="5">
        <f t="shared" si="18"/>
        <v>0</v>
      </c>
      <c r="L405" s="3">
        <f t="shared" si="20"/>
        <v>0</v>
      </c>
      <c r="M405">
        <f t="shared" si="19"/>
        <v>0</v>
      </c>
    </row>
    <row r="406" spans="11:13" x14ac:dyDescent="0.25">
      <c r="K406" s="5">
        <f t="shared" si="18"/>
        <v>0</v>
      </c>
      <c r="L406" s="3">
        <f t="shared" si="20"/>
        <v>0</v>
      </c>
      <c r="M406">
        <f t="shared" si="19"/>
        <v>0</v>
      </c>
    </row>
    <row r="407" spans="11:13" x14ac:dyDescent="0.25">
      <c r="K407" s="5">
        <f t="shared" si="18"/>
        <v>0</v>
      </c>
      <c r="L407" s="3">
        <f t="shared" si="20"/>
        <v>0</v>
      </c>
      <c r="M407">
        <f t="shared" si="19"/>
        <v>0</v>
      </c>
    </row>
    <row r="408" spans="11:13" x14ac:dyDescent="0.25">
      <c r="K408" s="5">
        <f t="shared" si="18"/>
        <v>0</v>
      </c>
      <c r="L408" s="3">
        <f t="shared" si="20"/>
        <v>0</v>
      </c>
      <c r="M408">
        <f t="shared" si="19"/>
        <v>0</v>
      </c>
    </row>
    <row r="409" spans="11:13" x14ac:dyDescent="0.25">
      <c r="K409" s="5">
        <f t="shared" si="18"/>
        <v>0</v>
      </c>
      <c r="L409" s="3">
        <f t="shared" si="20"/>
        <v>0</v>
      </c>
      <c r="M409">
        <f t="shared" si="19"/>
        <v>0</v>
      </c>
    </row>
    <row r="410" spans="11:13" x14ac:dyDescent="0.25">
      <c r="K410" s="5">
        <f t="shared" si="18"/>
        <v>0</v>
      </c>
      <c r="L410" s="3">
        <f t="shared" si="20"/>
        <v>0</v>
      </c>
      <c r="M410">
        <f t="shared" si="19"/>
        <v>0</v>
      </c>
    </row>
    <row r="411" spans="11:13" x14ac:dyDescent="0.25">
      <c r="K411" s="5">
        <f t="shared" si="18"/>
        <v>0</v>
      </c>
      <c r="L411" s="3">
        <f t="shared" si="20"/>
        <v>0</v>
      </c>
      <c r="M411">
        <f t="shared" si="19"/>
        <v>0</v>
      </c>
    </row>
    <row r="412" spans="11:13" x14ac:dyDescent="0.25">
      <c r="K412" s="5">
        <f t="shared" si="18"/>
        <v>0</v>
      </c>
      <c r="L412" s="3">
        <f t="shared" si="20"/>
        <v>0</v>
      </c>
      <c r="M412">
        <f t="shared" si="19"/>
        <v>0</v>
      </c>
    </row>
    <row r="413" spans="11:13" x14ac:dyDescent="0.25">
      <c r="K413" s="5">
        <f t="shared" si="18"/>
        <v>0</v>
      </c>
      <c r="L413" s="3">
        <f t="shared" si="20"/>
        <v>0</v>
      </c>
      <c r="M413">
        <f t="shared" si="19"/>
        <v>0</v>
      </c>
    </row>
    <row r="414" spans="11:13" x14ac:dyDescent="0.25">
      <c r="K414" s="5">
        <f t="shared" si="18"/>
        <v>0</v>
      </c>
      <c r="L414" s="3">
        <f t="shared" si="20"/>
        <v>0</v>
      </c>
      <c r="M414">
        <f t="shared" si="19"/>
        <v>0</v>
      </c>
    </row>
    <row r="415" spans="11:13" x14ac:dyDescent="0.25">
      <c r="K415" s="5">
        <f t="shared" si="18"/>
        <v>0</v>
      </c>
      <c r="L415" s="3">
        <f t="shared" si="20"/>
        <v>0</v>
      </c>
      <c r="M415">
        <f t="shared" si="19"/>
        <v>0</v>
      </c>
    </row>
    <row r="416" spans="11:13" x14ac:dyDescent="0.25">
      <c r="K416" s="5">
        <f t="shared" si="18"/>
        <v>0</v>
      </c>
      <c r="L416" s="3">
        <f t="shared" si="20"/>
        <v>0</v>
      </c>
      <c r="M416">
        <f t="shared" si="19"/>
        <v>0</v>
      </c>
    </row>
    <row r="417" spans="11:13" x14ac:dyDescent="0.25">
      <c r="K417" s="5">
        <f t="shared" si="18"/>
        <v>0</v>
      </c>
      <c r="L417" s="3">
        <f t="shared" si="20"/>
        <v>0</v>
      </c>
      <c r="M417">
        <f t="shared" si="19"/>
        <v>0</v>
      </c>
    </row>
    <row r="418" spans="11:13" x14ac:dyDescent="0.25">
      <c r="K418" s="5">
        <f t="shared" si="18"/>
        <v>0</v>
      </c>
      <c r="L418" s="3">
        <f t="shared" si="20"/>
        <v>0</v>
      </c>
      <c r="M418">
        <f t="shared" si="19"/>
        <v>0</v>
      </c>
    </row>
    <row r="419" spans="11:13" x14ac:dyDescent="0.25">
      <c r="K419" s="5">
        <f t="shared" si="18"/>
        <v>0</v>
      </c>
      <c r="L419" s="3">
        <f t="shared" si="20"/>
        <v>0</v>
      </c>
      <c r="M419">
        <f t="shared" si="19"/>
        <v>0</v>
      </c>
    </row>
    <row r="420" spans="11:13" x14ac:dyDescent="0.25">
      <c r="K420" s="5">
        <f t="shared" si="18"/>
        <v>0</v>
      </c>
      <c r="L420" s="3">
        <f t="shared" si="20"/>
        <v>0</v>
      </c>
      <c r="M420">
        <f t="shared" si="19"/>
        <v>0</v>
      </c>
    </row>
    <row r="421" spans="11:13" x14ac:dyDescent="0.25">
      <c r="K421" s="5">
        <f t="shared" si="18"/>
        <v>0</v>
      </c>
      <c r="L421" s="3">
        <f t="shared" si="20"/>
        <v>0</v>
      </c>
      <c r="M421">
        <f t="shared" si="19"/>
        <v>0</v>
      </c>
    </row>
    <row r="422" spans="11:13" x14ac:dyDescent="0.25">
      <c r="K422" s="5">
        <f t="shared" si="18"/>
        <v>0</v>
      </c>
      <c r="L422" s="3">
        <f t="shared" si="20"/>
        <v>0</v>
      </c>
      <c r="M422">
        <f t="shared" si="19"/>
        <v>0</v>
      </c>
    </row>
    <row r="423" spans="11:13" x14ac:dyDescent="0.25">
      <c r="K423" s="5">
        <f t="shared" si="18"/>
        <v>0</v>
      </c>
      <c r="L423" s="3">
        <f t="shared" si="20"/>
        <v>0</v>
      </c>
      <c r="M423">
        <f t="shared" si="19"/>
        <v>0</v>
      </c>
    </row>
    <row r="424" spans="11:13" x14ac:dyDescent="0.25">
      <c r="K424" s="5">
        <f t="shared" si="18"/>
        <v>0</v>
      </c>
      <c r="L424" s="3">
        <f t="shared" si="20"/>
        <v>0</v>
      </c>
      <c r="M424">
        <f t="shared" si="19"/>
        <v>0</v>
      </c>
    </row>
    <row r="425" spans="11:13" x14ac:dyDescent="0.25">
      <c r="K425" s="5">
        <f t="shared" si="18"/>
        <v>0</v>
      </c>
      <c r="L425" s="3">
        <f t="shared" si="20"/>
        <v>0</v>
      </c>
      <c r="M425">
        <f t="shared" si="19"/>
        <v>0</v>
      </c>
    </row>
    <row r="426" spans="11:13" x14ac:dyDescent="0.25">
      <c r="K426" s="5">
        <f t="shared" si="18"/>
        <v>0</v>
      </c>
      <c r="L426" s="3">
        <f t="shared" si="20"/>
        <v>0</v>
      </c>
      <c r="M426">
        <f t="shared" si="19"/>
        <v>0</v>
      </c>
    </row>
    <row r="427" spans="11:13" x14ac:dyDescent="0.25">
      <c r="K427" s="5">
        <f t="shared" si="18"/>
        <v>0</v>
      </c>
      <c r="L427" s="3">
        <f t="shared" si="20"/>
        <v>0</v>
      </c>
      <c r="M427">
        <f t="shared" si="19"/>
        <v>0</v>
      </c>
    </row>
    <row r="428" spans="11:13" x14ac:dyDescent="0.25">
      <c r="K428" s="5">
        <f t="shared" si="18"/>
        <v>0</v>
      </c>
      <c r="L428" s="3">
        <f t="shared" si="20"/>
        <v>0</v>
      </c>
      <c r="M428">
        <f t="shared" si="19"/>
        <v>0</v>
      </c>
    </row>
    <row r="429" spans="11:13" x14ac:dyDescent="0.25">
      <c r="K429" s="5">
        <f t="shared" si="18"/>
        <v>0</v>
      </c>
      <c r="L429" s="3">
        <f t="shared" si="20"/>
        <v>0</v>
      </c>
      <c r="M429">
        <f t="shared" si="19"/>
        <v>0</v>
      </c>
    </row>
    <row r="430" spans="11:13" x14ac:dyDescent="0.25">
      <c r="K430" s="5">
        <f t="shared" si="18"/>
        <v>0</v>
      </c>
      <c r="L430" s="3">
        <f t="shared" si="20"/>
        <v>0</v>
      </c>
      <c r="M430">
        <f t="shared" si="19"/>
        <v>0</v>
      </c>
    </row>
    <row r="431" spans="11:13" x14ac:dyDescent="0.25">
      <c r="K431" s="5">
        <f t="shared" si="18"/>
        <v>0</v>
      </c>
      <c r="L431" s="3">
        <f t="shared" si="20"/>
        <v>0</v>
      </c>
      <c r="M431">
        <f t="shared" si="19"/>
        <v>0</v>
      </c>
    </row>
    <row r="432" spans="11:13" x14ac:dyDescent="0.25">
      <c r="K432" s="5">
        <f t="shared" si="18"/>
        <v>0</v>
      </c>
      <c r="L432" s="3">
        <f t="shared" si="20"/>
        <v>0</v>
      </c>
      <c r="M432">
        <f t="shared" si="19"/>
        <v>0</v>
      </c>
    </row>
    <row r="433" spans="11:13" x14ac:dyDescent="0.25">
      <c r="K433" s="5">
        <f t="shared" si="18"/>
        <v>0</v>
      </c>
      <c r="L433" s="3">
        <f t="shared" si="20"/>
        <v>0</v>
      </c>
      <c r="M433">
        <f t="shared" si="19"/>
        <v>0</v>
      </c>
    </row>
    <row r="434" spans="11:13" x14ac:dyDescent="0.25">
      <c r="K434" s="5">
        <f t="shared" si="18"/>
        <v>0</v>
      </c>
      <c r="L434" s="3">
        <f t="shared" si="20"/>
        <v>0</v>
      </c>
      <c r="M434">
        <f t="shared" si="19"/>
        <v>0</v>
      </c>
    </row>
    <row r="435" spans="11:13" x14ac:dyDescent="0.25">
      <c r="K435" s="5">
        <f t="shared" si="18"/>
        <v>0</v>
      </c>
      <c r="L435" s="3">
        <f t="shared" si="20"/>
        <v>0</v>
      </c>
      <c r="M435">
        <f t="shared" si="19"/>
        <v>0</v>
      </c>
    </row>
    <row r="436" spans="11:13" x14ac:dyDescent="0.25">
      <c r="K436" s="5">
        <f t="shared" si="18"/>
        <v>0</v>
      </c>
      <c r="L436" s="3">
        <f t="shared" si="20"/>
        <v>0</v>
      </c>
      <c r="M436">
        <f t="shared" si="19"/>
        <v>0</v>
      </c>
    </row>
    <row r="437" spans="11:13" x14ac:dyDescent="0.25">
      <c r="K437" s="5">
        <f t="shared" si="18"/>
        <v>0</v>
      </c>
      <c r="L437" s="3">
        <f t="shared" si="20"/>
        <v>0</v>
      </c>
      <c r="M437">
        <f t="shared" si="19"/>
        <v>0</v>
      </c>
    </row>
    <row r="438" spans="11:13" x14ac:dyDescent="0.25">
      <c r="K438" s="5">
        <f t="shared" si="18"/>
        <v>0</v>
      </c>
      <c r="L438" s="3">
        <f t="shared" si="20"/>
        <v>0</v>
      </c>
      <c r="M438">
        <f t="shared" si="19"/>
        <v>0</v>
      </c>
    </row>
    <row r="439" spans="11:13" x14ac:dyDescent="0.25">
      <c r="K439" s="5">
        <f t="shared" si="18"/>
        <v>0</v>
      </c>
      <c r="L439" s="3">
        <f t="shared" si="20"/>
        <v>0</v>
      </c>
      <c r="M439">
        <f t="shared" si="19"/>
        <v>0</v>
      </c>
    </row>
    <row r="440" spans="11:13" x14ac:dyDescent="0.25">
      <c r="K440" s="5">
        <f t="shared" si="18"/>
        <v>0</v>
      </c>
      <c r="L440" s="3">
        <f t="shared" si="20"/>
        <v>0</v>
      </c>
      <c r="M440">
        <f t="shared" si="19"/>
        <v>0</v>
      </c>
    </row>
    <row r="441" spans="11:13" x14ac:dyDescent="0.25">
      <c r="K441" s="5">
        <f t="shared" si="18"/>
        <v>0</v>
      </c>
      <c r="L441" s="3">
        <f t="shared" si="20"/>
        <v>0</v>
      </c>
      <c r="M441">
        <f t="shared" si="19"/>
        <v>0</v>
      </c>
    </row>
    <row r="442" spans="11:13" x14ac:dyDescent="0.25">
      <c r="K442" s="5">
        <f t="shared" si="18"/>
        <v>0</v>
      </c>
      <c r="L442" s="3">
        <f t="shared" si="20"/>
        <v>0</v>
      </c>
      <c r="M442">
        <f t="shared" si="19"/>
        <v>0</v>
      </c>
    </row>
    <row r="443" spans="11:13" x14ac:dyDescent="0.25">
      <c r="K443" s="5">
        <f t="shared" si="18"/>
        <v>0</v>
      </c>
      <c r="L443" s="3">
        <f t="shared" si="20"/>
        <v>0</v>
      </c>
      <c r="M443">
        <f t="shared" si="19"/>
        <v>0</v>
      </c>
    </row>
    <row r="444" spans="11:13" x14ac:dyDescent="0.25">
      <c r="K444" s="5">
        <f t="shared" si="18"/>
        <v>0</v>
      </c>
      <c r="L444" s="3">
        <f t="shared" si="20"/>
        <v>0</v>
      </c>
      <c r="M444">
        <f t="shared" si="19"/>
        <v>0</v>
      </c>
    </row>
    <row r="445" spans="11:13" x14ac:dyDescent="0.25">
      <c r="K445" s="5">
        <f t="shared" si="18"/>
        <v>0</v>
      </c>
      <c r="L445" s="3">
        <f t="shared" si="20"/>
        <v>0</v>
      </c>
      <c r="M445">
        <f t="shared" si="19"/>
        <v>0</v>
      </c>
    </row>
    <row r="446" spans="11:13" x14ac:dyDescent="0.25">
      <c r="K446" s="5">
        <f t="shared" si="18"/>
        <v>0</v>
      </c>
      <c r="L446" s="3">
        <f t="shared" si="20"/>
        <v>0</v>
      </c>
      <c r="M446">
        <f t="shared" si="19"/>
        <v>0</v>
      </c>
    </row>
    <row r="447" spans="11:13" x14ac:dyDescent="0.25">
      <c r="K447" s="5">
        <f t="shared" si="18"/>
        <v>0</v>
      </c>
      <c r="L447" s="3">
        <f t="shared" si="20"/>
        <v>0</v>
      </c>
      <c r="M447">
        <f t="shared" si="19"/>
        <v>0</v>
      </c>
    </row>
    <row r="448" spans="11:13" x14ac:dyDescent="0.25">
      <c r="K448" s="5">
        <f t="shared" si="18"/>
        <v>0</v>
      </c>
      <c r="L448" s="3">
        <f t="shared" si="20"/>
        <v>0</v>
      </c>
      <c r="M448">
        <f t="shared" si="19"/>
        <v>0</v>
      </c>
    </row>
    <row r="449" spans="11:13" x14ac:dyDescent="0.25">
      <c r="K449" s="5">
        <f t="shared" si="18"/>
        <v>0</v>
      </c>
      <c r="L449" s="3">
        <f t="shared" si="20"/>
        <v>0</v>
      </c>
      <c r="M449">
        <f t="shared" si="19"/>
        <v>0</v>
      </c>
    </row>
    <row r="450" spans="11:13" x14ac:dyDescent="0.25">
      <c r="K450" s="5">
        <f t="shared" si="18"/>
        <v>0</v>
      </c>
      <c r="L450" s="3">
        <f t="shared" si="20"/>
        <v>0</v>
      </c>
      <c r="M450">
        <f t="shared" si="19"/>
        <v>0</v>
      </c>
    </row>
    <row r="451" spans="11:13" x14ac:dyDescent="0.25">
      <c r="K451" s="5">
        <f t="shared" si="18"/>
        <v>0</v>
      </c>
      <c r="L451" s="3">
        <f t="shared" si="20"/>
        <v>0</v>
      </c>
      <c r="M451">
        <f t="shared" si="19"/>
        <v>0</v>
      </c>
    </row>
    <row r="452" spans="11:13" x14ac:dyDescent="0.25">
      <c r="K452" s="5">
        <f t="shared" si="18"/>
        <v>0</v>
      </c>
      <c r="L452" s="3">
        <f t="shared" si="20"/>
        <v>0</v>
      </c>
      <c r="M452">
        <f t="shared" si="19"/>
        <v>0</v>
      </c>
    </row>
    <row r="453" spans="11:13" x14ac:dyDescent="0.25">
      <c r="K453" s="5">
        <f t="shared" ref="K453:K498" si="21">SUM(F453:J453)</f>
        <v>0</v>
      </c>
      <c r="L453" s="3">
        <f t="shared" si="20"/>
        <v>0</v>
      </c>
      <c r="M453">
        <f t="shared" ref="M453:M498" si="22">SUM(K453*L453)</f>
        <v>0</v>
      </c>
    </row>
    <row r="454" spans="11:13" x14ac:dyDescent="0.25">
      <c r="K454" s="5">
        <f t="shared" si="21"/>
        <v>0</v>
      </c>
      <c r="L454" s="3">
        <f t="shared" ref="L454:L498" si="23">IF(D454="X",0,IF(E454="",0,IF(E454="H",0,VLOOKUP(E454,$F$539:$G$553,2))))</f>
        <v>0</v>
      </c>
      <c r="M454">
        <f t="shared" si="22"/>
        <v>0</v>
      </c>
    </row>
    <row r="455" spans="11:13" x14ac:dyDescent="0.25">
      <c r="K455" s="5">
        <f t="shared" si="21"/>
        <v>0</v>
      </c>
      <c r="L455" s="3">
        <f t="shared" si="23"/>
        <v>0</v>
      </c>
      <c r="M455">
        <f t="shared" si="22"/>
        <v>0</v>
      </c>
    </row>
    <row r="456" spans="11:13" x14ac:dyDescent="0.25">
      <c r="K456" s="5">
        <f t="shared" si="21"/>
        <v>0</v>
      </c>
      <c r="L456" s="3">
        <f t="shared" si="23"/>
        <v>0</v>
      </c>
      <c r="M456">
        <f t="shared" si="22"/>
        <v>0</v>
      </c>
    </row>
    <row r="457" spans="11:13" x14ac:dyDescent="0.25">
      <c r="K457" s="5">
        <f t="shared" si="21"/>
        <v>0</v>
      </c>
      <c r="L457" s="3">
        <f t="shared" si="23"/>
        <v>0</v>
      </c>
      <c r="M457">
        <f t="shared" si="22"/>
        <v>0</v>
      </c>
    </row>
    <row r="458" spans="11:13" x14ac:dyDescent="0.25">
      <c r="K458" s="5">
        <f t="shared" si="21"/>
        <v>0</v>
      </c>
      <c r="L458" s="3">
        <f t="shared" si="23"/>
        <v>0</v>
      </c>
      <c r="M458">
        <f t="shared" si="22"/>
        <v>0</v>
      </c>
    </row>
    <row r="459" spans="11:13" x14ac:dyDescent="0.25">
      <c r="K459" s="5">
        <f t="shared" si="21"/>
        <v>0</v>
      </c>
      <c r="L459" s="3">
        <f t="shared" si="23"/>
        <v>0</v>
      </c>
      <c r="M459">
        <f t="shared" si="22"/>
        <v>0</v>
      </c>
    </row>
    <row r="460" spans="11:13" x14ac:dyDescent="0.25">
      <c r="K460" s="5">
        <f t="shared" si="21"/>
        <v>0</v>
      </c>
      <c r="L460" s="3">
        <f t="shared" si="23"/>
        <v>0</v>
      </c>
      <c r="M460">
        <f t="shared" si="22"/>
        <v>0</v>
      </c>
    </row>
    <row r="461" spans="11:13" x14ac:dyDescent="0.25">
      <c r="K461" s="5">
        <f t="shared" si="21"/>
        <v>0</v>
      </c>
      <c r="L461" s="3">
        <f t="shared" si="23"/>
        <v>0</v>
      </c>
      <c r="M461">
        <f t="shared" si="22"/>
        <v>0</v>
      </c>
    </row>
    <row r="462" spans="11:13" x14ac:dyDescent="0.25">
      <c r="K462" s="5">
        <f t="shared" si="21"/>
        <v>0</v>
      </c>
      <c r="L462" s="3">
        <f t="shared" si="23"/>
        <v>0</v>
      </c>
      <c r="M462">
        <f t="shared" si="22"/>
        <v>0</v>
      </c>
    </row>
    <row r="463" spans="11:13" x14ac:dyDescent="0.25">
      <c r="K463" s="5">
        <f t="shared" si="21"/>
        <v>0</v>
      </c>
      <c r="L463" s="3">
        <f t="shared" si="23"/>
        <v>0</v>
      </c>
      <c r="M463">
        <f t="shared" si="22"/>
        <v>0</v>
      </c>
    </row>
    <row r="464" spans="11:13" x14ac:dyDescent="0.25">
      <c r="K464" s="5">
        <f t="shared" si="21"/>
        <v>0</v>
      </c>
      <c r="L464" s="3">
        <f t="shared" si="23"/>
        <v>0</v>
      </c>
      <c r="M464">
        <f t="shared" si="22"/>
        <v>0</v>
      </c>
    </row>
    <row r="465" spans="11:13" x14ac:dyDescent="0.25">
      <c r="K465" s="5">
        <f t="shared" si="21"/>
        <v>0</v>
      </c>
      <c r="L465" s="3">
        <f t="shared" si="23"/>
        <v>0</v>
      </c>
      <c r="M465">
        <f t="shared" si="22"/>
        <v>0</v>
      </c>
    </row>
    <row r="466" spans="11:13" x14ac:dyDescent="0.25">
      <c r="K466" s="5">
        <f t="shared" si="21"/>
        <v>0</v>
      </c>
      <c r="L466" s="3">
        <f t="shared" si="23"/>
        <v>0</v>
      </c>
      <c r="M466">
        <f t="shared" si="22"/>
        <v>0</v>
      </c>
    </row>
    <row r="467" spans="11:13" x14ac:dyDescent="0.25">
      <c r="K467" s="5">
        <f t="shared" si="21"/>
        <v>0</v>
      </c>
      <c r="L467" s="3">
        <f t="shared" si="23"/>
        <v>0</v>
      </c>
      <c r="M467">
        <f t="shared" si="22"/>
        <v>0</v>
      </c>
    </row>
    <row r="468" spans="11:13" x14ac:dyDescent="0.25">
      <c r="K468" s="5">
        <f t="shared" si="21"/>
        <v>0</v>
      </c>
      <c r="L468" s="3">
        <f t="shared" si="23"/>
        <v>0</v>
      </c>
      <c r="M468">
        <f t="shared" si="22"/>
        <v>0</v>
      </c>
    </row>
    <row r="469" spans="11:13" x14ac:dyDescent="0.25">
      <c r="K469" s="5">
        <f t="shared" si="21"/>
        <v>0</v>
      </c>
      <c r="L469" s="3">
        <f t="shared" si="23"/>
        <v>0</v>
      </c>
      <c r="M469">
        <f t="shared" si="22"/>
        <v>0</v>
      </c>
    </row>
    <row r="470" spans="11:13" x14ac:dyDescent="0.25">
      <c r="K470" s="5">
        <f t="shared" si="21"/>
        <v>0</v>
      </c>
      <c r="L470" s="3">
        <f t="shared" si="23"/>
        <v>0</v>
      </c>
      <c r="M470">
        <f t="shared" si="22"/>
        <v>0</v>
      </c>
    </row>
    <row r="471" spans="11:13" x14ac:dyDescent="0.25">
      <c r="K471" s="5">
        <f t="shared" si="21"/>
        <v>0</v>
      </c>
      <c r="L471" s="3">
        <f t="shared" si="23"/>
        <v>0</v>
      </c>
      <c r="M471">
        <f t="shared" si="22"/>
        <v>0</v>
      </c>
    </row>
    <row r="472" spans="11:13" x14ac:dyDescent="0.25">
      <c r="K472" s="5">
        <f t="shared" si="21"/>
        <v>0</v>
      </c>
      <c r="L472" s="3">
        <f t="shared" si="23"/>
        <v>0</v>
      </c>
      <c r="M472">
        <f t="shared" si="22"/>
        <v>0</v>
      </c>
    </row>
    <row r="473" spans="11:13" x14ac:dyDescent="0.25">
      <c r="K473" s="5">
        <f t="shared" si="21"/>
        <v>0</v>
      </c>
      <c r="L473" s="3">
        <f t="shared" si="23"/>
        <v>0</v>
      </c>
      <c r="M473">
        <f t="shared" si="22"/>
        <v>0</v>
      </c>
    </row>
    <row r="474" spans="11:13" x14ac:dyDescent="0.25">
      <c r="K474" s="5">
        <f t="shared" si="21"/>
        <v>0</v>
      </c>
      <c r="L474" s="3">
        <f t="shared" si="23"/>
        <v>0</v>
      </c>
      <c r="M474">
        <f t="shared" si="22"/>
        <v>0</v>
      </c>
    </row>
    <row r="475" spans="11:13" x14ac:dyDescent="0.25">
      <c r="K475" s="5">
        <f t="shared" si="21"/>
        <v>0</v>
      </c>
      <c r="L475" s="3">
        <f t="shared" si="23"/>
        <v>0</v>
      </c>
      <c r="M475">
        <f t="shared" si="22"/>
        <v>0</v>
      </c>
    </row>
    <row r="476" spans="11:13" x14ac:dyDescent="0.25">
      <c r="K476" s="5">
        <f t="shared" si="21"/>
        <v>0</v>
      </c>
      <c r="L476" s="3">
        <f t="shared" si="23"/>
        <v>0</v>
      </c>
      <c r="M476">
        <f t="shared" si="22"/>
        <v>0</v>
      </c>
    </row>
    <row r="477" spans="11:13" x14ac:dyDescent="0.25">
      <c r="K477" s="5">
        <f t="shared" si="21"/>
        <v>0</v>
      </c>
      <c r="L477" s="3">
        <f t="shared" si="23"/>
        <v>0</v>
      </c>
      <c r="M477">
        <f t="shared" si="22"/>
        <v>0</v>
      </c>
    </row>
    <row r="478" spans="11:13" x14ac:dyDescent="0.25">
      <c r="K478" s="5">
        <f t="shared" si="21"/>
        <v>0</v>
      </c>
      <c r="L478" s="3">
        <f t="shared" si="23"/>
        <v>0</v>
      </c>
      <c r="M478">
        <f t="shared" si="22"/>
        <v>0</v>
      </c>
    </row>
    <row r="479" spans="11:13" x14ac:dyDescent="0.25">
      <c r="K479" s="5">
        <f t="shared" si="21"/>
        <v>0</v>
      </c>
      <c r="L479" s="3">
        <f t="shared" si="23"/>
        <v>0</v>
      </c>
      <c r="M479">
        <f t="shared" si="22"/>
        <v>0</v>
      </c>
    </row>
    <row r="480" spans="11:13" x14ac:dyDescent="0.25">
      <c r="K480" s="5">
        <f t="shared" si="21"/>
        <v>0</v>
      </c>
      <c r="L480" s="3">
        <f t="shared" si="23"/>
        <v>0</v>
      </c>
      <c r="M480">
        <f t="shared" si="22"/>
        <v>0</v>
      </c>
    </row>
    <row r="481" spans="11:13" x14ac:dyDescent="0.25">
      <c r="K481" s="5">
        <f t="shared" si="21"/>
        <v>0</v>
      </c>
      <c r="L481" s="3">
        <f t="shared" si="23"/>
        <v>0</v>
      </c>
      <c r="M481">
        <f t="shared" si="22"/>
        <v>0</v>
      </c>
    </row>
    <row r="482" spans="11:13" x14ac:dyDescent="0.25">
      <c r="K482" s="5">
        <f t="shared" si="21"/>
        <v>0</v>
      </c>
      <c r="L482" s="3">
        <f t="shared" si="23"/>
        <v>0</v>
      </c>
      <c r="M482">
        <f t="shared" si="22"/>
        <v>0</v>
      </c>
    </row>
    <row r="483" spans="11:13" x14ac:dyDescent="0.25">
      <c r="K483" s="5">
        <f t="shared" si="21"/>
        <v>0</v>
      </c>
      <c r="L483" s="3">
        <f t="shared" si="23"/>
        <v>0</v>
      </c>
      <c r="M483">
        <f t="shared" si="22"/>
        <v>0</v>
      </c>
    </row>
    <row r="484" spans="11:13" x14ac:dyDescent="0.25">
      <c r="K484" s="5">
        <f t="shared" si="21"/>
        <v>0</v>
      </c>
      <c r="L484" s="3">
        <f t="shared" si="23"/>
        <v>0</v>
      </c>
      <c r="M484">
        <f t="shared" si="22"/>
        <v>0</v>
      </c>
    </row>
    <row r="485" spans="11:13" x14ac:dyDescent="0.25">
      <c r="K485" s="5">
        <f t="shared" si="21"/>
        <v>0</v>
      </c>
      <c r="L485" s="3">
        <f t="shared" si="23"/>
        <v>0</v>
      </c>
      <c r="M485">
        <f t="shared" si="22"/>
        <v>0</v>
      </c>
    </row>
    <row r="486" spans="11:13" x14ac:dyDescent="0.25">
      <c r="K486" s="5">
        <f t="shared" si="21"/>
        <v>0</v>
      </c>
      <c r="L486" s="3">
        <f t="shared" si="23"/>
        <v>0</v>
      </c>
      <c r="M486">
        <f t="shared" si="22"/>
        <v>0</v>
      </c>
    </row>
    <row r="487" spans="11:13" x14ac:dyDescent="0.25">
      <c r="K487" s="5">
        <f t="shared" si="21"/>
        <v>0</v>
      </c>
      <c r="L487" s="3">
        <f t="shared" si="23"/>
        <v>0</v>
      </c>
      <c r="M487">
        <f t="shared" si="22"/>
        <v>0</v>
      </c>
    </row>
    <row r="488" spans="11:13" x14ac:dyDescent="0.25">
      <c r="K488" s="5">
        <f t="shared" si="21"/>
        <v>0</v>
      </c>
      <c r="L488" s="3">
        <f t="shared" si="23"/>
        <v>0</v>
      </c>
      <c r="M488">
        <f t="shared" si="22"/>
        <v>0</v>
      </c>
    </row>
    <row r="489" spans="11:13" x14ac:dyDescent="0.25">
      <c r="K489" s="5">
        <f t="shared" si="21"/>
        <v>0</v>
      </c>
      <c r="L489" s="3">
        <f t="shared" si="23"/>
        <v>0</v>
      </c>
      <c r="M489">
        <f t="shared" si="22"/>
        <v>0</v>
      </c>
    </row>
    <row r="490" spans="11:13" x14ac:dyDescent="0.25">
      <c r="K490" s="5">
        <f t="shared" si="21"/>
        <v>0</v>
      </c>
      <c r="L490" s="3">
        <f t="shared" si="23"/>
        <v>0</v>
      </c>
      <c r="M490">
        <f t="shared" si="22"/>
        <v>0</v>
      </c>
    </row>
    <row r="491" spans="11:13" x14ac:dyDescent="0.25">
      <c r="K491" s="5">
        <f t="shared" ref="K491:K494" si="24">SUM(F491:J491)</f>
        <v>0</v>
      </c>
      <c r="L491" s="3">
        <f t="shared" si="23"/>
        <v>0</v>
      </c>
      <c r="M491">
        <f t="shared" si="22"/>
        <v>0</v>
      </c>
    </row>
    <row r="492" spans="11:13" x14ac:dyDescent="0.25">
      <c r="K492" s="5">
        <f t="shared" si="24"/>
        <v>0</v>
      </c>
      <c r="L492" s="3">
        <f t="shared" si="23"/>
        <v>0</v>
      </c>
      <c r="M492">
        <f t="shared" si="22"/>
        <v>0</v>
      </c>
    </row>
    <row r="493" spans="11:13" x14ac:dyDescent="0.25">
      <c r="K493" s="5">
        <f t="shared" si="24"/>
        <v>0</v>
      </c>
      <c r="L493" s="3">
        <f t="shared" si="23"/>
        <v>0</v>
      </c>
      <c r="M493">
        <f t="shared" si="22"/>
        <v>0</v>
      </c>
    </row>
    <row r="494" spans="11:13" x14ac:dyDescent="0.25">
      <c r="K494" s="5">
        <f t="shared" si="24"/>
        <v>0</v>
      </c>
      <c r="L494" s="3">
        <f t="shared" si="23"/>
        <v>0</v>
      </c>
      <c r="M494">
        <f t="shared" si="22"/>
        <v>0</v>
      </c>
    </row>
    <row r="495" spans="11:13" x14ac:dyDescent="0.25">
      <c r="K495" s="5">
        <f t="shared" si="21"/>
        <v>0</v>
      </c>
      <c r="L495" s="3">
        <f t="shared" si="23"/>
        <v>0</v>
      </c>
      <c r="M495">
        <f t="shared" si="22"/>
        <v>0</v>
      </c>
    </row>
    <row r="496" spans="11:13" x14ac:dyDescent="0.25">
      <c r="K496" s="5">
        <f t="shared" si="21"/>
        <v>0</v>
      </c>
      <c r="L496" s="3">
        <f t="shared" si="23"/>
        <v>0</v>
      </c>
      <c r="M496">
        <f t="shared" si="22"/>
        <v>0</v>
      </c>
    </row>
    <row r="497" spans="3:13" x14ac:dyDescent="0.25">
      <c r="K497" s="5">
        <f t="shared" si="21"/>
        <v>0</v>
      </c>
      <c r="L497" s="3">
        <f t="shared" si="23"/>
        <v>0</v>
      </c>
      <c r="M497">
        <f t="shared" si="22"/>
        <v>0</v>
      </c>
    </row>
    <row r="498" spans="3:13" x14ac:dyDescent="0.25">
      <c r="K498" s="5">
        <f t="shared" si="21"/>
        <v>0</v>
      </c>
      <c r="L498" s="3">
        <f t="shared" si="23"/>
        <v>0</v>
      </c>
      <c r="M498">
        <f t="shared" si="22"/>
        <v>0</v>
      </c>
    </row>
    <row r="499" spans="3:13" x14ac:dyDescent="0.25">
      <c r="C499" s="117" t="s">
        <v>34</v>
      </c>
      <c r="D499" s="117"/>
      <c r="E499" s="117"/>
      <c r="F499" s="117"/>
      <c r="G499" s="117"/>
      <c r="H499" s="117"/>
      <c r="I499" s="117"/>
      <c r="J499" s="117"/>
      <c r="K499" s="117"/>
      <c r="L499" s="117"/>
      <c r="M499" s="117" t="s">
        <v>33</v>
      </c>
    </row>
    <row r="500" spans="3:13" x14ac:dyDescent="0.25">
      <c r="C500" s="117" t="str">
        <f>IF(F539="","Vrije categorie",F539)</f>
        <v>A</v>
      </c>
      <c r="D500" s="117"/>
      <c r="E500" s="117"/>
      <c r="F500" s="117">
        <f t="shared" ref="F500:F514" si="25">SUMPRODUCT(--($E$4:$E$498=C500),--($D$4:$D$498=""),$F$4:$F$498)</f>
        <v>0</v>
      </c>
      <c r="G500" s="117">
        <f t="shared" ref="G500:G514" si="26">SUMPRODUCT(--($E$4:$E$498=C500),--($D$4:$D$498=""),$G$4:$G$498)</f>
        <v>0</v>
      </c>
      <c r="H500" s="117">
        <f t="shared" ref="H500:H514" si="27">SUMPRODUCT(--($E$4:$E$498=C500),--($D$4:$D$498=""),$H$4:$H$498)</f>
        <v>0</v>
      </c>
      <c r="I500" s="117">
        <f t="shared" ref="I500:I514" si="28">SUMPRODUCT(--($E$4:$E$498=C500),--($D$4:$D$498=""),$I$4:$I$498)</f>
        <v>0</v>
      </c>
      <c r="J500" s="117">
        <f t="shared" ref="J500:J514" si="29">SUMPRODUCT(--($E$4:$E$498=C500),--($D$4:$D$498=""),$J$4:$J$498)</f>
        <v>0</v>
      </c>
      <c r="K500" s="117">
        <f t="shared" ref="K500:K514" si="30">SUM(F500:J500)</f>
        <v>0</v>
      </c>
      <c r="L500" s="117"/>
      <c r="M500" s="117">
        <f t="shared" ref="M500:M513" si="31">SUMPRODUCT(--($E$4:$E$498=C500),--($D$4:$D$498=""),$M$4:$M$498)</f>
        <v>0</v>
      </c>
    </row>
    <row r="501" spans="3:13" x14ac:dyDescent="0.25">
      <c r="C501" s="117" t="str">
        <f t="shared" ref="C501:C514" si="32">IF(F540="","Vrije categorie",F540)</f>
        <v>A1</v>
      </c>
      <c r="D501" s="117"/>
      <c r="E501" s="117"/>
      <c r="F501" s="117">
        <f t="shared" si="25"/>
        <v>0</v>
      </c>
      <c r="G501" s="117">
        <f t="shared" si="26"/>
        <v>0</v>
      </c>
      <c r="H501" s="117">
        <f t="shared" si="27"/>
        <v>0</v>
      </c>
      <c r="I501" s="117">
        <f t="shared" si="28"/>
        <v>0</v>
      </c>
      <c r="J501" s="117">
        <f t="shared" si="29"/>
        <v>0</v>
      </c>
      <c r="K501" s="117">
        <f t="shared" si="30"/>
        <v>0</v>
      </c>
      <c r="L501" s="117"/>
      <c r="M501" s="117">
        <f t="shared" si="31"/>
        <v>0</v>
      </c>
    </row>
    <row r="502" spans="3:13" x14ac:dyDescent="0.25">
      <c r="C502" s="117" t="str">
        <f t="shared" si="32"/>
        <v>A2</v>
      </c>
      <c r="D502" s="117"/>
      <c r="E502" s="117"/>
      <c r="F502" s="117">
        <f t="shared" si="25"/>
        <v>0</v>
      </c>
      <c r="G502" s="117">
        <f t="shared" si="26"/>
        <v>0</v>
      </c>
      <c r="H502" s="117">
        <f t="shared" si="27"/>
        <v>0</v>
      </c>
      <c r="I502" s="117">
        <f t="shared" si="28"/>
        <v>0</v>
      </c>
      <c r="J502" s="117">
        <f t="shared" si="29"/>
        <v>0</v>
      </c>
      <c r="K502" s="117">
        <f t="shared" si="30"/>
        <v>0</v>
      </c>
      <c r="L502" s="117"/>
      <c r="M502" s="117">
        <f t="shared" si="31"/>
        <v>0</v>
      </c>
    </row>
    <row r="503" spans="3:13" x14ac:dyDescent="0.25">
      <c r="C503" s="117" t="str">
        <f t="shared" si="32"/>
        <v>A3</v>
      </c>
      <c r="D503" s="117"/>
      <c r="E503" s="117"/>
      <c r="F503" s="117">
        <f t="shared" si="25"/>
        <v>0</v>
      </c>
      <c r="G503" s="117">
        <f t="shared" si="26"/>
        <v>0</v>
      </c>
      <c r="H503" s="117">
        <f t="shared" si="27"/>
        <v>0</v>
      </c>
      <c r="I503" s="117">
        <f t="shared" si="28"/>
        <v>0</v>
      </c>
      <c r="J503" s="117">
        <f t="shared" si="29"/>
        <v>0</v>
      </c>
      <c r="K503" s="117">
        <f t="shared" si="30"/>
        <v>0</v>
      </c>
      <c r="L503" s="117"/>
      <c r="M503" s="117">
        <f t="shared" si="31"/>
        <v>0</v>
      </c>
    </row>
    <row r="504" spans="3:13" x14ac:dyDescent="0.25">
      <c r="C504" s="117" t="str">
        <f t="shared" si="32"/>
        <v>B</v>
      </c>
      <c r="D504" s="117"/>
      <c r="E504" s="117"/>
      <c r="F504" s="117">
        <f t="shared" si="25"/>
        <v>0</v>
      </c>
      <c r="G504" s="117">
        <f t="shared" si="26"/>
        <v>0</v>
      </c>
      <c r="H504" s="117">
        <f t="shared" si="27"/>
        <v>0</v>
      </c>
      <c r="I504" s="117">
        <f t="shared" si="28"/>
        <v>0</v>
      </c>
      <c r="J504" s="117">
        <f t="shared" si="29"/>
        <v>0</v>
      </c>
      <c r="K504" s="117">
        <f t="shared" si="30"/>
        <v>0</v>
      </c>
      <c r="L504" s="117"/>
      <c r="M504" s="117">
        <f t="shared" si="31"/>
        <v>0</v>
      </c>
    </row>
    <row r="505" spans="3:13" x14ac:dyDescent="0.25">
      <c r="C505" s="117" t="str">
        <f t="shared" si="32"/>
        <v>B1</v>
      </c>
      <c r="D505" s="117"/>
      <c r="E505" s="117"/>
      <c r="F505" s="117">
        <f t="shared" si="25"/>
        <v>0</v>
      </c>
      <c r="G505" s="117">
        <f t="shared" si="26"/>
        <v>0</v>
      </c>
      <c r="H505" s="117">
        <f t="shared" si="27"/>
        <v>0</v>
      </c>
      <c r="I505" s="117">
        <f t="shared" si="28"/>
        <v>0</v>
      </c>
      <c r="J505" s="117">
        <f t="shared" si="29"/>
        <v>0</v>
      </c>
      <c r="K505" s="117">
        <f t="shared" si="30"/>
        <v>0</v>
      </c>
      <c r="L505" s="117"/>
      <c r="M505" s="117">
        <f t="shared" si="31"/>
        <v>0</v>
      </c>
    </row>
    <row r="506" spans="3:13" x14ac:dyDescent="0.25">
      <c r="C506" s="117" t="str">
        <f t="shared" si="32"/>
        <v>C</v>
      </c>
      <c r="D506" s="117"/>
      <c r="E506" s="117"/>
      <c r="F506" s="117">
        <f t="shared" si="25"/>
        <v>0</v>
      </c>
      <c r="G506" s="117">
        <f t="shared" si="26"/>
        <v>0</v>
      </c>
      <c r="H506" s="117">
        <f t="shared" si="27"/>
        <v>0</v>
      </c>
      <c r="I506" s="117">
        <f t="shared" si="28"/>
        <v>0</v>
      </c>
      <c r="J506" s="117">
        <f t="shared" si="29"/>
        <v>0</v>
      </c>
      <c r="K506" s="117">
        <f t="shared" si="30"/>
        <v>0</v>
      </c>
      <c r="L506" s="117"/>
      <c r="M506" s="117">
        <f t="shared" si="31"/>
        <v>0</v>
      </c>
    </row>
    <row r="507" spans="3:13" x14ac:dyDescent="0.25">
      <c r="C507" s="117" t="str">
        <f t="shared" si="32"/>
        <v>D</v>
      </c>
      <c r="D507" s="117"/>
      <c r="E507" s="117"/>
      <c r="F507" s="117">
        <f t="shared" si="25"/>
        <v>0</v>
      </c>
      <c r="G507" s="117">
        <f t="shared" si="26"/>
        <v>0</v>
      </c>
      <c r="H507" s="117">
        <f t="shared" si="27"/>
        <v>0</v>
      </c>
      <c r="I507" s="117">
        <f t="shared" si="28"/>
        <v>0</v>
      </c>
      <c r="J507" s="117">
        <f t="shared" si="29"/>
        <v>0</v>
      </c>
      <c r="K507" s="117">
        <f t="shared" si="30"/>
        <v>0</v>
      </c>
      <c r="L507" s="117"/>
      <c r="M507" s="117">
        <f t="shared" si="31"/>
        <v>0</v>
      </c>
    </row>
    <row r="508" spans="3:13" x14ac:dyDescent="0.25">
      <c r="C508" s="117" t="str">
        <f t="shared" si="32"/>
        <v>D1</v>
      </c>
      <c r="D508" s="117"/>
      <c r="E508" s="117"/>
      <c r="F508" s="117">
        <f t="shared" si="25"/>
        <v>0</v>
      </c>
      <c r="G508" s="117">
        <f t="shared" si="26"/>
        <v>0</v>
      </c>
      <c r="H508" s="117">
        <f t="shared" si="27"/>
        <v>0</v>
      </c>
      <c r="I508" s="117">
        <f t="shared" si="28"/>
        <v>0</v>
      </c>
      <c r="J508" s="117">
        <f t="shared" si="29"/>
        <v>0</v>
      </c>
      <c r="K508" s="117">
        <f t="shared" si="30"/>
        <v>0</v>
      </c>
      <c r="L508" s="117"/>
      <c r="M508" s="117">
        <f t="shared" si="31"/>
        <v>0</v>
      </c>
    </row>
    <row r="509" spans="3:13" x14ac:dyDescent="0.25">
      <c r="C509" s="117" t="str">
        <f t="shared" si="32"/>
        <v>E</v>
      </c>
      <c r="D509" s="117"/>
      <c r="E509" s="117"/>
      <c r="F509" s="117">
        <f t="shared" si="25"/>
        <v>0</v>
      </c>
      <c r="G509" s="117">
        <f t="shared" si="26"/>
        <v>0</v>
      </c>
      <c r="H509" s="117">
        <f t="shared" si="27"/>
        <v>0</v>
      </c>
      <c r="I509" s="117">
        <f t="shared" si="28"/>
        <v>0</v>
      </c>
      <c r="J509" s="117">
        <f t="shared" si="29"/>
        <v>0</v>
      </c>
      <c r="K509" s="117">
        <f t="shared" si="30"/>
        <v>0</v>
      </c>
      <c r="L509" s="117"/>
      <c r="M509" s="117">
        <f t="shared" si="31"/>
        <v>0</v>
      </c>
    </row>
    <row r="510" spans="3:13" x14ac:dyDescent="0.25">
      <c r="C510" s="117" t="str">
        <f t="shared" si="32"/>
        <v>F</v>
      </c>
      <c r="D510" s="117"/>
      <c r="E510" s="117"/>
      <c r="F510" s="117">
        <f t="shared" si="25"/>
        <v>0</v>
      </c>
      <c r="G510" s="117">
        <f t="shared" si="26"/>
        <v>0</v>
      </c>
      <c r="H510" s="117">
        <f t="shared" si="27"/>
        <v>0</v>
      </c>
      <c r="I510" s="117">
        <f t="shared" si="28"/>
        <v>0</v>
      </c>
      <c r="J510" s="117">
        <f t="shared" si="29"/>
        <v>0</v>
      </c>
      <c r="K510" s="117">
        <f t="shared" si="30"/>
        <v>0</v>
      </c>
      <c r="L510" s="117"/>
      <c r="M510" s="117">
        <f t="shared" si="31"/>
        <v>0</v>
      </c>
    </row>
    <row r="511" spans="3:13" x14ac:dyDescent="0.25">
      <c r="C511" s="117" t="str">
        <f t="shared" si="32"/>
        <v>G</v>
      </c>
      <c r="D511" s="117"/>
      <c r="E511" s="117"/>
      <c r="F511" s="117">
        <f t="shared" si="25"/>
        <v>0</v>
      </c>
      <c r="G511" s="117">
        <f t="shared" si="26"/>
        <v>0</v>
      </c>
      <c r="H511" s="117">
        <f t="shared" si="27"/>
        <v>0</v>
      </c>
      <c r="I511" s="117">
        <f t="shared" si="28"/>
        <v>0</v>
      </c>
      <c r="J511" s="117">
        <f t="shared" si="29"/>
        <v>0</v>
      </c>
      <c r="K511" s="117">
        <f t="shared" si="30"/>
        <v>0</v>
      </c>
      <c r="L511" s="117"/>
      <c r="M511" s="117">
        <f t="shared" si="31"/>
        <v>0</v>
      </c>
    </row>
    <row r="512" spans="3:13" x14ac:dyDescent="0.25">
      <c r="C512" s="117" t="str">
        <f t="shared" si="32"/>
        <v>H</v>
      </c>
      <c r="D512" s="117"/>
      <c r="E512" s="117"/>
      <c r="F512" s="117">
        <f t="shared" si="25"/>
        <v>0</v>
      </c>
      <c r="G512" s="117">
        <f t="shared" si="26"/>
        <v>0</v>
      </c>
      <c r="H512" s="117">
        <f t="shared" si="27"/>
        <v>0</v>
      </c>
      <c r="I512" s="117">
        <f t="shared" si="28"/>
        <v>0</v>
      </c>
      <c r="J512" s="117">
        <f t="shared" si="29"/>
        <v>0</v>
      </c>
      <c r="K512" s="117">
        <f t="shared" si="30"/>
        <v>0</v>
      </c>
      <c r="L512" s="117"/>
      <c r="M512" s="117">
        <f t="shared" si="31"/>
        <v>0</v>
      </c>
    </row>
    <row r="513" spans="3:13" x14ac:dyDescent="0.25">
      <c r="C513" s="117" t="str">
        <f t="shared" si="32"/>
        <v>E3</v>
      </c>
      <c r="D513" s="117"/>
      <c r="E513" s="117"/>
      <c r="F513" s="117">
        <f t="shared" si="25"/>
        <v>0</v>
      </c>
      <c r="G513" s="117">
        <f t="shared" si="26"/>
        <v>0</v>
      </c>
      <c r="H513" s="117">
        <f t="shared" si="27"/>
        <v>0</v>
      </c>
      <c r="I513" s="117">
        <f t="shared" si="28"/>
        <v>0</v>
      </c>
      <c r="J513" s="117">
        <f t="shared" si="29"/>
        <v>0</v>
      </c>
      <c r="K513" s="117">
        <f t="shared" si="30"/>
        <v>0</v>
      </c>
      <c r="L513" s="117"/>
      <c r="M513" s="117">
        <f t="shared" si="31"/>
        <v>0</v>
      </c>
    </row>
    <row r="514" spans="3:13" x14ac:dyDescent="0.25">
      <c r="C514" s="117" t="str">
        <f t="shared" si="32"/>
        <v>Vrije categorie</v>
      </c>
      <c r="D514" s="117"/>
      <c r="E514" s="117"/>
      <c r="F514" s="117">
        <f t="shared" si="25"/>
        <v>0</v>
      </c>
      <c r="G514" s="117">
        <f t="shared" si="26"/>
        <v>0</v>
      </c>
      <c r="H514" s="117">
        <f t="shared" si="27"/>
        <v>0</v>
      </c>
      <c r="I514" s="117">
        <f t="shared" si="28"/>
        <v>0</v>
      </c>
      <c r="J514" s="117">
        <f t="shared" si="29"/>
        <v>0</v>
      </c>
      <c r="K514" s="117">
        <f t="shared" si="30"/>
        <v>0</v>
      </c>
      <c r="L514" s="117"/>
      <c r="M514" s="117">
        <f>SUMPRODUCT(--($E$4:$E$498=C514),--($D$4:$D$498=""),$M$4:$M$498)</f>
        <v>0</v>
      </c>
    </row>
    <row r="515" spans="3:13" ht="15.75" thickBot="1" x14ac:dyDescent="0.3">
      <c r="C515" s="118" t="s">
        <v>37</v>
      </c>
      <c r="D515" s="118"/>
      <c r="E515" s="118"/>
      <c r="F515" s="118">
        <f>SUM(F500:F514)</f>
        <v>0</v>
      </c>
      <c r="G515" s="118">
        <f t="shared" ref="G515:K515" si="33">SUM(G500:G514)</f>
        <v>0</v>
      </c>
      <c r="H515" s="118">
        <f t="shared" si="33"/>
        <v>0</v>
      </c>
      <c r="I515" s="118">
        <f t="shared" si="33"/>
        <v>0</v>
      </c>
      <c r="J515" s="118">
        <f t="shared" si="33"/>
        <v>0</v>
      </c>
      <c r="K515" s="118">
        <f t="shared" si="33"/>
        <v>0</v>
      </c>
      <c r="L515" s="118"/>
      <c r="M515" s="118">
        <f>SUM(M499:M514)</f>
        <v>0</v>
      </c>
    </row>
    <row r="516" spans="3:13" ht="15.75" thickTop="1" x14ac:dyDescent="0.25">
      <c r="C516" s="119"/>
      <c r="D516" s="119"/>
      <c r="E516" s="119"/>
      <c r="F516" s="120"/>
      <c r="G516" s="120"/>
      <c r="H516" s="120"/>
      <c r="I516" s="120"/>
      <c r="J516" s="120"/>
      <c r="K516" s="121"/>
      <c r="L516" s="122"/>
      <c r="M516" s="120"/>
    </row>
    <row r="517" spans="3:13" ht="15.75" thickBot="1" x14ac:dyDescent="0.3">
      <c r="C517" s="118" t="s">
        <v>38</v>
      </c>
      <c r="D517" s="118"/>
      <c r="E517" s="118"/>
      <c r="F517" s="118">
        <f>SUMPRODUCT(--($E$4:$E$498="H"),$F$4:$F$498)</f>
        <v>0</v>
      </c>
      <c r="G517" s="118">
        <f>SUMPRODUCT(--($E$4:$E$498="H"),G4:G498)</f>
        <v>0</v>
      </c>
      <c r="H517" s="118">
        <f>SUMPRODUCT(--($E$4:$E$498="H"),H4:H498)</f>
        <v>0</v>
      </c>
      <c r="I517" s="118">
        <f>SUMPRODUCT(--($E$4:$E$498="H"),I4:I498)</f>
        <v>0</v>
      </c>
      <c r="J517" s="118">
        <f>SUMPRODUCT(--($E$4:$E$498="H"),J4:J498)</f>
        <v>0</v>
      </c>
      <c r="K517" s="118">
        <f>SUM(F517:J517)</f>
        <v>0</v>
      </c>
      <c r="L517" s="123"/>
      <c r="M517" s="124"/>
    </row>
    <row r="518" spans="3:13" ht="15.75" thickTop="1" x14ac:dyDescent="0.25"/>
    <row r="519" spans="3:13" x14ac:dyDescent="0.25">
      <c r="C519" s="7" t="s">
        <v>141</v>
      </c>
      <c r="D519" s="7"/>
      <c r="E519" s="7"/>
      <c r="F519" s="7"/>
      <c r="G519" s="7"/>
      <c r="H519" s="7"/>
      <c r="I519" s="7"/>
      <c r="J519" s="7"/>
      <c r="K519" s="7"/>
    </row>
    <row r="520" spans="3:13" x14ac:dyDescent="0.25">
      <c r="C520" s="7" t="str">
        <f t="shared" ref="C520:C534" si="34">C500</f>
        <v>A</v>
      </c>
      <c r="D520" s="7"/>
      <c r="E520" s="7"/>
      <c r="F520" s="7">
        <f t="shared" ref="F520:F534" si="35">SUMPRODUCT(--($E$4:$E$498=C520),--($D$4:$D$498="X"),$F$4:$F$498)</f>
        <v>0</v>
      </c>
      <c r="G520" s="7">
        <f t="shared" ref="G520:G534" si="36">SUMPRODUCT(--($E$4:$E$498=C520),--($D$4:$D$498="X"),$G$4:$G$498)</f>
        <v>0</v>
      </c>
      <c r="H520" s="7">
        <f t="shared" ref="H520:H534" si="37">SUMPRODUCT(--($E$4:$E$498=C520),--($D$4:$D$498="X"),$H$4:$H$498)</f>
        <v>0</v>
      </c>
      <c r="I520" s="7">
        <f t="shared" ref="I520:I534" si="38">SUMPRODUCT(--($E$4:$E$498=C520),--($D$4:$D$498="X"),$I$4:$I$498)</f>
        <v>0</v>
      </c>
      <c r="J520" s="7">
        <f t="shared" ref="J520:J534" si="39">SUMPRODUCT(--($E$4:$E$498=C520),--($D$4:$D$498="X"),$J$4:$J$498)</f>
        <v>0</v>
      </c>
      <c r="K520" s="7">
        <f t="shared" ref="K520:K534" si="40">SUM(F520:J520)</f>
        <v>0</v>
      </c>
    </row>
    <row r="521" spans="3:13" x14ac:dyDescent="0.25">
      <c r="C521" s="7" t="str">
        <f t="shared" si="34"/>
        <v>A1</v>
      </c>
      <c r="D521" s="7"/>
      <c r="E521" s="7"/>
      <c r="F521" s="7">
        <f t="shared" si="35"/>
        <v>0</v>
      </c>
      <c r="G521" s="7">
        <f t="shared" si="36"/>
        <v>0</v>
      </c>
      <c r="H521" s="7">
        <f t="shared" si="37"/>
        <v>0</v>
      </c>
      <c r="I521" s="7">
        <f t="shared" si="38"/>
        <v>0</v>
      </c>
      <c r="J521" s="7">
        <f t="shared" si="39"/>
        <v>0</v>
      </c>
      <c r="K521" s="7">
        <f t="shared" si="40"/>
        <v>0</v>
      </c>
    </row>
    <row r="522" spans="3:13" x14ac:dyDescent="0.25">
      <c r="C522" s="7" t="str">
        <f t="shared" si="34"/>
        <v>A2</v>
      </c>
      <c r="D522" s="7"/>
      <c r="E522" s="7"/>
      <c r="F522" s="7">
        <f t="shared" si="35"/>
        <v>0</v>
      </c>
      <c r="G522" s="7">
        <f t="shared" si="36"/>
        <v>0</v>
      </c>
      <c r="H522" s="7">
        <f t="shared" si="37"/>
        <v>0</v>
      </c>
      <c r="I522" s="7">
        <f t="shared" si="38"/>
        <v>0</v>
      </c>
      <c r="J522" s="7">
        <f t="shared" si="39"/>
        <v>0</v>
      </c>
      <c r="K522" s="7">
        <f t="shared" si="40"/>
        <v>0</v>
      </c>
    </row>
    <row r="523" spans="3:13" x14ac:dyDescent="0.25">
      <c r="C523" s="7" t="str">
        <f t="shared" si="34"/>
        <v>A3</v>
      </c>
      <c r="D523" s="7"/>
      <c r="E523" s="7"/>
      <c r="F523" s="7">
        <f t="shared" si="35"/>
        <v>0</v>
      </c>
      <c r="G523" s="7">
        <f t="shared" si="36"/>
        <v>0</v>
      </c>
      <c r="H523" s="7">
        <f t="shared" si="37"/>
        <v>0</v>
      </c>
      <c r="I523" s="7">
        <f t="shared" si="38"/>
        <v>0</v>
      </c>
      <c r="J523" s="7">
        <f t="shared" si="39"/>
        <v>0</v>
      </c>
      <c r="K523" s="7">
        <f t="shared" si="40"/>
        <v>0</v>
      </c>
    </row>
    <row r="524" spans="3:13" x14ac:dyDescent="0.25">
      <c r="C524" s="7" t="str">
        <f t="shared" si="34"/>
        <v>B</v>
      </c>
      <c r="D524" s="7"/>
      <c r="E524" s="7"/>
      <c r="F524" s="7">
        <f t="shared" si="35"/>
        <v>0</v>
      </c>
      <c r="G524" s="7">
        <f t="shared" si="36"/>
        <v>0</v>
      </c>
      <c r="H524" s="7">
        <f t="shared" si="37"/>
        <v>0</v>
      </c>
      <c r="I524" s="7">
        <f t="shared" si="38"/>
        <v>0</v>
      </c>
      <c r="J524" s="7">
        <f t="shared" si="39"/>
        <v>0</v>
      </c>
      <c r="K524" s="7">
        <f t="shared" si="40"/>
        <v>0</v>
      </c>
    </row>
    <row r="525" spans="3:13" x14ac:dyDescent="0.25">
      <c r="C525" s="7" t="str">
        <f t="shared" si="34"/>
        <v>B1</v>
      </c>
      <c r="D525" s="7"/>
      <c r="E525" s="7"/>
      <c r="F525" s="7">
        <f t="shared" si="35"/>
        <v>0</v>
      </c>
      <c r="G525" s="7">
        <f t="shared" si="36"/>
        <v>0</v>
      </c>
      <c r="H525" s="7">
        <f t="shared" si="37"/>
        <v>0</v>
      </c>
      <c r="I525" s="7">
        <f t="shared" si="38"/>
        <v>0</v>
      </c>
      <c r="J525" s="7">
        <f t="shared" si="39"/>
        <v>0</v>
      </c>
      <c r="K525" s="7">
        <f t="shared" si="40"/>
        <v>0</v>
      </c>
    </row>
    <row r="526" spans="3:13" x14ac:dyDescent="0.25">
      <c r="C526" s="7" t="str">
        <f t="shared" si="34"/>
        <v>C</v>
      </c>
      <c r="D526" s="7"/>
      <c r="E526" s="7"/>
      <c r="F526" s="7">
        <f t="shared" si="35"/>
        <v>0</v>
      </c>
      <c r="G526" s="7">
        <f t="shared" si="36"/>
        <v>0</v>
      </c>
      <c r="H526" s="7">
        <f t="shared" si="37"/>
        <v>0</v>
      </c>
      <c r="I526" s="7">
        <f t="shared" si="38"/>
        <v>0</v>
      </c>
      <c r="J526" s="7">
        <f t="shared" si="39"/>
        <v>0</v>
      </c>
      <c r="K526" s="7">
        <f t="shared" si="40"/>
        <v>0</v>
      </c>
    </row>
    <row r="527" spans="3:13" x14ac:dyDescent="0.25">
      <c r="C527" s="7" t="str">
        <f t="shared" si="34"/>
        <v>D</v>
      </c>
      <c r="D527" s="7"/>
      <c r="E527" s="7"/>
      <c r="F527" s="7">
        <f t="shared" si="35"/>
        <v>0</v>
      </c>
      <c r="G527" s="7">
        <f t="shared" si="36"/>
        <v>0</v>
      </c>
      <c r="H527" s="7">
        <f t="shared" si="37"/>
        <v>0</v>
      </c>
      <c r="I527" s="7">
        <f t="shared" si="38"/>
        <v>0</v>
      </c>
      <c r="J527" s="7">
        <f t="shared" si="39"/>
        <v>0</v>
      </c>
      <c r="K527" s="7">
        <f t="shared" si="40"/>
        <v>0</v>
      </c>
    </row>
    <row r="528" spans="3:13" x14ac:dyDescent="0.25">
      <c r="C528" s="7" t="str">
        <f t="shared" si="34"/>
        <v>D1</v>
      </c>
      <c r="D528" s="7"/>
      <c r="E528" s="7"/>
      <c r="F528" s="7">
        <f t="shared" si="35"/>
        <v>0</v>
      </c>
      <c r="G528" s="7">
        <f t="shared" si="36"/>
        <v>0</v>
      </c>
      <c r="H528" s="7">
        <f t="shared" si="37"/>
        <v>0</v>
      </c>
      <c r="I528" s="7">
        <f t="shared" si="38"/>
        <v>0</v>
      </c>
      <c r="J528" s="7">
        <f t="shared" si="39"/>
        <v>0</v>
      </c>
      <c r="K528" s="7">
        <f t="shared" si="40"/>
        <v>0</v>
      </c>
    </row>
    <row r="529" spans="3:12" x14ac:dyDescent="0.25">
      <c r="C529" s="7" t="str">
        <f t="shared" si="34"/>
        <v>E</v>
      </c>
      <c r="D529" s="7"/>
      <c r="E529" s="7"/>
      <c r="F529" s="7">
        <f t="shared" si="35"/>
        <v>0</v>
      </c>
      <c r="G529" s="7">
        <f t="shared" si="36"/>
        <v>0</v>
      </c>
      <c r="H529" s="7">
        <f t="shared" si="37"/>
        <v>0</v>
      </c>
      <c r="I529" s="7">
        <f t="shared" si="38"/>
        <v>0</v>
      </c>
      <c r="J529" s="7">
        <f t="shared" si="39"/>
        <v>0</v>
      </c>
      <c r="K529" s="7">
        <f t="shared" si="40"/>
        <v>0</v>
      </c>
    </row>
    <row r="530" spans="3:12" x14ac:dyDescent="0.25">
      <c r="C530" s="7" t="str">
        <f t="shared" si="34"/>
        <v>F</v>
      </c>
      <c r="D530" s="7"/>
      <c r="E530" s="7"/>
      <c r="F530" s="7">
        <f t="shared" si="35"/>
        <v>0</v>
      </c>
      <c r="G530" s="7">
        <f t="shared" si="36"/>
        <v>0</v>
      </c>
      <c r="H530" s="7">
        <f t="shared" si="37"/>
        <v>0</v>
      </c>
      <c r="I530" s="7">
        <f t="shared" si="38"/>
        <v>0</v>
      </c>
      <c r="J530" s="7">
        <f t="shared" si="39"/>
        <v>0</v>
      </c>
      <c r="K530" s="7">
        <f t="shared" si="40"/>
        <v>0</v>
      </c>
    </row>
    <row r="531" spans="3:12" x14ac:dyDescent="0.25">
      <c r="C531" s="7" t="str">
        <f t="shared" si="34"/>
        <v>G</v>
      </c>
      <c r="D531" s="7"/>
      <c r="E531" s="7"/>
      <c r="F531" s="7">
        <f t="shared" si="35"/>
        <v>0</v>
      </c>
      <c r="G531" s="7">
        <f t="shared" si="36"/>
        <v>0</v>
      </c>
      <c r="H531" s="7">
        <f t="shared" si="37"/>
        <v>0</v>
      </c>
      <c r="I531" s="7">
        <f t="shared" si="38"/>
        <v>0</v>
      </c>
      <c r="J531" s="7">
        <f t="shared" si="39"/>
        <v>0</v>
      </c>
      <c r="K531" s="7">
        <f t="shared" si="40"/>
        <v>0</v>
      </c>
    </row>
    <row r="532" spans="3:12" x14ac:dyDescent="0.25">
      <c r="C532" s="7" t="str">
        <f t="shared" si="34"/>
        <v>H</v>
      </c>
      <c r="D532" s="7"/>
      <c r="E532" s="7"/>
      <c r="F532" s="7">
        <f t="shared" si="35"/>
        <v>0</v>
      </c>
      <c r="G532" s="7">
        <f t="shared" si="36"/>
        <v>0</v>
      </c>
      <c r="H532" s="7">
        <f t="shared" si="37"/>
        <v>0</v>
      </c>
      <c r="I532" s="7">
        <f t="shared" si="38"/>
        <v>0</v>
      </c>
      <c r="J532" s="7">
        <f t="shared" si="39"/>
        <v>0</v>
      </c>
      <c r="K532" s="7">
        <f t="shared" si="40"/>
        <v>0</v>
      </c>
    </row>
    <row r="533" spans="3:12" x14ac:dyDescent="0.25">
      <c r="C533" s="7" t="str">
        <f t="shared" si="34"/>
        <v>E3</v>
      </c>
      <c r="D533" s="7"/>
      <c r="E533" s="7"/>
      <c r="F533" s="7">
        <f t="shared" si="35"/>
        <v>0</v>
      </c>
      <c r="G533" s="7">
        <f t="shared" si="36"/>
        <v>0</v>
      </c>
      <c r="H533" s="7">
        <f t="shared" si="37"/>
        <v>0</v>
      </c>
      <c r="I533" s="7">
        <f t="shared" si="38"/>
        <v>0</v>
      </c>
      <c r="J533" s="7">
        <f t="shared" si="39"/>
        <v>0</v>
      </c>
      <c r="K533" s="7">
        <f t="shared" si="40"/>
        <v>0</v>
      </c>
    </row>
    <row r="534" spans="3:12" x14ac:dyDescent="0.25">
      <c r="C534" s="7" t="str">
        <f t="shared" si="34"/>
        <v>Vrije categorie</v>
      </c>
      <c r="D534" s="7"/>
      <c r="E534" s="7"/>
      <c r="F534" s="7">
        <f t="shared" si="35"/>
        <v>0</v>
      </c>
      <c r="G534" s="7">
        <f t="shared" si="36"/>
        <v>0</v>
      </c>
      <c r="H534" s="7">
        <f t="shared" si="37"/>
        <v>0</v>
      </c>
      <c r="I534" s="7">
        <f t="shared" si="38"/>
        <v>0</v>
      </c>
      <c r="J534" s="7">
        <f t="shared" si="39"/>
        <v>0</v>
      </c>
      <c r="K534" s="7">
        <f t="shared" si="40"/>
        <v>0</v>
      </c>
    </row>
    <row r="535" spans="3:12" ht="15.75" thickBot="1" x14ac:dyDescent="0.3">
      <c r="C535" s="8" t="s">
        <v>140</v>
      </c>
      <c r="D535" s="8"/>
      <c r="E535" s="8"/>
      <c r="F535" s="8">
        <f t="shared" ref="F535:K535" si="41">SUM(F520:F534)</f>
        <v>0</v>
      </c>
      <c r="G535" s="8">
        <f t="shared" si="41"/>
        <v>0</v>
      </c>
      <c r="H535" s="8">
        <f t="shared" si="41"/>
        <v>0</v>
      </c>
      <c r="I535" s="8">
        <f t="shared" si="41"/>
        <v>0</v>
      </c>
      <c r="J535" s="8">
        <f t="shared" si="41"/>
        <v>0</v>
      </c>
      <c r="K535" s="8">
        <f t="shared" si="41"/>
        <v>0</v>
      </c>
    </row>
    <row r="536" spans="3:12" ht="15.75" thickTop="1" x14ac:dyDescent="0.25">
      <c r="C536" s="15"/>
    </row>
    <row r="537" spans="3:12" x14ac:dyDescent="0.25">
      <c r="C537" s="15"/>
    </row>
    <row r="538" spans="3:12" x14ac:dyDescent="0.25">
      <c r="F538" s="145" t="s">
        <v>35</v>
      </c>
      <c r="G538" s="146" t="s">
        <v>36</v>
      </c>
      <c r="I538" s="650" t="s">
        <v>277</v>
      </c>
      <c r="J538" s="651"/>
      <c r="K538" s="226" t="s">
        <v>231</v>
      </c>
      <c r="L538"/>
    </row>
    <row r="539" spans="3:12" x14ac:dyDescent="0.25">
      <c r="F539" s="203" t="str">
        <f>IF('1a'!F539=0,"",'1a'!F539)</f>
        <v>A</v>
      </c>
      <c r="G539" s="186">
        <f>IF('1a'!G539=0,"",'1a'!G539)</f>
        <v>200</v>
      </c>
      <c r="I539" s="646" t="s">
        <v>278</v>
      </c>
      <c r="J539" s="647"/>
      <c r="K539" s="227"/>
      <c r="L539"/>
    </row>
    <row r="540" spans="3:12" x14ac:dyDescent="0.25">
      <c r="F540" s="203" t="str">
        <f>IF('1a'!F540=0,"",'1a'!F540)</f>
        <v>A1</v>
      </c>
      <c r="G540" s="186">
        <f>IF('1a'!G540=0,"",'1a'!G540)</f>
        <v>200</v>
      </c>
      <c r="I540" s="646" t="s">
        <v>279</v>
      </c>
      <c r="J540" s="647"/>
      <c r="K540" s="227"/>
      <c r="L540"/>
    </row>
    <row r="541" spans="3:12" x14ac:dyDescent="0.25">
      <c r="F541" s="203" t="str">
        <f>IF('1a'!F541=0,"",'1a'!F541)</f>
        <v>A2</v>
      </c>
      <c r="G541" s="186">
        <f>IF('1a'!G541=0,"",'1a'!G541)</f>
        <v>200</v>
      </c>
      <c r="I541" s="646" t="s">
        <v>280</v>
      </c>
      <c r="J541" s="647"/>
      <c r="K541" s="227"/>
      <c r="L541"/>
    </row>
    <row r="542" spans="3:12" x14ac:dyDescent="0.25">
      <c r="F542" s="203" t="str">
        <f>IF('1a'!F542=0,"",'1a'!F542)</f>
        <v>A3</v>
      </c>
      <c r="G542" s="186">
        <f>IF('1a'!G542=0,"",'1a'!G542)</f>
        <v>200</v>
      </c>
      <c r="I542" s="646" t="s">
        <v>281</v>
      </c>
      <c r="J542" s="647"/>
      <c r="K542" s="227"/>
      <c r="L542"/>
    </row>
    <row r="543" spans="3:12" x14ac:dyDescent="0.25">
      <c r="F543" s="203" t="str">
        <f>IF('1a'!F543=0,"",'1a'!F543)</f>
        <v>B</v>
      </c>
      <c r="G543" s="186">
        <f>IF('1a'!G543=0,"",'1a'!G543)</f>
        <v>200</v>
      </c>
      <c r="I543" s="646" t="s">
        <v>193</v>
      </c>
      <c r="J543" s="647"/>
      <c r="K543" s="227"/>
      <c r="L543"/>
    </row>
    <row r="544" spans="3:12" x14ac:dyDescent="0.25">
      <c r="F544" s="203" t="str">
        <f>IF('1a'!F544=0,"",'1a'!F544)</f>
        <v>B1</v>
      </c>
      <c r="G544" s="186">
        <f>IF('1a'!G544=0,"",'1a'!G544)</f>
        <v>200</v>
      </c>
      <c r="I544" s="648" t="s">
        <v>194</v>
      </c>
      <c r="J544" s="649"/>
      <c r="K544" s="228"/>
      <c r="L544"/>
    </row>
    <row r="545" spans="6:7" x14ac:dyDescent="0.25">
      <c r="F545" s="203" t="str">
        <f>IF('1a'!F545=0,"",'1a'!F545)</f>
        <v>C</v>
      </c>
      <c r="G545" s="186">
        <f>IF('1a'!G545=0,"",'1a'!G545)</f>
        <v>200</v>
      </c>
    </row>
    <row r="546" spans="6:7" x14ac:dyDescent="0.25">
      <c r="F546" s="203" t="str">
        <f>IF('1a'!F546=0,"",'1a'!F546)</f>
        <v>D</v>
      </c>
      <c r="G546" s="186">
        <f>IF('1a'!G546=0,"",'1a'!G546)</f>
        <v>200</v>
      </c>
    </row>
    <row r="547" spans="6:7" x14ac:dyDescent="0.25">
      <c r="F547" s="203" t="str">
        <f>IF('1a'!F547=0,"",'1a'!F547)</f>
        <v>D1</v>
      </c>
      <c r="G547" s="186">
        <f>IF('1a'!G547=0,"",'1a'!G547)</f>
        <v>200</v>
      </c>
    </row>
    <row r="548" spans="6:7" x14ac:dyDescent="0.25">
      <c r="F548" s="203" t="str">
        <f>IF('1a'!F548=0,"",'1a'!F548)</f>
        <v>E</v>
      </c>
      <c r="G548" s="186">
        <f>IF('1a'!G548=0,"",'1a'!G548)</f>
        <v>200</v>
      </c>
    </row>
    <row r="549" spans="6:7" x14ac:dyDescent="0.25">
      <c r="F549" s="203" t="str">
        <f>IF('1a'!F549=0,"",'1a'!F549)</f>
        <v>F</v>
      </c>
      <c r="G549" s="186">
        <f>IF('1a'!G549=0,"",'1a'!G549)</f>
        <v>200</v>
      </c>
    </row>
    <row r="550" spans="6:7" x14ac:dyDescent="0.25">
      <c r="F550" s="204" t="str">
        <f>IF('1a'!F550=0,"",'1a'!F550)</f>
        <v>G</v>
      </c>
      <c r="G550" s="115">
        <f>IF('1a'!G550=0,"",'1a'!G550)</f>
        <v>200</v>
      </c>
    </row>
    <row r="551" spans="6:7" x14ac:dyDescent="0.25">
      <c r="F551" s="204" t="str">
        <f>IF('1a'!F551=0,"",'1a'!F551)</f>
        <v>H</v>
      </c>
      <c r="G551" s="115">
        <f>IF('1a'!G551=0,"",'1a'!G551)</f>
        <v>200</v>
      </c>
    </row>
    <row r="552" spans="6:7" x14ac:dyDescent="0.25">
      <c r="F552" s="204" t="str">
        <f>IF('1a'!F552=0,"",'1a'!F552)</f>
        <v>E3</v>
      </c>
      <c r="G552" s="115">
        <f>IF('1a'!G552=0,"",'1a'!G552)</f>
        <v>200</v>
      </c>
    </row>
    <row r="553" spans="6:7" x14ac:dyDescent="0.25">
      <c r="F553" s="205" t="str">
        <f>IF('1a'!F553=0,"",'1a'!F553)</f>
        <v>Vrije categorie</v>
      </c>
      <c r="G553" s="116" t="str">
        <f>IF('1a'!G553=0,"",'1a'!G553)</f>
        <v/>
      </c>
    </row>
  </sheetData>
  <sheetProtection algorithmName="SHA-512" hashValue="8eLkELWnfSK7dK43MrNnX45gZWvJzVaRdZ0wT422sbxodo52VRE9Ej5NNxLW236PefxYxBRED50rbHAuVn8UFg==" saltValue="FOJw5SCb/dh7i6gfWqk/+g==" spinCount="100000" sheet="1" objects="1" scenarios="1"/>
  <mergeCells count="7">
    <mergeCell ref="I543:J543"/>
    <mergeCell ref="I544:J544"/>
    <mergeCell ref="I538:J538"/>
    <mergeCell ref="I539:J539"/>
    <mergeCell ref="I540:J540"/>
    <mergeCell ref="I541:J541"/>
    <mergeCell ref="I542:J542"/>
  </mergeCells>
  <printOptions gridLines="1"/>
  <pageMargins left="0.70866141732283472" right="0.70866141732283472" top="0.94488188976377963" bottom="0.74803149606299213" header="0.31496062992125984" footer="0.31496062992125984"/>
  <pageSetup paperSize="9" scale="87" orientation="portrait" cellComments="asDisplayed" r:id="rId1"/>
  <headerFooter>
    <oddHeader>&amp;L&amp;G</oddHeader>
  </headerFooter>
  <legacyDrawingHF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65"/>
  <dimension ref="A1:N102"/>
  <sheetViews>
    <sheetView zoomScaleNormal="100" workbookViewId="0">
      <selection activeCell="M14" sqref="M14"/>
    </sheetView>
  </sheetViews>
  <sheetFormatPr defaultRowHeight="15" x14ac:dyDescent="0.25"/>
  <cols>
    <col min="1" max="1" width="9.28515625" customWidth="1"/>
    <col min="2" max="2" width="15.140625" style="1" customWidth="1"/>
    <col min="3" max="3" width="17.42578125" style="140" customWidth="1"/>
    <col min="4" max="4" width="17" style="140" bestFit="1" customWidth="1"/>
    <col min="5" max="5" width="27.42578125" customWidth="1"/>
    <col min="6" max="6" width="50.140625" customWidth="1"/>
    <col min="7" max="7" width="17.140625" style="28" customWidth="1"/>
    <col min="8" max="9" width="18" style="28" customWidth="1"/>
    <col min="10" max="10" width="11.42578125" customWidth="1"/>
  </cols>
  <sheetData>
    <row r="1" spans="1:14" ht="26.25" customHeight="1" x14ac:dyDescent="0.4">
      <c r="A1" s="652" t="str">
        <f>CONCATENATE("Wijzigingenblad, ",'Algemene gegevens'!opdrachtnemer,", onderdeel van ",bestekcontract," ",besteknr,)</f>
        <v>Wijzigingenblad, , onderdeel van Bestek 2021-SMO2004</v>
      </c>
      <c r="B1" s="652"/>
      <c r="C1" s="652"/>
      <c r="D1" s="652"/>
      <c r="E1" s="652"/>
      <c r="F1" s="652"/>
      <c r="G1" s="652"/>
      <c r="H1" s="652"/>
      <c r="I1" s="652"/>
      <c r="J1" s="652"/>
    </row>
    <row r="2" spans="1:14" s="139" customFormat="1" ht="31.5" customHeight="1" x14ac:dyDescent="0.25">
      <c r="A2" s="229" t="s">
        <v>155</v>
      </c>
      <c r="B2" s="230" t="s">
        <v>260</v>
      </c>
      <c r="C2" s="231" t="s">
        <v>156</v>
      </c>
      <c r="D2" s="231" t="s">
        <v>261</v>
      </c>
      <c r="E2" s="230" t="s">
        <v>157</v>
      </c>
      <c r="F2" s="230" t="s">
        <v>158</v>
      </c>
      <c r="G2" s="232" t="s">
        <v>159</v>
      </c>
      <c r="H2" s="232" t="s">
        <v>160</v>
      </c>
      <c r="I2" s="232" t="s">
        <v>181</v>
      </c>
      <c r="J2" s="233" t="s">
        <v>262</v>
      </c>
      <c r="K2" s="142"/>
      <c r="L2"/>
      <c r="M2"/>
      <c r="N2"/>
    </row>
    <row r="3" spans="1:14" x14ac:dyDescent="0.25">
      <c r="A3" s="142">
        <v>1</v>
      </c>
      <c r="B3" s="148"/>
      <c r="C3" s="184"/>
      <c r="D3" s="184"/>
      <c r="E3" s="142" t="str">
        <f>IFERROR(IF(B3="Alle","Alle locaties",CONCATENATE((CONCATENATE(VLOOKUP(B3,Verzamelblad!$A$5:$E$24,3),", ",(VLOOKUP(B3,Verzamelblad!$A$5:$E$24,4)))),(CONCATENATE(" te ",(VLOOKUP(B3,Verzamelblad!$A$5:$E$24,5)))))),"")</f>
        <v/>
      </c>
      <c r="F3" s="196"/>
      <c r="G3" s="195"/>
      <c r="H3" s="195"/>
      <c r="I3" s="185" t="str">
        <f>IF(H3-G3=0,"",H3-G3)</f>
        <v/>
      </c>
      <c r="J3" s="142"/>
      <c r="K3" s="142"/>
    </row>
    <row r="4" spans="1:14" x14ac:dyDescent="0.25">
      <c r="A4" s="142">
        <v>2</v>
      </c>
      <c r="B4" s="148"/>
      <c r="C4" s="184"/>
      <c r="D4" s="184"/>
      <c r="E4" s="142" t="str">
        <f>IFERROR(IF(B4="Alle","Alle locaties",CONCATENATE((CONCATENATE(VLOOKUP(B4,Verzamelblad!$A$5:$E$24,3),", ",(VLOOKUP(B4,Verzamelblad!$A$5:$E$24,4)))),(CONCATENATE(" te ",(VLOOKUP(B4,Verzamelblad!$A$5:$E$24,5)))))),"")</f>
        <v/>
      </c>
      <c r="F4" s="196"/>
      <c r="G4" s="195"/>
      <c r="H4" s="195"/>
      <c r="I4" s="185" t="str">
        <f t="shared" ref="I4:I67" si="0">IF(H4-G4=0,"",H4-G4)</f>
        <v/>
      </c>
      <c r="J4" s="142"/>
      <c r="K4" s="142"/>
    </row>
    <row r="5" spans="1:14" x14ac:dyDescent="0.25">
      <c r="A5" s="142">
        <v>3</v>
      </c>
      <c r="B5" s="148"/>
      <c r="C5" s="184"/>
      <c r="D5" s="184"/>
      <c r="E5" s="142" t="str">
        <f>IFERROR(IF(B5="Alle","Alle locaties",CONCATENATE((CONCATENATE(VLOOKUP(B5,Verzamelblad!$A$5:$E$24,3),", ",(VLOOKUP(B5,Verzamelblad!$A$5:$E$24,4)))),(CONCATENATE(" te ",(VLOOKUP(B5,Verzamelblad!$A$5:$E$24,5)))))),"")</f>
        <v/>
      </c>
      <c r="F5" s="196"/>
      <c r="G5" s="195"/>
      <c r="H5" s="195"/>
      <c r="I5" s="185" t="str">
        <f t="shared" si="0"/>
        <v/>
      </c>
      <c r="J5" s="142"/>
      <c r="K5" s="142"/>
    </row>
    <row r="6" spans="1:14" x14ac:dyDescent="0.25">
      <c r="A6" s="142">
        <v>4</v>
      </c>
      <c r="B6" s="148"/>
      <c r="C6" s="184"/>
      <c r="D6" s="184"/>
      <c r="E6" s="142" t="str">
        <f>IFERROR(IF(B6="Alle","Alle locaties",CONCATENATE((CONCATENATE(VLOOKUP(B6,Verzamelblad!$A$5:$E$24,3),", ",(VLOOKUP(B6,Verzamelblad!$A$5:$E$24,4)))),(CONCATENATE(" te ",(VLOOKUP(B6,Verzamelblad!$A$5:$E$24,5)))))),"")</f>
        <v/>
      </c>
      <c r="F6" s="196"/>
      <c r="G6" s="195"/>
      <c r="H6" s="195"/>
      <c r="I6" s="185" t="str">
        <f t="shared" si="0"/>
        <v/>
      </c>
      <c r="J6" s="142"/>
      <c r="K6" s="142"/>
    </row>
    <row r="7" spans="1:14" x14ac:dyDescent="0.25">
      <c r="A7" s="142">
        <v>5</v>
      </c>
      <c r="B7" s="148"/>
      <c r="C7" s="184"/>
      <c r="D7" s="184"/>
      <c r="E7" s="142" t="str">
        <f>IFERROR(IF(B7="Alle","Alle locaties",CONCATENATE((CONCATENATE(VLOOKUP(B7,Verzamelblad!$A$5:$E$24,3),", ",(VLOOKUP(B7,Verzamelblad!$A$5:$E$24,4)))),(CONCATENATE(" te ",(VLOOKUP(B7,Verzamelblad!$A$5:$E$24,5)))))),"")</f>
        <v/>
      </c>
      <c r="F7" s="196"/>
      <c r="G7" s="195"/>
      <c r="H7" s="195"/>
      <c r="I7" s="185" t="str">
        <f t="shared" si="0"/>
        <v/>
      </c>
      <c r="J7" s="142"/>
      <c r="K7" s="142"/>
    </row>
    <row r="8" spans="1:14" x14ac:dyDescent="0.25">
      <c r="A8" s="142">
        <v>6</v>
      </c>
      <c r="B8" s="148"/>
      <c r="C8" s="184"/>
      <c r="D8" s="184"/>
      <c r="E8" s="142" t="str">
        <f>IFERROR(IF(B8="Alle","Alle locaties",CONCATENATE((CONCATENATE(VLOOKUP(B8,Verzamelblad!$A$5:$E$24,3),", ",(VLOOKUP(B8,Verzamelblad!$A$5:$E$24,4)))),(CONCATENATE(" te ",(VLOOKUP(B8,Verzamelblad!$A$5:$E$24,5)))))),"")</f>
        <v/>
      </c>
      <c r="F8" s="196"/>
      <c r="G8" s="195"/>
      <c r="H8" s="195"/>
      <c r="I8" s="185" t="str">
        <f t="shared" si="0"/>
        <v/>
      </c>
      <c r="J8" s="142"/>
      <c r="K8" s="142"/>
    </row>
    <row r="9" spans="1:14" x14ac:dyDescent="0.25">
      <c r="A9" s="142">
        <v>7</v>
      </c>
      <c r="B9" s="148"/>
      <c r="C9" s="184"/>
      <c r="D9" s="184"/>
      <c r="E9" s="142" t="str">
        <f>IFERROR(IF(B9="Alle","Alle locaties",CONCATENATE((CONCATENATE(VLOOKUP(B9,Verzamelblad!$A$5:$E$24,3),", ",(VLOOKUP(B9,Verzamelblad!$A$5:$E$24,4)))),(CONCATENATE(" te ",(VLOOKUP(B9,Verzamelblad!$A$5:$E$24,5)))))),"")</f>
        <v/>
      </c>
      <c r="F9" s="196"/>
      <c r="G9" s="195"/>
      <c r="H9" s="195"/>
      <c r="I9" s="185" t="str">
        <f t="shared" si="0"/>
        <v/>
      </c>
      <c r="J9" s="142"/>
      <c r="K9" s="142"/>
    </row>
    <row r="10" spans="1:14" x14ac:dyDescent="0.25">
      <c r="A10" s="142">
        <v>8</v>
      </c>
      <c r="B10" s="148"/>
      <c r="C10" s="184"/>
      <c r="D10" s="184"/>
      <c r="E10" s="142" t="str">
        <f>IFERROR(IF(B10="Alle","Alle locaties",CONCATENATE((CONCATENATE(VLOOKUP(B10,Verzamelblad!$A$5:$E$24,3),", ",(VLOOKUP(B10,Verzamelblad!$A$5:$E$24,4)))),(CONCATENATE(" te ",(VLOOKUP(B10,Verzamelblad!$A$5:$E$24,5)))))),"")</f>
        <v/>
      </c>
      <c r="F10" s="196"/>
      <c r="G10" s="195"/>
      <c r="H10" s="195"/>
      <c r="I10" s="185" t="str">
        <f t="shared" si="0"/>
        <v/>
      </c>
      <c r="J10" s="142"/>
      <c r="K10" s="142"/>
    </row>
    <row r="11" spans="1:14" x14ac:dyDescent="0.25">
      <c r="A11" s="142">
        <v>9</v>
      </c>
      <c r="B11" s="148"/>
      <c r="C11" s="184"/>
      <c r="D11" s="184"/>
      <c r="E11" s="142" t="str">
        <f>IFERROR(IF(B11="Alle","Alle locaties",CONCATENATE((CONCATENATE(VLOOKUP(B11,Verzamelblad!$A$5:$E$24,3),", ",(VLOOKUP(B11,Verzamelblad!$A$5:$E$24,4)))),(CONCATENATE(" te ",(VLOOKUP(B11,Verzamelblad!$A$5:$E$24,5)))))),"")</f>
        <v/>
      </c>
      <c r="F11" s="196"/>
      <c r="G11" s="195"/>
      <c r="H11" s="195"/>
      <c r="I11" s="185" t="str">
        <f t="shared" si="0"/>
        <v/>
      </c>
      <c r="J11" s="142"/>
      <c r="K11" s="142"/>
    </row>
    <row r="12" spans="1:14" x14ac:dyDescent="0.25">
      <c r="A12" s="142">
        <v>10</v>
      </c>
      <c r="B12" s="148"/>
      <c r="C12" s="184"/>
      <c r="D12" s="184"/>
      <c r="E12" s="142" t="str">
        <f>IFERROR(IF(B12="Alle","Alle locaties",CONCATENATE((CONCATENATE(VLOOKUP(B12,Verzamelblad!$A$5:$E$24,3),", ",(VLOOKUP(B12,Verzamelblad!$A$5:$E$24,4)))),(CONCATENATE(" te ",(VLOOKUP(B12,Verzamelblad!$A$5:$E$24,5)))))),"")</f>
        <v/>
      </c>
      <c r="F12" s="196"/>
      <c r="G12" s="195"/>
      <c r="H12" s="195"/>
      <c r="I12" s="185" t="str">
        <f t="shared" si="0"/>
        <v/>
      </c>
      <c r="J12" s="142"/>
      <c r="K12" s="142"/>
    </row>
    <row r="13" spans="1:14" x14ac:dyDescent="0.25">
      <c r="A13" s="142">
        <v>11</v>
      </c>
      <c r="B13" s="148"/>
      <c r="C13" s="184"/>
      <c r="D13" s="184"/>
      <c r="E13" s="142" t="str">
        <f>IFERROR(IF(B13="Alle","Alle locaties",CONCATENATE((CONCATENATE(VLOOKUP(B13,Verzamelblad!$A$5:$E$24,3),", ",(VLOOKUP(B13,Verzamelblad!$A$5:$E$24,4)))),(CONCATENATE(" te ",(VLOOKUP(B13,Verzamelblad!$A$5:$E$24,5)))))),"")</f>
        <v/>
      </c>
      <c r="F13" s="196"/>
      <c r="G13" s="195"/>
      <c r="H13" s="195"/>
      <c r="I13" s="185" t="str">
        <f t="shared" si="0"/>
        <v/>
      </c>
      <c r="J13" s="142"/>
      <c r="K13" s="142"/>
    </row>
    <row r="14" spans="1:14" x14ac:dyDescent="0.25">
      <c r="A14" s="142">
        <v>12</v>
      </c>
      <c r="B14" s="148"/>
      <c r="C14" s="184"/>
      <c r="D14" s="184"/>
      <c r="E14" s="142" t="str">
        <f>IFERROR(IF(B14="Alle","Alle locaties",CONCATENATE((CONCATENATE(VLOOKUP(B14,Verzamelblad!$A$5:$E$24,3),", ",(VLOOKUP(B14,Verzamelblad!$A$5:$E$24,4)))),(CONCATENATE(" te ",(VLOOKUP(B14,Verzamelblad!$A$5:$E$24,5)))))),"")</f>
        <v/>
      </c>
      <c r="F14" s="196"/>
      <c r="G14" s="195"/>
      <c r="H14" s="195"/>
      <c r="I14" s="185" t="str">
        <f t="shared" si="0"/>
        <v/>
      </c>
      <c r="J14" s="142"/>
      <c r="K14" s="142"/>
    </row>
    <row r="15" spans="1:14" x14ac:dyDescent="0.25">
      <c r="A15" s="142">
        <v>13</v>
      </c>
      <c r="B15" s="148"/>
      <c r="C15" s="184"/>
      <c r="D15" s="184"/>
      <c r="E15" s="142" t="str">
        <f>IFERROR(IF(B15="Alle","Alle locaties",CONCATENATE((CONCATENATE(VLOOKUP(B15,Verzamelblad!$A$5:$E$24,3),", ",(VLOOKUP(B15,Verzamelblad!$A$5:$E$24,4)))),(CONCATENATE(" te ",(VLOOKUP(B15,Verzamelblad!$A$5:$E$24,5)))))),"")</f>
        <v/>
      </c>
      <c r="F15" s="196"/>
      <c r="G15" s="195"/>
      <c r="H15" s="195"/>
      <c r="I15" s="185" t="str">
        <f t="shared" si="0"/>
        <v/>
      </c>
      <c r="J15" s="142"/>
      <c r="K15" s="142"/>
    </row>
    <row r="16" spans="1:14" x14ac:dyDescent="0.25">
      <c r="A16" s="142">
        <v>14</v>
      </c>
      <c r="B16" s="148"/>
      <c r="C16" s="184"/>
      <c r="D16" s="184"/>
      <c r="E16" s="142" t="str">
        <f>IFERROR(IF(B16="Alle","Alle locaties",CONCATENATE((CONCATENATE(VLOOKUP(B16,Verzamelblad!$A$5:$E$24,3),", ",(VLOOKUP(B16,Verzamelblad!$A$5:$E$24,4)))),(CONCATENATE(" te ",(VLOOKUP(B16,Verzamelblad!$A$5:$E$24,5)))))),"")</f>
        <v/>
      </c>
      <c r="F16" s="196"/>
      <c r="G16" s="195"/>
      <c r="H16" s="195"/>
      <c r="I16" s="185" t="str">
        <f t="shared" si="0"/>
        <v/>
      </c>
      <c r="J16" s="142"/>
      <c r="K16" s="142"/>
    </row>
    <row r="17" spans="1:11" x14ac:dyDescent="0.25">
      <c r="A17" s="142">
        <v>15</v>
      </c>
      <c r="B17" s="148"/>
      <c r="C17" s="184"/>
      <c r="D17" s="184"/>
      <c r="E17" s="142" t="str">
        <f>IFERROR(IF(B17="Alle","Alle locaties",CONCATENATE((CONCATENATE(VLOOKUP(B17,Verzamelblad!$A$5:$E$24,3),", ",(VLOOKUP(B17,Verzamelblad!$A$5:$E$24,4)))),(CONCATENATE(" te ",(VLOOKUP(B17,Verzamelblad!$A$5:$E$24,5)))))),"")</f>
        <v/>
      </c>
      <c r="F17" s="196"/>
      <c r="G17" s="195"/>
      <c r="H17" s="195"/>
      <c r="I17" s="185" t="str">
        <f t="shared" si="0"/>
        <v/>
      </c>
      <c r="J17" s="142"/>
      <c r="K17" s="142"/>
    </row>
    <row r="18" spans="1:11" x14ac:dyDescent="0.25">
      <c r="A18" s="142">
        <v>16</v>
      </c>
      <c r="B18" s="148"/>
      <c r="C18" s="184"/>
      <c r="D18" s="184"/>
      <c r="E18" s="142" t="str">
        <f>IFERROR(IF(B18="Alle","Alle locaties",CONCATENATE((CONCATENATE(VLOOKUP(B18,Verzamelblad!$A$5:$E$24,3),", ",(VLOOKUP(B18,Verzamelblad!$A$5:$E$24,4)))),(CONCATENATE(" te ",(VLOOKUP(B18,Verzamelblad!$A$5:$E$24,5)))))),"")</f>
        <v/>
      </c>
      <c r="F18" s="196"/>
      <c r="G18" s="195"/>
      <c r="H18" s="195"/>
      <c r="I18" s="185" t="str">
        <f t="shared" si="0"/>
        <v/>
      </c>
      <c r="J18" s="142"/>
      <c r="K18" s="142"/>
    </row>
    <row r="19" spans="1:11" x14ac:dyDescent="0.25">
      <c r="A19" s="142">
        <v>17</v>
      </c>
      <c r="E19" s="142" t="str">
        <f>IFERROR(IF(B19="Alle","Alle locaties",CONCATENATE((CONCATENATE(VLOOKUP(B19,Verzamelblad!$A$5:$E$24,3),", ",(VLOOKUP(B19,Verzamelblad!$A$5:$E$24,4)))),(CONCATENATE(" te ",(VLOOKUP(B19,Verzamelblad!$A$5:$E$24,5)))))),"")</f>
        <v/>
      </c>
      <c r="F19" s="139"/>
      <c r="G19" s="195"/>
      <c r="H19" s="195"/>
      <c r="I19" s="185" t="str">
        <f t="shared" si="0"/>
        <v/>
      </c>
    </row>
    <row r="20" spans="1:11" x14ac:dyDescent="0.25">
      <c r="A20" s="142">
        <v>18</v>
      </c>
      <c r="E20" s="142" t="str">
        <f>IFERROR(IF(B20="Alle","Alle locaties",CONCATENATE((CONCATENATE(VLOOKUP(B20,Verzamelblad!$A$5:$E$24,3),", ",(VLOOKUP(B20,Verzamelblad!$A$5:$E$24,4)))),(CONCATENATE(" te ",(VLOOKUP(B20,Verzamelblad!$A$5:$E$24,5)))))),"")</f>
        <v/>
      </c>
      <c r="F20" s="139"/>
      <c r="G20" s="195"/>
      <c r="H20" s="195"/>
      <c r="I20" s="185" t="str">
        <f t="shared" si="0"/>
        <v/>
      </c>
    </row>
    <row r="21" spans="1:11" x14ac:dyDescent="0.25">
      <c r="A21" s="142">
        <v>19</v>
      </c>
      <c r="E21" s="142" t="str">
        <f>IFERROR(IF(B21="Alle","Alle locaties",CONCATENATE((CONCATENATE(VLOOKUP(B21,Verzamelblad!$A$5:$E$24,3),", ",(VLOOKUP(B21,Verzamelblad!$A$5:$E$24,4)))),(CONCATENATE(" te ",(VLOOKUP(B21,Verzamelblad!$A$5:$E$24,5)))))),"")</f>
        <v/>
      </c>
      <c r="F21" s="139"/>
      <c r="G21" s="195"/>
      <c r="H21" s="195"/>
      <c r="I21" s="185" t="str">
        <f t="shared" si="0"/>
        <v/>
      </c>
    </row>
    <row r="22" spans="1:11" x14ac:dyDescent="0.25">
      <c r="A22" s="142">
        <v>20</v>
      </c>
      <c r="E22" s="142" t="str">
        <f>IFERROR(IF(B22="Alle","Alle locaties",CONCATENATE((CONCATENATE(VLOOKUP(B22,Verzamelblad!$A$5:$E$24,3),", ",(VLOOKUP(B22,Verzamelblad!$A$5:$E$24,4)))),(CONCATENATE(" te ",(VLOOKUP(B22,Verzamelblad!$A$5:$E$24,5)))))),"")</f>
        <v/>
      </c>
      <c r="F22" s="139"/>
      <c r="G22" s="195"/>
      <c r="H22" s="195"/>
      <c r="I22" s="185" t="str">
        <f t="shared" si="0"/>
        <v/>
      </c>
    </row>
    <row r="23" spans="1:11" x14ac:dyDescent="0.25">
      <c r="A23" s="142">
        <v>21</v>
      </c>
      <c r="E23" s="142" t="str">
        <f>IFERROR(IF(B23="Alle","Alle locaties",CONCATENATE((CONCATENATE(VLOOKUP(B23,Verzamelblad!$A$5:$E$24,3),", ",(VLOOKUP(B23,Verzamelblad!$A$5:$E$24,4)))),(CONCATENATE(" te ",(VLOOKUP(B23,Verzamelblad!$A$5:$E$24,5)))))),"")</f>
        <v/>
      </c>
      <c r="F23" s="139"/>
      <c r="G23" s="195"/>
      <c r="H23" s="195"/>
      <c r="I23" s="185" t="str">
        <f t="shared" si="0"/>
        <v/>
      </c>
    </row>
    <row r="24" spans="1:11" x14ac:dyDescent="0.25">
      <c r="A24" s="142">
        <v>22</v>
      </c>
      <c r="E24" s="142" t="str">
        <f>IFERROR(IF(B24="Alle","Alle locaties",CONCATENATE((CONCATENATE(VLOOKUP(B24,Verzamelblad!$A$5:$E$24,3),", ",(VLOOKUP(B24,Verzamelblad!$A$5:$E$24,4)))),(CONCATENATE(" te ",(VLOOKUP(B24,Verzamelblad!$A$5:$E$24,5)))))),"")</f>
        <v/>
      </c>
      <c r="F24" s="139"/>
      <c r="G24" s="195"/>
      <c r="H24" s="195"/>
      <c r="I24" s="185" t="str">
        <f t="shared" si="0"/>
        <v/>
      </c>
    </row>
    <row r="25" spans="1:11" x14ac:dyDescent="0.25">
      <c r="A25" s="142">
        <v>23</v>
      </c>
      <c r="E25" s="142" t="str">
        <f>IFERROR(IF(B25="Alle","Alle locaties",CONCATENATE((CONCATENATE(VLOOKUP(B25,Verzamelblad!$A$5:$E$24,3),", ",(VLOOKUP(B25,Verzamelblad!$A$5:$E$24,4)))),(CONCATENATE(" te ",(VLOOKUP(B25,Verzamelblad!$A$5:$E$24,5)))))),"")</f>
        <v/>
      </c>
      <c r="F25" s="139"/>
      <c r="G25" s="195"/>
      <c r="H25" s="195"/>
      <c r="I25" s="185" t="str">
        <f t="shared" si="0"/>
        <v/>
      </c>
    </row>
    <row r="26" spans="1:11" x14ac:dyDescent="0.25">
      <c r="A26" s="142">
        <v>24</v>
      </c>
      <c r="E26" s="142" t="str">
        <f>IFERROR(IF(B26="Alle","Alle locaties",CONCATENATE((CONCATENATE(VLOOKUP(B26,Verzamelblad!$A$5:$E$24,3),", ",(VLOOKUP(B26,Verzamelblad!$A$5:$E$24,4)))),(CONCATENATE(" te ",(VLOOKUP(B26,Verzamelblad!$A$5:$E$24,5)))))),"")</f>
        <v/>
      </c>
      <c r="F26" s="139"/>
      <c r="G26" s="195"/>
      <c r="H26" s="195"/>
      <c r="I26" s="185" t="str">
        <f t="shared" si="0"/>
        <v/>
      </c>
    </row>
    <row r="27" spans="1:11" x14ac:dyDescent="0.25">
      <c r="A27" s="142">
        <v>25</v>
      </c>
      <c r="E27" s="142" t="str">
        <f>IFERROR(IF(B27="Alle","Alle locaties",CONCATENATE((CONCATENATE(VLOOKUP(B27,Verzamelblad!$A$5:$E$24,3),", ",(VLOOKUP(B27,Verzamelblad!$A$5:$E$24,4)))),(CONCATENATE(" te ",(VLOOKUP(B27,Verzamelblad!$A$5:$E$24,5)))))),"")</f>
        <v/>
      </c>
      <c r="F27" s="139"/>
      <c r="G27" s="195"/>
      <c r="H27" s="195"/>
      <c r="I27" s="185" t="str">
        <f t="shared" si="0"/>
        <v/>
      </c>
    </row>
    <row r="28" spans="1:11" x14ac:dyDescent="0.25">
      <c r="A28" s="142">
        <v>26</v>
      </c>
      <c r="E28" s="142" t="str">
        <f>IFERROR(IF(B28="Alle","Alle locaties",CONCATENATE((CONCATENATE(VLOOKUP(B28,Verzamelblad!$A$5:$E$24,3),", ",(VLOOKUP(B28,Verzamelblad!$A$5:$E$24,4)))),(CONCATENATE(" te ",(VLOOKUP(B28,Verzamelblad!$A$5:$E$24,5)))))),"")</f>
        <v/>
      </c>
      <c r="F28" s="139"/>
      <c r="G28" s="195"/>
      <c r="H28" s="195"/>
      <c r="I28" s="185" t="str">
        <f t="shared" si="0"/>
        <v/>
      </c>
    </row>
    <row r="29" spans="1:11" x14ac:dyDescent="0.25">
      <c r="A29" s="142">
        <v>27</v>
      </c>
      <c r="E29" s="142" t="str">
        <f>IFERROR(IF(B29="Alle","Alle locaties",CONCATENATE((CONCATENATE(VLOOKUP(B29,Verzamelblad!$A$5:$E$24,3),", ",(VLOOKUP(B29,Verzamelblad!$A$5:$E$24,4)))),(CONCATENATE(" te ",(VLOOKUP(B29,Verzamelblad!$A$5:$E$24,5)))))),"")</f>
        <v/>
      </c>
      <c r="F29" s="139"/>
      <c r="G29" s="195"/>
      <c r="H29" s="195"/>
      <c r="I29" s="185" t="str">
        <f t="shared" si="0"/>
        <v/>
      </c>
    </row>
    <row r="30" spans="1:11" x14ac:dyDescent="0.25">
      <c r="A30" s="142">
        <v>28</v>
      </c>
      <c r="E30" s="142" t="str">
        <f>IFERROR(IF(B30="Alle","Alle locaties",CONCATENATE((CONCATENATE(VLOOKUP(B30,Verzamelblad!$A$5:$E$24,3),", ",(VLOOKUP(B30,Verzamelblad!$A$5:$E$24,4)))),(CONCATENATE(" te ",(VLOOKUP(B30,Verzamelblad!$A$5:$E$24,5)))))),"")</f>
        <v/>
      </c>
      <c r="F30" s="139"/>
      <c r="G30" s="195"/>
      <c r="H30" s="195"/>
      <c r="I30" s="185" t="str">
        <f t="shared" si="0"/>
        <v/>
      </c>
    </row>
    <row r="31" spans="1:11" x14ac:dyDescent="0.25">
      <c r="A31" s="142">
        <v>29</v>
      </c>
      <c r="E31" s="142" t="str">
        <f>IFERROR(IF(B31="Alle","Alle locaties",CONCATENATE((CONCATENATE(VLOOKUP(B31,Verzamelblad!$A$5:$E$24,3),", ",(VLOOKUP(B31,Verzamelblad!$A$5:$E$24,4)))),(CONCATENATE(" te ",(VLOOKUP(B31,Verzamelblad!$A$5:$E$24,5)))))),"")</f>
        <v/>
      </c>
      <c r="F31" s="139"/>
      <c r="G31" s="195"/>
      <c r="H31" s="195"/>
      <c r="I31" s="185" t="str">
        <f t="shared" si="0"/>
        <v/>
      </c>
    </row>
    <row r="32" spans="1:11" x14ac:dyDescent="0.25">
      <c r="A32" s="142">
        <v>30</v>
      </c>
      <c r="E32" s="142" t="str">
        <f>IFERROR(IF(B32="Alle","Alle locaties",CONCATENATE((CONCATENATE(VLOOKUP(B32,Verzamelblad!$A$5:$E$24,3),", ",(VLOOKUP(B32,Verzamelblad!$A$5:$E$24,4)))),(CONCATENATE(" te ",(VLOOKUP(B32,Verzamelblad!$A$5:$E$24,5)))))),"")</f>
        <v/>
      </c>
      <c r="F32" s="139"/>
      <c r="G32" s="195"/>
      <c r="H32" s="195"/>
      <c r="I32" s="185" t="str">
        <f t="shared" si="0"/>
        <v/>
      </c>
    </row>
    <row r="33" spans="1:9" x14ac:dyDescent="0.25">
      <c r="A33" s="142">
        <v>31</v>
      </c>
      <c r="E33" s="142" t="str">
        <f>IFERROR(IF(B33="Alle","Alle locaties",CONCATENATE((CONCATENATE(VLOOKUP(B33,Verzamelblad!$A$5:$E$24,3),", ",(VLOOKUP(B33,Verzamelblad!$A$5:$E$24,4)))),(CONCATENATE(" te ",(VLOOKUP(B33,Verzamelblad!$A$5:$E$24,5)))))),"")</f>
        <v/>
      </c>
      <c r="F33" s="139"/>
      <c r="G33" s="195"/>
      <c r="H33" s="195"/>
      <c r="I33" s="185" t="str">
        <f t="shared" si="0"/>
        <v/>
      </c>
    </row>
    <row r="34" spans="1:9" x14ac:dyDescent="0.25">
      <c r="A34" s="142">
        <v>32</v>
      </c>
      <c r="E34" s="142" t="str">
        <f>IFERROR(IF(B34="Alle","Alle locaties",CONCATENATE((CONCATENATE(VLOOKUP(B34,Verzamelblad!$A$5:$E$24,3),", ",(VLOOKUP(B34,Verzamelblad!$A$5:$E$24,4)))),(CONCATENATE(" te ",(VLOOKUP(B34,Verzamelblad!$A$5:$E$24,5)))))),"")</f>
        <v/>
      </c>
      <c r="F34" s="139"/>
      <c r="G34" s="195"/>
      <c r="H34" s="195"/>
      <c r="I34" s="185" t="str">
        <f t="shared" si="0"/>
        <v/>
      </c>
    </row>
    <row r="35" spans="1:9" x14ac:dyDescent="0.25">
      <c r="A35" s="142">
        <v>33</v>
      </c>
      <c r="E35" s="142" t="str">
        <f>IFERROR(IF(B35="Alle","Alle locaties",CONCATENATE((CONCATENATE(VLOOKUP(B35,Verzamelblad!$A$5:$E$24,3),", ",(VLOOKUP(B35,Verzamelblad!$A$5:$E$24,4)))),(CONCATENATE(" te ",(VLOOKUP(B35,Verzamelblad!$A$5:$E$24,5)))))),"")</f>
        <v/>
      </c>
      <c r="F35" s="139"/>
      <c r="G35" s="195"/>
      <c r="H35" s="195"/>
      <c r="I35" s="185" t="str">
        <f t="shared" si="0"/>
        <v/>
      </c>
    </row>
    <row r="36" spans="1:9" x14ac:dyDescent="0.25">
      <c r="A36" s="142">
        <v>34</v>
      </c>
      <c r="E36" s="142" t="str">
        <f>IFERROR(IF(B36="Alle","Alle locaties",CONCATENATE((CONCATENATE(VLOOKUP(B36,Verzamelblad!$A$5:$E$24,3),", ",(VLOOKUP(B36,Verzamelblad!$A$5:$E$24,4)))),(CONCATENATE(" te ",(VLOOKUP(B36,Verzamelblad!$A$5:$E$24,5)))))),"")</f>
        <v/>
      </c>
      <c r="F36" s="139"/>
      <c r="G36" s="195"/>
      <c r="H36" s="195"/>
      <c r="I36" s="185" t="str">
        <f t="shared" si="0"/>
        <v/>
      </c>
    </row>
    <row r="37" spans="1:9" x14ac:dyDescent="0.25">
      <c r="A37" s="142">
        <v>35</v>
      </c>
      <c r="E37" s="142" t="str">
        <f>IFERROR(IF(B37="Alle","Alle locaties",CONCATENATE((CONCATENATE(VLOOKUP(B37,Verzamelblad!$A$5:$E$24,3),", ",(VLOOKUP(B37,Verzamelblad!$A$5:$E$24,4)))),(CONCATENATE(" te ",(VLOOKUP(B37,Verzamelblad!$A$5:$E$24,5)))))),"")</f>
        <v/>
      </c>
      <c r="F37" s="139"/>
      <c r="G37" s="195"/>
      <c r="H37" s="195"/>
      <c r="I37" s="185" t="str">
        <f t="shared" si="0"/>
        <v/>
      </c>
    </row>
    <row r="38" spans="1:9" x14ac:dyDescent="0.25">
      <c r="A38" s="142">
        <v>36</v>
      </c>
      <c r="E38" s="142" t="str">
        <f>IFERROR(IF(B38="Alle","Alle locaties",CONCATENATE((CONCATENATE(VLOOKUP(B38,Verzamelblad!$A$5:$E$24,3),", ",(VLOOKUP(B38,Verzamelblad!$A$5:$E$24,4)))),(CONCATENATE(" te ",(VLOOKUP(B38,Verzamelblad!$A$5:$E$24,5)))))),"")</f>
        <v/>
      </c>
      <c r="F38" s="139"/>
      <c r="G38" s="195"/>
      <c r="H38" s="195"/>
      <c r="I38" s="185" t="str">
        <f t="shared" si="0"/>
        <v/>
      </c>
    </row>
    <row r="39" spans="1:9" x14ac:dyDescent="0.25">
      <c r="A39" s="142">
        <v>37</v>
      </c>
      <c r="E39" s="142" t="str">
        <f>IFERROR(IF(B39="Alle","Alle locaties",CONCATENATE((CONCATENATE(VLOOKUP(B39,Verzamelblad!$A$5:$E$24,3),", ",(VLOOKUP(B39,Verzamelblad!$A$5:$E$24,4)))),(CONCATENATE(" te ",(VLOOKUP(B39,Verzamelblad!$A$5:$E$24,5)))))),"")</f>
        <v/>
      </c>
      <c r="F39" s="139"/>
      <c r="G39" s="195"/>
      <c r="H39" s="195"/>
      <c r="I39" s="185" t="str">
        <f t="shared" si="0"/>
        <v/>
      </c>
    </row>
    <row r="40" spans="1:9" x14ac:dyDescent="0.25">
      <c r="A40" s="142">
        <v>38</v>
      </c>
      <c r="E40" s="142" t="str">
        <f>IFERROR(IF(B40="Alle","Alle locaties",CONCATENATE((CONCATENATE(VLOOKUP(B40,Verzamelblad!$A$5:$E$24,3),", ",(VLOOKUP(B40,Verzamelblad!$A$5:$E$24,4)))),(CONCATENATE(" te ",(VLOOKUP(B40,Verzamelblad!$A$5:$E$24,5)))))),"")</f>
        <v/>
      </c>
      <c r="F40" s="139"/>
      <c r="G40" s="195"/>
      <c r="H40" s="195"/>
      <c r="I40" s="185" t="str">
        <f t="shared" si="0"/>
        <v/>
      </c>
    </row>
    <row r="41" spans="1:9" x14ac:dyDescent="0.25">
      <c r="A41" s="142">
        <v>39</v>
      </c>
      <c r="E41" s="142" t="str">
        <f>IFERROR(IF(B41="Alle","Alle locaties",CONCATENATE((CONCATENATE(VLOOKUP(B41,Verzamelblad!$A$5:$E$24,3),", ",(VLOOKUP(B41,Verzamelblad!$A$5:$E$24,4)))),(CONCATENATE(" te ",(VLOOKUP(B41,Verzamelblad!$A$5:$E$24,5)))))),"")</f>
        <v/>
      </c>
      <c r="F41" s="139"/>
      <c r="G41" s="195"/>
      <c r="H41" s="195"/>
      <c r="I41" s="185" t="str">
        <f t="shared" si="0"/>
        <v/>
      </c>
    </row>
    <row r="42" spans="1:9" x14ac:dyDescent="0.25">
      <c r="A42" s="142">
        <v>40</v>
      </c>
      <c r="E42" s="142" t="str">
        <f>IFERROR(IF(B42="Alle","Alle locaties",CONCATENATE((CONCATENATE(VLOOKUP(B42,Verzamelblad!$A$5:$E$24,3),", ",(VLOOKUP(B42,Verzamelblad!$A$5:$E$24,4)))),(CONCATENATE(" te ",(VLOOKUP(B42,Verzamelblad!$A$5:$E$24,5)))))),"")</f>
        <v/>
      </c>
      <c r="F42" s="139"/>
      <c r="G42" s="195"/>
      <c r="H42" s="195"/>
      <c r="I42" s="185" t="str">
        <f t="shared" si="0"/>
        <v/>
      </c>
    </row>
    <row r="43" spans="1:9" x14ac:dyDescent="0.25">
      <c r="A43" s="142">
        <v>41</v>
      </c>
      <c r="E43" s="142" t="str">
        <f>IFERROR(IF(B43="Alle","Alle locaties",CONCATENATE((CONCATENATE(VLOOKUP(B43,Verzamelblad!$A$5:$E$24,3),", ",(VLOOKUP(B43,Verzamelblad!$A$5:$E$24,4)))),(CONCATENATE(" te ",(VLOOKUP(B43,Verzamelblad!$A$5:$E$24,5)))))),"")</f>
        <v/>
      </c>
      <c r="F43" s="139"/>
      <c r="G43" s="195"/>
      <c r="H43" s="195"/>
      <c r="I43" s="185" t="str">
        <f t="shared" si="0"/>
        <v/>
      </c>
    </row>
    <row r="44" spans="1:9" x14ac:dyDescent="0.25">
      <c r="A44" s="142">
        <v>42</v>
      </c>
      <c r="E44" s="142" t="str">
        <f>IFERROR(IF(B44="Alle","Alle locaties",CONCATENATE((CONCATENATE(VLOOKUP(B44,Verzamelblad!$A$5:$E$24,3),", ",(VLOOKUP(B44,Verzamelblad!$A$5:$E$24,4)))),(CONCATENATE(" te ",(VLOOKUP(B44,Verzamelblad!$A$5:$E$24,5)))))),"")</f>
        <v/>
      </c>
      <c r="F44" s="139"/>
      <c r="G44" s="195"/>
      <c r="H44" s="195"/>
      <c r="I44" s="185" t="str">
        <f t="shared" si="0"/>
        <v/>
      </c>
    </row>
    <row r="45" spans="1:9" x14ac:dyDescent="0.25">
      <c r="A45" s="142">
        <v>43</v>
      </c>
      <c r="E45" s="142" t="str">
        <f>IFERROR(IF(B45="Alle","Alle locaties",CONCATENATE((CONCATENATE(VLOOKUP(B45,Verzamelblad!$A$5:$E$24,3),", ",(VLOOKUP(B45,Verzamelblad!$A$5:$E$24,4)))),(CONCATENATE(" te ",(VLOOKUP(B45,Verzamelblad!$A$5:$E$24,5)))))),"")</f>
        <v/>
      </c>
      <c r="F45" s="139"/>
      <c r="G45" s="195"/>
      <c r="H45" s="195"/>
      <c r="I45" s="185" t="str">
        <f t="shared" si="0"/>
        <v/>
      </c>
    </row>
    <row r="46" spans="1:9" x14ac:dyDescent="0.25">
      <c r="A46" s="142">
        <v>44</v>
      </c>
      <c r="E46" s="142" t="str">
        <f>IFERROR(IF(B46="Alle","Alle locaties",CONCATENATE((CONCATENATE(VLOOKUP(B46,Verzamelblad!$A$5:$E$24,3),", ",(VLOOKUP(B46,Verzamelblad!$A$5:$E$24,4)))),(CONCATENATE(" te ",(VLOOKUP(B46,Verzamelblad!$A$5:$E$24,5)))))),"")</f>
        <v/>
      </c>
      <c r="F46" s="139"/>
      <c r="G46" s="195"/>
      <c r="H46" s="195"/>
      <c r="I46" s="185" t="str">
        <f t="shared" si="0"/>
        <v/>
      </c>
    </row>
    <row r="47" spans="1:9" x14ac:dyDescent="0.25">
      <c r="A47" s="142">
        <v>45</v>
      </c>
      <c r="E47" s="142" t="str">
        <f>IFERROR(IF(B47="Alle","Alle locaties",CONCATENATE((CONCATENATE(VLOOKUP(B47,Verzamelblad!$A$5:$E$24,3),", ",(VLOOKUP(B47,Verzamelblad!$A$5:$E$24,4)))),(CONCATENATE(" te ",(VLOOKUP(B47,Verzamelblad!$A$5:$E$24,5)))))),"")</f>
        <v/>
      </c>
      <c r="F47" s="139"/>
      <c r="G47" s="195"/>
      <c r="H47" s="195"/>
      <c r="I47" s="185" t="str">
        <f t="shared" si="0"/>
        <v/>
      </c>
    </row>
    <row r="48" spans="1:9" x14ac:dyDescent="0.25">
      <c r="A48" s="142">
        <v>46</v>
      </c>
      <c r="E48" s="142" t="str">
        <f>IFERROR(IF(B48="Alle","Alle locaties",CONCATENATE((CONCATENATE(VLOOKUP(B48,Verzamelblad!$A$5:$E$24,3),", ",(VLOOKUP(B48,Verzamelblad!$A$5:$E$24,4)))),(CONCATENATE(" te ",(VLOOKUP(B48,Verzamelblad!$A$5:$E$24,5)))))),"")</f>
        <v/>
      </c>
      <c r="F48" s="139"/>
      <c r="G48" s="195"/>
      <c r="H48" s="195"/>
      <c r="I48" s="185" t="str">
        <f t="shared" si="0"/>
        <v/>
      </c>
    </row>
    <row r="49" spans="1:9" x14ac:dyDescent="0.25">
      <c r="A49" s="142">
        <v>47</v>
      </c>
      <c r="E49" s="142" t="str">
        <f>IFERROR(IF(B49="Alle","Alle locaties",CONCATENATE((CONCATENATE(VLOOKUP(B49,Verzamelblad!$A$5:$E$24,3),", ",(VLOOKUP(B49,Verzamelblad!$A$5:$E$24,4)))),(CONCATENATE(" te ",(VLOOKUP(B49,Verzamelblad!$A$5:$E$24,5)))))),"")</f>
        <v/>
      </c>
      <c r="F49" s="139"/>
      <c r="G49" s="195"/>
      <c r="H49" s="195"/>
      <c r="I49" s="185" t="str">
        <f t="shared" si="0"/>
        <v/>
      </c>
    </row>
    <row r="50" spans="1:9" x14ac:dyDescent="0.25">
      <c r="A50" s="142">
        <v>48</v>
      </c>
      <c r="E50" s="142" t="str">
        <f>IFERROR(IF(B50="Alle","Alle locaties",CONCATENATE((CONCATENATE(VLOOKUP(B50,Verzamelblad!$A$5:$E$24,3),", ",(VLOOKUP(B50,Verzamelblad!$A$5:$E$24,4)))),(CONCATENATE(" te ",(VLOOKUP(B50,Verzamelblad!$A$5:$E$24,5)))))),"")</f>
        <v/>
      </c>
      <c r="F50" s="139"/>
      <c r="G50" s="195"/>
      <c r="H50" s="195"/>
      <c r="I50" s="185" t="str">
        <f t="shared" si="0"/>
        <v/>
      </c>
    </row>
    <row r="51" spans="1:9" x14ac:dyDescent="0.25">
      <c r="A51" s="142">
        <v>49</v>
      </c>
      <c r="E51" s="142" t="str">
        <f>IFERROR(IF(B51="Alle","Alle locaties",CONCATENATE((CONCATENATE(VLOOKUP(B51,Verzamelblad!$A$5:$E$24,3),", ",(VLOOKUP(B51,Verzamelblad!$A$5:$E$24,4)))),(CONCATENATE(" te ",(VLOOKUP(B51,Verzamelblad!$A$5:$E$24,5)))))),"")</f>
        <v/>
      </c>
      <c r="F51" s="139"/>
      <c r="G51" s="195"/>
      <c r="H51" s="195"/>
      <c r="I51" s="185" t="str">
        <f t="shared" si="0"/>
        <v/>
      </c>
    </row>
    <row r="52" spans="1:9" x14ac:dyDescent="0.25">
      <c r="A52" s="142">
        <v>50</v>
      </c>
      <c r="E52" s="142" t="str">
        <f>IFERROR(IF(B52="Alle","Alle locaties",CONCATENATE((CONCATENATE(VLOOKUP(B52,Verzamelblad!$A$5:$E$24,3),", ",(VLOOKUP(B52,Verzamelblad!$A$5:$E$24,4)))),(CONCATENATE(" te ",(VLOOKUP(B52,Verzamelblad!$A$5:$E$24,5)))))),"")</f>
        <v/>
      </c>
      <c r="F52" s="139"/>
      <c r="G52" s="195"/>
      <c r="H52" s="195"/>
      <c r="I52" s="185" t="str">
        <f t="shared" si="0"/>
        <v/>
      </c>
    </row>
    <row r="53" spans="1:9" x14ac:dyDescent="0.25">
      <c r="A53" s="142">
        <v>51</v>
      </c>
      <c r="E53" s="142" t="str">
        <f>IFERROR(IF(B53="Alle","Alle locaties",CONCATENATE((CONCATENATE(VLOOKUP(B53,Verzamelblad!$A$5:$E$24,3),", ",(VLOOKUP(B53,Verzamelblad!$A$5:$E$24,4)))),(CONCATENATE(" te ",(VLOOKUP(B53,Verzamelblad!$A$5:$E$24,5)))))),"")</f>
        <v/>
      </c>
      <c r="F53" s="139"/>
      <c r="G53" s="195"/>
      <c r="H53" s="195"/>
      <c r="I53" s="185" t="str">
        <f t="shared" si="0"/>
        <v/>
      </c>
    </row>
    <row r="54" spans="1:9" x14ac:dyDescent="0.25">
      <c r="A54" s="142">
        <v>52</v>
      </c>
      <c r="E54" s="142" t="str">
        <f>IFERROR(IF(B54="Alle","Alle locaties",CONCATENATE((CONCATENATE(VLOOKUP(B54,Verzamelblad!$A$5:$E$24,3),", ",(VLOOKUP(B54,Verzamelblad!$A$5:$E$24,4)))),(CONCATENATE(" te ",(VLOOKUP(B54,Verzamelblad!$A$5:$E$24,5)))))),"")</f>
        <v/>
      </c>
      <c r="F54" s="139"/>
      <c r="G54" s="195"/>
      <c r="H54" s="195"/>
      <c r="I54" s="185" t="str">
        <f t="shared" si="0"/>
        <v/>
      </c>
    </row>
    <row r="55" spans="1:9" x14ac:dyDescent="0.25">
      <c r="A55" s="142">
        <v>53</v>
      </c>
      <c r="E55" s="142" t="str">
        <f>IFERROR(IF(B55="Alle","Alle locaties",CONCATENATE((CONCATENATE(VLOOKUP(B55,Verzamelblad!$A$5:$E$24,3),", ",(VLOOKUP(B55,Verzamelblad!$A$5:$E$24,4)))),(CONCATENATE(" te ",(VLOOKUP(B55,Verzamelblad!$A$5:$E$24,5)))))),"")</f>
        <v/>
      </c>
      <c r="F55" s="139"/>
      <c r="G55" s="195"/>
      <c r="H55" s="195"/>
      <c r="I55" s="185" t="str">
        <f t="shared" si="0"/>
        <v/>
      </c>
    </row>
    <row r="56" spans="1:9" x14ac:dyDescent="0.25">
      <c r="A56" s="142">
        <v>54</v>
      </c>
      <c r="E56" s="142" t="str">
        <f>IFERROR(IF(B56="Alle","Alle locaties",CONCATENATE((CONCATENATE(VLOOKUP(B56,Verzamelblad!$A$5:$E$24,3),", ",(VLOOKUP(B56,Verzamelblad!$A$5:$E$24,4)))),(CONCATENATE(" te ",(VLOOKUP(B56,Verzamelblad!$A$5:$E$24,5)))))),"")</f>
        <v/>
      </c>
      <c r="F56" s="139"/>
      <c r="G56" s="195"/>
      <c r="H56" s="195"/>
      <c r="I56" s="185" t="str">
        <f t="shared" si="0"/>
        <v/>
      </c>
    </row>
    <row r="57" spans="1:9" x14ac:dyDescent="0.25">
      <c r="A57" s="142">
        <v>55</v>
      </c>
      <c r="E57" s="142" t="str">
        <f>IFERROR(IF(B57="Alle","Alle locaties",CONCATENATE((CONCATENATE(VLOOKUP(B57,Verzamelblad!$A$5:$E$24,3),", ",(VLOOKUP(B57,Verzamelblad!$A$5:$E$24,4)))),(CONCATENATE(" te ",(VLOOKUP(B57,Verzamelblad!$A$5:$E$24,5)))))),"")</f>
        <v/>
      </c>
      <c r="F57" s="139"/>
      <c r="G57" s="195"/>
      <c r="H57" s="195"/>
      <c r="I57" s="185" t="str">
        <f t="shared" si="0"/>
        <v/>
      </c>
    </row>
    <row r="58" spans="1:9" x14ac:dyDescent="0.25">
      <c r="A58" s="142">
        <v>56</v>
      </c>
      <c r="E58" s="142" t="str">
        <f>IFERROR(IF(B58="Alle","Alle locaties",CONCATENATE((CONCATENATE(VLOOKUP(B58,Verzamelblad!$A$5:$E$24,3),", ",(VLOOKUP(B58,Verzamelblad!$A$5:$E$24,4)))),(CONCATENATE(" te ",(VLOOKUP(B58,Verzamelblad!$A$5:$E$24,5)))))),"")</f>
        <v/>
      </c>
      <c r="F58" s="139"/>
      <c r="G58" s="195"/>
      <c r="H58" s="195"/>
      <c r="I58" s="185" t="str">
        <f t="shared" si="0"/>
        <v/>
      </c>
    </row>
    <row r="59" spans="1:9" x14ac:dyDescent="0.25">
      <c r="A59" s="142">
        <v>57</v>
      </c>
      <c r="E59" s="142" t="str">
        <f>IFERROR(IF(B59="Alle","Alle locaties",CONCATENATE((CONCATENATE(VLOOKUP(B59,Verzamelblad!$A$5:$E$24,3),", ",(VLOOKUP(B59,Verzamelblad!$A$5:$E$24,4)))),(CONCATENATE(" te ",(VLOOKUP(B59,Verzamelblad!$A$5:$E$24,5)))))),"")</f>
        <v/>
      </c>
      <c r="F59" s="139"/>
      <c r="G59" s="195"/>
      <c r="H59" s="195"/>
      <c r="I59" s="185" t="str">
        <f t="shared" si="0"/>
        <v/>
      </c>
    </row>
    <row r="60" spans="1:9" x14ac:dyDescent="0.25">
      <c r="A60" s="142">
        <v>58</v>
      </c>
      <c r="E60" s="142" t="str">
        <f>IFERROR(IF(B60="Alle","Alle locaties",CONCATENATE((CONCATENATE(VLOOKUP(B60,Verzamelblad!$A$5:$E$24,3),", ",(VLOOKUP(B60,Verzamelblad!$A$5:$E$24,4)))),(CONCATENATE(" te ",(VLOOKUP(B60,Verzamelblad!$A$5:$E$24,5)))))),"")</f>
        <v/>
      </c>
      <c r="F60" s="139"/>
      <c r="G60" s="195"/>
      <c r="H60" s="195"/>
      <c r="I60" s="185" t="str">
        <f t="shared" si="0"/>
        <v/>
      </c>
    </row>
    <row r="61" spans="1:9" x14ac:dyDescent="0.25">
      <c r="A61" s="142">
        <v>59</v>
      </c>
      <c r="E61" s="142" t="str">
        <f>IFERROR(IF(B61="Alle","Alle locaties",CONCATENATE((CONCATENATE(VLOOKUP(B61,Verzamelblad!$A$5:$E$24,3),", ",(VLOOKUP(B61,Verzamelblad!$A$5:$E$24,4)))),(CONCATENATE(" te ",(VLOOKUP(B61,Verzamelblad!$A$5:$E$24,5)))))),"")</f>
        <v/>
      </c>
      <c r="F61" s="139"/>
      <c r="G61" s="195"/>
      <c r="H61" s="195"/>
      <c r="I61" s="185" t="str">
        <f t="shared" si="0"/>
        <v/>
      </c>
    </row>
    <row r="62" spans="1:9" x14ac:dyDescent="0.25">
      <c r="A62" s="142">
        <v>60</v>
      </c>
      <c r="E62" s="142" t="str">
        <f>IFERROR(IF(B62="Alle","Alle locaties",CONCATENATE((CONCATENATE(VLOOKUP(B62,Verzamelblad!$A$5:$E$24,3),", ",(VLOOKUP(B62,Verzamelblad!$A$5:$E$24,4)))),(CONCATENATE(" te ",(VLOOKUP(B62,Verzamelblad!$A$5:$E$24,5)))))),"")</f>
        <v/>
      </c>
      <c r="F62" s="139"/>
      <c r="G62" s="195"/>
      <c r="H62" s="195"/>
      <c r="I62" s="185" t="str">
        <f t="shared" si="0"/>
        <v/>
      </c>
    </row>
    <row r="63" spans="1:9" x14ac:dyDescent="0.25">
      <c r="A63" s="142">
        <v>61</v>
      </c>
      <c r="E63" s="142" t="str">
        <f>IFERROR(IF(B63="Alle","Alle locaties",CONCATENATE((CONCATENATE(VLOOKUP(B63,Verzamelblad!$A$5:$E$24,3),", ",(VLOOKUP(B63,Verzamelblad!$A$5:$E$24,4)))),(CONCATENATE(" te ",(VLOOKUP(B63,Verzamelblad!$A$5:$E$24,5)))))),"")</f>
        <v/>
      </c>
      <c r="F63" s="139"/>
      <c r="G63" s="195"/>
      <c r="H63" s="195"/>
      <c r="I63" s="185" t="str">
        <f t="shared" si="0"/>
        <v/>
      </c>
    </row>
    <row r="64" spans="1:9" x14ac:dyDescent="0.25">
      <c r="A64" s="142">
        <v>62</v>
      </c>
      <c r="E64" s="142" t="str">
        <f>IFERROR(IF(B64="Alle","Alle locaties",CONCATENATE((CONCATENATE(VLOOKUP(B64,Verzamelblad!$A$5:$E$24,3),", ",(VLOOKUP(B64,Verzamelblad!$A$5:$E$24,4)))),(CONCATENATE(" te ",(VLOOKUP(B64,Verzamelblad!$A$5:$E$24,5)))))),"")</f>
        <v/>
      </c>
      <c r="F64" s="139"/>
      <c r="G64" s="195"/>
      <c r="H64" s="195"/>
      <c r="I64" s="185" t="str">
        <f t="shared" si="0"/>
        <v/>
      </c>
    </row>
    <row r="65" spans="1:9" x14ac:dyDescent="0.25">
      <c r="A65" s="142">
        <v>63</v>
      </c>
      <c r="E65" s="142" t="str">
        <f>IFERROR(IF(B65="Alle","Alle locaties",CONCATENATE((CONCATENATE(VLOOKUP(B65,Verzamelblad!$A$5:$E$24,3),", ",(VLOOKUP(B65,Verzamelblad!$A$5:$E$24,4)))),(CONCATENATE(" te ",(VLOOKUP(B65,Verzamelblad!$A$5:$E$24,5)))))),"")</f>
        <v/>
      </c>
      <c r="F65" s="139"/>
      <c r="G65" s="195"/>
      <c r="H65" s="195"/>
      <c r="I65" s="185" t="str">
        <f t="shared" si="0"/>
        <v/>
      </c>
    </row>
    <row r="66" spans="1:9" x14ac:dyDescent="0.25">
      <c r="A66" s="142">
        <v>64</v>
      </c>
      <c r="E66" s="142" t="str">
        <f>IFERROR(IF(B66="Alle","Alle locaties",CONCATENATE((CONCATENATE(VLOOKUP(B66,Verzamelblad!$A$5:$E$24,3),", ",(VLOOKUP(B66,Verzamelblad!$A$5:$E$24,4)))),(CONCATENATE(" te ",(VLOOKUP(B66,Verzamelblad!$A$5:$E$24,5)))))),"")</f>
        <v/>
      </c>
      <c r="F66" s="139"/>
      <c r="G66" s="195"/>
      <c r="H66" s="195"/>
      <c r="I66" s="185" t="str">
        <f t="shared" si="0"/>
        <v/>
      </c>
    </row>
    <row r="67" spans="1:9" x14ac:dyDescent="0.25">
      <c r="A67" s="142">
        <v>65</v>
      </c>
      <c r="E67" s="142" t="str">
        <f>IFERROR(IF(B67="Alle","Alle locaties",CONCATENATE((CONCATENATE(VLOOKUP(B67,Verzamelblad!$A$5:$E$24,3),", ",(VLOOKUP(B67,Verzamelblad!$A$5:$E$24,4)))),(CONCATENATE(" te ",(VLOOKUP(B67,Verzamelblad!$A$5:$E$24,5)))))),"")</f>
        <v/>
      </c>
      <c r="F67" s="139"/>
      <c r="G67" s="195"/>
      <c r="H67" s="195"/>
      <c r="I67" s="185" t="str">
        <f t="shared" si="0"/>
        <v/>
      </c>
    </row>
    <row r="68" spans="1:9" x14ac:dyDescent="0.25">
      <c r="A68" s="142">
        <v>66</v>
      </c>
      <c r="E68" s="142" t="str">
        <f>IFERROR(IF(B68="Alle","Alle locaties",CONCATENATE((CONCATENATE(VLOOKUP(B68,Verzamelblad!$A$5:$E$24,3),", ",(VLOOKUP(B68,Verzamelblad!$A$5:$E$24,4)))),(CONCATENATE(" te ",(VLOOKUP(B68,Verzamelblad!$A$5:$E$24,5)))))),"")</f>
        <v/>
      </c>
      <c r="F68" s="139"/>
      <c r="G68" s="195"/>
      <c r="H68" s="195"/>
      <c r="I68" s="185" t="str">
        <f t="shared" ref="I68:I102" si="1">IF(H68-G68=0,"",H68-G68)</f>
        <v/>
      </c>
    </row>
    <row r="69" spans="1:9" x14ac:dyDescent="0.25">
      <c r="A69" s="142">
        <v>67</v>
      </c>
      <c r="E69" s="142" t="str">
        <f>IFERROR(IF(B69="Alle","Alle locaties",CONCATENATE((CONCATENATE(VLOOKUP(B69,Verzamelblad!$A$5:$E$24,3),", ",(VLOOKUP(B69,Verzamelblad!$A$5:$E$24,4)))),(CONCATENATE(" te ",(VLOOKUP(B69,Verzamelblad!$A$5:$E$24,5)))))),"")</f>
        <v/>
      </c>
      <c r="F69" s="139"/>
      <c r="G69" s="195"/>
      <c r="H69" s="195"/>
      <c r="I69" s="185" t="str">
        <f t="shared" si="1"/>
        <v/>
      </c>
    </row>
    <row r="70" spans="1:9" x14ac:dyDescent="0.25">
      <c r="A70" s="142">
        <v>68</v>
      </c>
      <c r="E70" s="142" t="str">
        <f>IFERROR(IF(B70="Alle","Alle locaties",CONCATENATE((CONCATENATE(VLOOKUP(B70,Verzamelblad!$A$5:$E$24,3),", ",(VLOOKUP(B70,Verzamelblad!$A$5:$E$24,4)))),(CONCATENATE(" te ",(VLOOKUP(B70,Verzamelblad!$A$5:$E$24,5)))))),"")</f>
        <v/>
      </c>
      <c r="F70" s="139"/>
      <c r="G70" s="195"/>
      <c r="H70" s="195"/>
      <c r="I70" s="185" t="str">
        <f t="shared" si="1"/>
        <v/>
      </c>
    </row>
    <row r="71" spans="1:9" x14ac:dyDescent="0.25">
      <c r="A71" s="142">
        <v>69</v>
      </c>
      <c r="E71" s="142" t="str">
        <f>IFERROR(IF(B71="Alle","Alle locaties",CONCATENATE((CONCATENATE(VLOOKUP(B71,Verzamelblad!$A$5:$E$24,3),", ",(VLOOKUP(B71,Verzamelblad!$A$5:$E$24,4)))),(CONCATENATE(" te ",(VLOOKUP(B71,Verzamelblad!$A$5:$E$24,5)))))),"")</f>
        <v/>
      </c>
      <c r="F71" s="139"/>
      <c r="G71" s="195"/>
      <c r="H71" s="195"/>
      <c r="I71" s="185" t="str">
        <f t="shared" si="1"/>
        <v/>
      </c>
    </row>
    <row r="72" spans="1:9" x14ac:dyDescent="0.25">
      <c r="A72" s="142">
        <v>70</v>
      </c>
      <c r="E72" s="142" t="str">
        <f>IFERROR(IF(B72="Alle","Alle locaties",CONCATENATE((CONCATENATE(VLOOKUP(B72,Verzamelblad!$A$5:$E$24,3),", ",(VLOOKUP(B72,Verzamelblad!$A$5:$E$24,4)))),(CONCATENATE(" te ",(VLOOKUP(B72,Verzamelblad!$A$5:$E$24,5)))))),"")</f>
        <v/>
      </c>
      <c r="F72" s="139"/>
      <c r="G72" s="195"/>
      <c r="H72" s="195"/>
      <c r="I72" s="185" t="str">
        <f t="shared" si="1"/>
        <v/>
      </c>
    </row>
    <row r="73" spans="1:9" x14ac:dyDescent="0.25">
      <c r="A73" s="142">
        <v>71</v>
      </c>
      <c r="E73" s="142" t="str">
        <f>IFERROR(IF(B73="Alle","Alle locaties",CONCATENATE((CONCATENATE(VLOOKUP(B73,Verzamelblad!$A$5:$E$24,3),", ",(VLOOKUP(B73,Verzamelblad!$A$5:$E$24,4)))),(CONCATENATE(" te ",(VLOOKUP(B73,Verzamelblad!$A$5:$E$24,5)))))),"")</f>
        <v/>
      </c>
      <c r="F73" s="139"/>
      <c r="G73" s="195"/>
      <c r="H73" s="195"/>
      <c r="I73" s="185" t="str">
        <f t="shared" si="1"/>
        <v/>
      </c>
    </row>
    <row r="74" spans="1:9" x14ac:dyDescent="0.25">
      <c r="A74" s="142">
        <v>72</v>
      </c>
      <c r="E74" s="142" t="str">
        <f>IFERROR(IF(B74="Alle","Alle locaties",CONCATENATE((CONCATENATE(VLOOKUP(B74,Verzamelblad!$A$5:$E$24,3),", ",(VLOOKUP(B74,Verzamelblad!$A$5:$E$24,4)))),(CONCATENATE(" te ",(VLOOKUP(B74,Verzamelblad!$A$5:$E$24,5)))))),"")</f>
        <v/>
      </c>
      <c r="F74" s="139"/>
      <c r="G74" s="195"/>
      <c r="H74" s="195"/>
      <c r="I74" s="185" t="str">
        <f t="shared" si="1"/>
        <v/>
      </c>
    </row>
    <row r="75" spans="1:9" x14ac:dyDescent="0.25">
      <c r="A75" s="142">
        <v>73</v>
      </c>
      <c r="E75" s="142" t="str">
        <f>IFERROR(IF(B75="Alle","Alle locaties",CONCATENATE((CONCATENATE(VLOOKUP(B75,Verzamelblad!$A$5:$E$24,3),", ",(VLOOKUP(B75,Verzamelblad!$A$5:$E$24,4)))),(CONCATENATE(" te ",(VLOOKUP(B75,Verzamelblad!$A$5:$E$24,5)))))),"")</f>
        <v/>
      </c>
      <c r="F75" s="139"/>
      <c r="G75" s="195"/>
      <c r="H75" s="195"/>
      <c r="I75" s="185" t="str">
        <f t="shared" si="1"/>
        <v/>
      </c>
    </row>
    <row r="76" spans="1:9" x14ac:dyDescent="0.25">
      <c r="A76" s="142">
        <v>74</v>
      </c>
      <c r="E76" s="142" t="str">
        <f>IFERROR(IF(B76="Alle","Alle locaties",CONCATENATE((CONCATENATE(VLOOKUP(B76,Verzamelblad!$A$5:$E$24,3),", ",(VLOOKUP(B76,Verzamelblad!$A$5:$E$24,4)))),(CONCATENATE(" te ",(VLOOKUP(B76,Verzamelblad!$A$5:$E$24,5)))))),"")</f>
        <v/>
      </c>
      <c r="F76" s="139"/>
      <c r="G76" s="195"/>
      <c r="H76" s="195"/>
      <c r="I76" s="185" t="str">
        <f t="shared" si="1"/>
        <v/>
      </c>
    </row>
    <row r="77" spans="1:9" x14ac:dyDescent="0.25">
      <c r="A77" s="142">
        <v>75</v>
      </c>
      <c r="E77" s="142" t="str">
        <f>IFERROR(IF(B77="Alle","Alle locaties",CONCATENATE((CONCATENATE(VLOOKUP(B77,Verzamelblad!$A$5:$E$24,3),", ",(VLOOKUP(B77,Verzamelblad!$A$5:$E$24,4)))),(CONCATENATE(" te ",(VLOOKUP(B77,Verzamelblad!$A$5:$E$24,5)))))),"")</f>
        <v/>
      </c>
      <c r="F77" s="139"/>
      <c r="G77" s="195"/>
      <c r="H77" s="195"/>
      <c r="I77" s="185" t="str">
        <f t="shared" si="1"/>
        <v/>
      </c>
    </row>
    <row r="78" spans="1:9" x14ac:dyDescent="0.25">
      <c r="A78" s="142">
        <v>76</v>
      </c>
      <c r="E78" s="142" t="str">
        <f>IFERROR(IF(B78="Alle","Alle locaties",CONCATENATE((CONCATENATE(VLOOKUP(B78,Verzamelblad!$A$5:$E$24,3),", ",(VLOOKUP(B78,Verzamelblad!$A$5:$E$24,4)))),(CONCATENATE(" te ",(VLOOKUP(B78,Verzamelblad!$A$5:$E$24,5)))))),"")</f>
        <v/>
      </c>
      <c r="F78" s="139"/>
      <c r="G78" s="195"/>
      <c r="H78" s="195"/>
      <c r="I78" s="185" t="str">
        <f t="shared" si="1"/>
        <v/>
      </c>
    </row>
    <row r="79" spans="1:9" x14ac:dyDescent="0.25">
      <c r="A79" s="142">
        <v>77</v>
      </c>
      <c r="E79" s="142" t="str">
        <f>IFERROR(IF(B79="Alle","Alle locaties",CONCATENATE((CONCATENATE(VLOOKUP(B79,Verzamelblad!$A$5:$E$24,3),", ",(VLOOKUP(B79,Verzamelblad!$A$5:$E$24,4)))),(CONCATENATE(" te ",(VLOOKUP(B79,Verzamelblad!$A$5:$E$24,5)))))),"")</f>
        <v/>
      </c>
      <c r="F79" s="139"/>
      <c r="G79" s="195"/>
      <c r="H79" s="195"/>
      <c r="I79" s="185" t="str">
        <f t="shared" si="1"/>
        <v/>
      </c>
    </row>
    <row r="80" spans="1:9" x14ac:dyDescent="0.25">
      <c r="A80" s="142">
        <v>78</v>
      </c>
      <c r="E80" s="142" t="str">
        <f>IFERROR(IF(B80="Alle","Alle locaties",CONCATENATE((CONCATENATE(VLOOKUP(B80,Verzamelblad!$A$5:$E$24,3),", ",(VLOOKUP(B80,Verzamelblad!$A$5:$E$24,4)))),(CONCATENATE(" te ",(VLOOKUP(B80,Verzamelblad!$A$5:$E$24,5)))))),"")</f>
        <v/>
      </c>
      <c r="F80" s="139"/>
      <c r="G80" s="195"/>
      <c r="H80" s="195"/>
      <c r="I80" s="185" t="str">
        <f t="shared" si="1"/>
        <v/>
      </c>
    </row>
    <row r="81" spans="1:9" x14ac:dyDescent="0.25">
      <c r="A81" s="142">
        <v>79</v>
      </c>
      <c r="E81" s="142" t="str">
        <f>IFERROR(IF(B81="Alle","Alle locaties",CONCATENATE((CONCATENATE(VLOOKUP(B81,Verzamelblad!$A$5:$E$24,3),", ",(VLOOKUP(B81,Verzamelblad!$A$5:$E$24,4)))),(CONCATENATE(" te ",(VLOOKUP(B81,Verzamelblad!$A$5:$E$24,5)))))),"")</f>
        <v/>
      </c>
      <c r="F81" s="139"/>
      <c r="G81" s="195"/>
      <c r="H81" s="195"/>
      <c r="I81" s="185" t="str">
        <f t="shared" si="1"/>
        <v/>
      </c>
    </row>
    <row r="82" spans="1:9" x14ac:dyDescent="0.25">
      <c r="A82" s="142">
        <v>80</v>
      </c>
      <c r="E82" s="142" t="str">
        <f>IFERROR(IF(B82="Alle","Alle locaties",CONCATENATE((CONCATENATE(VLOOKUP(B82,Verzamelblad!$A$5:$E$24,3),", ",(VLOOKUP(B82,Verzamelblad!$A$5:$E$24,4)))),(CONCATENATE(" te ",(VLOOKUP(B82,Verzamelblad!$A$5:$E$24,5)))))),"")</f>
        <v/>
      </c>
      <c r="F82" s="139"/>
      <c r="G82" s="195"/>
      <c r="H82" s="195"/>
      <c r="I82" s="185" t="str">
        <f t="shared" si="1"/>
        <v/>
      </c>
    </row>
    <row r="83" spans="1:9" x14ac:dyDescent="0.25">
      <c r="A83" s="142">
        <v>81</v>
      </c>
      <c r="E83" s="142" t="str">
        <f>IFERROR(IF(B83="Alle","Alle locaties",CONCATENATE((CONCATENATE(VLOOKUP(B83,Verzamelblad!$A$5:$E$24,3),", ",(VLOOKUP(B83,Verzamelblad!$A$5:$E$24,4)))),(CONCATENATE(" te ",(VLOOKUP(B83,Verzamelblad!$A$5:$E$24,5)))))),"")</f>
        <v/>
      </c>
      <c r="F83" s="139"/>
      <c r="G83" s="195"/>
      <c r="H83" s="195"/>
      <c r="I83" s="185" t="str">
        <f t="shared" si="1"/>
        <v/>
      </c>
    </row>
    <row r="84" spans="1:9" x14ac:dyDescent="0.25">
      <c r="A84" s="142">
        <v>82</v>
      </c>
      <c r="E84" s="142" t="str">
        <f>IFERROR(IF(B84="Alle","Alle locaties",CONCATENATE((CONCATENATE(VLOOKUP(B84,Verzamelblad!$A$5:$E$24,3),", ",(VLOOKUP(B84,Verzamelblad!$A$5:$E$24,4)))),(CONCATENATE(" te ",(VLOOKUP(B84,Verzamelblad!$A$5:$E$24,5)))))),"")</f>
        <v/>
      </c>
      <c r="F84" s="139"/>
      <c r="G84" s="195"/>
      <c r="H84" s="195"/>
      <c r="I84" s="185" t="str">
        <f t="shared" si="1"/>
        <v/>
      </c>
    </row>
    <row r="85" spans="1:9" x14ac:dyDescent="0.25">
      <c r="A85" s="142">
        <v>83</v>
      </c>
      <c r="E85" s="142" t="str">
        <f>IFERROR(IF(B85="Alle","Alle locaties",CONCATENATE((CONCATENATE(VLOOKUP(B85,Verzamelblad!$A$5:$E$24,3),", ",(VLOOKUP(B85,Verzamelblad!$A$5:$E$24,4)))),(CONCATENATE(" te ",(VLOOKUP(B85,Verzamelblad!$A$5:$E$24,5)))))),"")</f>
        <v/>
      </c>
      <c r="F85" s="139"/>
      <c r="G85" s="195"/>
      <c r="H85" s="195"/>
      <c r="I85" s="185" t="str">
        <f t="shared" si="1"/>
        <v/>
      </c>
    </row>
    <row r="86" spans="1:9" x14ac:dyDescent="0.25">
      <c r="A86" s="142">
        <v>84</v>
      </c>
      <c r="E86" s="142" t="str">
        <f>IFERROR(IF(B86="Alle","Alle locaties",CONCATENATE((CONCATENATE(VLOOKUP(B86,Verzamelblad!$A$5:$E$24,3),", ",(VLOOKUP(B86,Verzamelblad!$A$5:$E$24,4)))),(CONCATENATE(" te ",(VLOOKUP(B86,Verzamelblad!$A$5:$E$24,5)))))),"")</f>
        <v/>
      </c>
      <c r="F86" s="139"/>
      <c r="G86" s="195"/>
      <c r="H86" s="195"/>
      <c r="I86" s="185" t="str">
        <f t="shared" si="1"/>
        <v/>
      </c>
    </row>
    <row r="87" spans="1:9" x14ac:dyDescent="0.25">
      <c r="A87" s="142">
        <v>85</v>
      </c>
      <c r="E87" s="142" t="str">
        <f>IFERROR(IF(B87="Alle","Alle locaties",CONCATENATE((CONCATENATE(VLOOKUP(B87,Verzamelblad!$A$5:$E$24,3),", ",(VLOOKUP(B87,Verzamelblad!$A$5:$E$24,4)))),(CONCATENATE(" te ",(VLOOKUP(B87,Verzamelblad!$A$5:$E$24,5)))))),"")</f>
        <v/>
      </c>
      <c r="F87" s="139"/>
      <c r="G87" s="195"/>
      <c r="H87" s="195"/>
      <c r="I87" s="185" t="str">
        <f t="shared" si="1"/>
        <v/>
      </c>
    </row>
    <row r="88" spans="1:9" x14ac:dyDescent="0.25">
      <c r="A88" s="142">
        <v>86</v>
      </c>
      <c r="E88" s="142" t="str">
        <f>IFERROR(IF(B88="Alle","Alle locaties",CONCATENATE((CONCATENATE(VLOOKUP(B88,Verzamelblad!$A$5:$E$24,3),", ",(VLOOKUP(B88,Verzamelblad!$A$5:$E$24,4)))),(CONCATENATE(" te ",(VLOOKUP(B88,Verzamelblad!$A$5:$E$24,5)))))),"")</f>
        <v/>
      </c>
      <c r="F88" s="139"/>
      <c r="G88" s="195"/>
      <c r="H88" s="195"/>
      <c r="I88" s="185" t="str">
        <f t="shared" si="1"/>
        <v/>
      </c>
    </row>
    <row r="89" spans="1:9" x14ac:dyDescent="0.25">
      <c r="A89" s="142">
        <v>87</v>
      </c>
      <c r="E89" s="142" t="str">
        <f>IFERROR(IF(B89="Alle","Alle locaties",CONCATENATE((CONCATENATE(VLOOKUP(B89,Verzamelblad!$A$5:$E$24,3),", ",(VLOOKUP(B89,Verzamelblad!$A$5:$E$24,4)))),(CONCATENATE(" te ",(VLOOKUP(B89,Verzamelblad!$A$5:$E$24,5)))))),"")</f>
        <v/>
      </c>
      <c r="F89" s="139"/>
      <c r="G89" s="195"/>
      <c r="H89" s="195"/>
      <c r="I89" s="185" t="str">
        <f t="shared" si="1"/>
        <v/>
      </c>
    </row>
    <row r="90" spans="1:9" x14ac:dyDescent="0.25">
      <c r="A90" s="142">
        <v>88</v>
      </c>
      <c r="E90" s="142" t="str">
        <f>IFERROR(IF(B90="Alle","Alle locaties",CONCATENATE((CONCATENATE(VLOOKUP(B90,Verzamelblad!$A$5:$E$24,3),", ",(VLOOKUP(B90,Verzamelblad!$A$5:$E$24,4)))),(CONCATENATE(" te ",(VLOOKUP(B90,Verzamelblad!$A$5:$E$24,5)))))),"")</f>
        <v/>
      </c>
      <c r="F90" s="139"/>
      <c r="G90" s="195"/>
      <c r="H90" s="195"/>
      <c r="I90" s="185" t="str">
        <f t="shared" si="1"/>
        <v/>
      </c>
    </row>
    <row r="91" spans="1:9" x14ac:dyDescent="0.25">
      <c r="A91" s="142">
        <v>89</v>
      </c>
      <c r="E91" s="142" t="str">
        <f>IFERROR(IF(B91="Alle","Alle locaties",CONCATENATE((CONCATENATE(VLOOKUP(B91,Verzamelblad!$A$5:$E$24,3),", ",(VLOOKUP(B91,Verzamelblad!$A$5:$E$24,4)))),(CONCATENATE(" te ",(VLOOKUP(B91,Verzamelblad!$A$5:$E$24,5)))))),"")</f>
        <v/>
      </c>
      <c r="F91" s="139"/>
      <c r="G91" s="195"/>
      <c r="H91" s="195"/>
      <c r="I91" s="185" t="str">
        <f t="shared" si="1"/>
        <v/>
      </c>
    </row>
    <row r="92" spans="1:9" x14ac:dyDescent="0.25">
      <c r="A92" s="142">
        <v>90</v>
      </c>
      <c r="E92" s="142" t="str">
        <f>IFERROR(IF(B92="Alle","Alle locaties",CONCATENATE((CONCATENATE(VLOOKUP(B92,Verzamelblad!$A$5:$E$24,3),", ",(VLOOKUP(B92,Verzamelblad!$A$5:$E$24,4)))),(CONCATENATE(" te ",(VLOOKUP(B92,Verzamelblad!$A$5:$E$24,5)))))),"")</f>
        <v/>
      </c>
      <c r="F92" s="139"/>
      <c r="G92" s="195"/>
      <c r="H92" s="195"/>
      <c r="I92" s="185" t="str">
        <f t="shared" si="1"/>
        <v/>
      </c>
    </row>
    <row r="93" spans="1:9" x14ac:dyDescent="0.25">
      <c r="A93" s="142">
        <v>91</v>
      </c>
      <c r="E93" s="142" t="str">
        <f>IFERROR(IF(B93="Alle","Alle locaties",CONCATENATE((CONCATENATE(VLOOKUP(B93,Verzamelblad!$A$5:$E$24,3),", ",(VLOOKUP(B93,Verzamelblad!$A$5:$E$24,4)))),(CONCATENATE(" te ",(VLOOKUP(B93,Verzamelblad!$A$5:$E$24,5)))))),"")</f>
        <v/>
      </c>
      <c r="F93" s="139"/>
      <c r="G93" s="195"/>
      <c r="H93" s="195"/>
      <c r="I93" s="185" t="str">
        <f t="shared" si="1"/>
        <v/>
      </c>
    </row>
    <row r="94" spans="1:9" x14ac:dyDescent="0.25">
      <c r="A94" s="142">
        <v>92</v>
      </c>
      <c r="E94" s="142" t="str">
        <f>IFERROR(IF(B94="Alle","Alle locaties",CONCATENATE((CONCATENATE(VLOOKUP(B94,Verzamelblad!$A$5:$E$24,3),", ",(VLOOKUP(B94,Verzamelblad!$A$5:$E$24,4)))),(CONCATENATE(" te ",(VLOOKUP(B94,Verzamelblad!$A$5:$E$24,5)))))),"")</f>
        <v/>
      </c>
      <c r="F94" s="139"/>
      <c r="G94" s="195"/>
      <c r="H94" s="195"/>
      <c r="I94" s="185" t="str">
        <f t="shared" si="1"/>
        <v/>
      </c>
    </row>
    <row r="95" spans="1:9" x14ac:dyDescent="0.25">
      <c r="A95" s="142">
        <v>93</v>
      </c>
      <c r="E95" s="142" t="str">
        <f>IFERROR(IF(B95="Alle","Alle locaties",CONCATENATE((CONCATENATE(VLOOKUP(B95,Verzamelblad!$A$5:$E$24,3),", ",(VLOOKUP(B95,Verzamelblad!$A$5:$E$24,4)))),(CONCATENATE(" te ",(VLOOKUP(B95,Verzamelblad!$A$5:$E$24,5)))))),"")</f>
        <v/>
      </c>
      <c r="F95" s="139"/>
      <c r="G95" s="195"/>
      <c r="H95" s="195"/>
      <c r="I95" s="185" t="str">
        <f t="shared" si="1"/>
        <v/>
      </c>
    </row>
    <row r="96" spans="1:9" x14ac:dyDescent="0.25">
      <c r="A96" s="142">
        <v>94</v>
      </c>
      <c r="E96" s="142" t="str">
        <f>IFERROR(IF(B96="Alle","Alle locaties",CONCATENATE((CONCATENATE(VLOOKUP(B96,Verzamelblad!$A$5:$E$24,3),", ",(VLOOKUP(B96,Verzamelblad!$A$5:$E$24,4)))),(CONCATENATE(" te ",(VLOOKUP(B96,Verzamelblad!$A$5:$E$24,5)))))),"")</f>
        <v/>
      </c>
      <c r="F96" s="139"/>
      <c r="G96" s="195"/>
      <c r="H96" s="195"/>
      <c r="I96" s="185" t="str">
        <f t="shared" si="1"/>
        <v/>
      </c>
    </row>
    <row r="97" spans="1:9" x14ac:dyDescent="0.25">
      <c r="A97" s="142">
        <v>95</v>
      </c>
      <c r="E97" s="142" t="str">
        <f>IFERROR(IF(B97="Alle","Alle locaties",CONCATENATE((CONCATENATE(VLOOKUP(B97,Verzamelblad!$A$5:$E$24,3),", ",(VLOOKUP(B97,Verzamelblad!$A$5:$E$24,4)))),(CONCATENATE(" te ",(VLOOKUP(B97,Verzamelblad!$A$5:$E$24,5)))))),"")</f>
        <v/>
      </c>
      <c r="F97" s="139"/>
      <c r="G97" s="195"/>
      <c r="H97" s="195"/>
      <c r="I97" s="185" t="str">
        <f t="shared" si="1"/>
        <v/>
      </c>
    </row>
    <row r="98" spans="1:9" x14ac:dyDescent="0.25">
      <c r="A98" s="142">
        <v>96</v>
      </c>
      <c r="E98" s="142" t="str">
        <f>IFERROR(IF(B98="Alle","Alle locaties",CONCATENATE((CONCATENATE(VLOOKUP(B98,Verzamelblad!$A$5:$E$24,3),", ",(VLOOKUP(B98,Verzamelblad!$A$5:$E$24,4)))),(CONCATENATE(" te ",(VLOOKUP(B98,Verzamelblad!$A$5:$E$24,5)))))),"")</f>
        <v/>
      </c>
      <c r="F98" s="139"/>
      <c r="G98" s="195"/>
      <c r="H98" s="195"/>
      <c r="I98" s="185" t="str">
        <f t="shared" si="1"/>
        <v/>
      </c>
    </row>
    <row r="99" spans="1:9" x14ac:dyDescent="0.25">
      <c r="A99" s="142">
        <v>97</v>
      </c>
      <c r="E99" s="142" t="str">
        <f>IFERROR(IF(B99="Alle","Alle locaties",CONCATENATE((CONCATENATE(VLOOKUP(B99,Verzamelblad!$A$5:$E$24,3),", ",(VLOOKUP(B99,Verzamelblad!$A$5:$E$24,4)))),(CONCATENATE(" te ",(VLOOKUP(B99,Verzamelblad!$A$5:$E$24,5)))))),"")</f>
        <v/>
      </c>
      <c r="F99" s="139"/>
      <c r="G99" s="195"/>
      <c r="H99" s="195"/>
      <c r="I99" s="185" t="str">
        <f t="shared" si="1"/>
        <v/>
      </c>
    </row>
    <row r="100" spans="1:9" x14ac:dyDescent="0.25">
      <c r="A100" s="142">
        <v>98</v>
      </c>
      <c r="E100" s="142" t="str">
        <f>IFERROR(IF(B100="Alle","Alle locaties",CONCATENATE((CONCATENATE(VLOOKUP(B100,Verzamelblad!$A$5:$E$24,3),", ",(VLOOKUP(B100,Verzamelblad!$A$5:$E$24,4)))),(CONCATENATE(" te ",(VLOOKUP(B100,Verzamelblad!$A$5:$E$24,5)))))),"")</f>
        <v/>
      </c>
      <c r="F100" s="139"/>
      <c r="G100" s="195"/>
      <c r="H100" s="195"/>
      <c r="I100" s="185" t="str">
        <f t="shared" si="1"/>
        <v/>
      </c>
    </row>
    <row r="101" spans="1:9" x14ac:dyDescent="0.25">
      <c r="A101" s="142">
        <v>99</v>
      </c>
      <c r="E101" s="142" t="str">
        <f>IFERROR(IF(B101="Alle","Alle locaties",CONCATENATE((CONCATENATE(VLOOKUP(B101,Verzamelblad!$A$5:$E$24,3),", ",(VLOOKUP(B101,Verzamelblad!$A$5:$E$24,4)))),(CONCATENATE(" te ",(VLOOKUP(B101,Verzamelblad!$A$5:$E$24,5)))))),"")</f>
        <v/>
      </c>
      <c r="F101" s="139"/>
      <c r="G101" s="195"/>
      <c r="H101" s="195"/>
      <c r="I101" s="185" t="str">
        <f t="shared" si="1"/>
        <v/>
      </c>
    </row>
    <row r="102" spans="1:9" x14ac:dyDescent="0.25">
      <c r="A102" s="142">
        <v>100</v>
      </c>
      <c r="E102" s="142" t="str">
        <f>IFERROR(IF(B102="Alle","Alle locaties",CONCATENATE((CONCATENATE(VLOOKUP(B102,Verzamelblad!$A$5:$E$24,3),", ",(VLOOKUP(B102,Verzamelblad!$A$5:$E$24,4)))),(CONCATENATE(" te ",(VLOOKUP(B102,Verzamelblad!$A$5:$E$24,5)))))),"")</f>
        <v/>
      </c>
      <c r="F102" s="139"/>
      <c r="G102" s="195"/>
      <c r="H102" s="195"/>
      <c r="I102" s="185" t="str">
        <f t="shared" si="1"/>
        <v/>
      </c>
    </row>
  </sheetData>
  <sheetProtection algorithmName="SHA-512" hashValue="q4AOAwXNM55DRbWEvcmGH0MOtdc+Qa9MquwDr6OuXNBcbCdj9734fKa6S3dHxDbXXtBeQ/t/0FfUxXaq73Go+g==" saltValue="4dp/6aN/M7csGhpmMAADhA==" spinCount="100000" sheet="1" objects="1" scenarios="1"/>
  <mergeCells count="1">
    <mergeCell ref="A1:J1"/>
  </mergeCells>
  <pageMargins left="0.7" right="0.7" top="1.0132291666666666" bottom="0.75" header="0.3" footer="0.3"/>
  <pageSetup paperSize="9" scale="71" orientation="landscape" r:id="rId1"/>
  <headerFooter>
    <oddHeader>&amp;L&amp;G</oddHeader>
  </headerFooter>
  <legacyDrawingHF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tabColor rgb="FFEBEBEB"/>
  </sheetPr>
  <dimension ref="A1:J124"/>
  <sheetViews>
    <sheetView showZeros="0" zoomScaleNormal="100" workbookViewId="0">
      <selection activeCell="M14" sqref="M14"/>
    </sheetView>
  </sheetViews>
  <sheetFormatPr defaultColWidth="0" defaultRowHeight="0" customHeight="1" zeroHeight="1" x14ac:dyDescent="0.25"/>
  <cols>
    <col min="1" max="1" width="37.42578125" style="126" customWidth="1"/>
    <col min="2" max="2" width="9.28515625" style="126" customWidth="1"/>
    <col min="3" max="3" width="41.140625" style="126" customWidth="1"/>
    <col min="4" max="4" width="30.42578125" style="126" customWidth="1"/>
    <col min="5" max="5" width="23.85546875" style="126" hidden="1" customWidth="1"/>
    <col min="6" max="6" width="17.85546875" style="129" hidden="1" customWidth="1"/>
    <col min="7" max="7" width="19.42578125" style="129" hidden="1" customWidth="1"/>
    <col min="8" max="8" width="15.7109375" style="126" hidden="1" customWidth="1"/>
    <col min="9" max="9" width="16.42578125" style="126" hidden="1" customWidth="1"/>
    <col min="10" max="10" width="4.28515625" hidden="1" customWidth="1"/>
    <col min="11" max="16384" width="9.140625" hidden="1"/>
  </cols>
  <sheetData>
    <row r="1" spans="1:9" ht="15" x14ac:dyDescent="0.25">
      <c r="A1"/>
      <c r="B1"/>
      <c r="C1"/>
      <c r="D1"/>
      <c r="E1"/>
      <c r="F1" s="28"/>
      <c r="G1" s="28"/>
      <c r="H1"/>
      <c r="I1"/>
    </row>
    <row r="2" spans="1:9" ht="15" x14ac:dyDescent="0.25">
      <c r="A2"/>
      <c r="B2"/>
      <c r="C2"/>
      <c r="D2"/>
      <c r="E2"/>
      <c r="F2" s="28"/>
      <c r="G2" s="28"/>
      <c r="H2"/>
      <c r="I2"/>
    </row>
    <row r="3" spans="1:9" ht="15" x14ac:dyDescent="0.25">
      <c r="A3"/>
      <c r="B3"/>
      <c r="C3"/>
      <c r="D3"/>
      <c r="E3"/>
      <c r="F3" s="28"/>
      <c r="G3" s="28"/>
      <c r="H3"/>
      <c r="I3"/>
    </row>
    <row r="4" spans="1:9" ht="15" x14ac:dyDescent="0.25">
      <c r="A4"/>
      <c r="B4"/>
      <c r="C4"/>
      <c r="D4"/>
      <c r="E4"/>
      <c r="F4" s="28"/>
      <c r="G4" s="28"/>
      <c r="H4"/>
      <c r="I4"/>
    </row>
    <row r="5" spans="1:9" s="10" customFormat="1" ht="23.25" x14ac:dyDescent="0.35">
      <c r="A5" s="197" t="s">
        <v>276</v>
      </c>
      <c r="B5" s="198"/>
      <c r="C5" s="198"/>
      <c r="D5" s="199"/>
      <c r="F5" s="190"/>
      <c r="G5" s="190"/>
    </row>
    <row r="6" spans="1:9" ht="15" x14ac:dyDescent="0.25">
      <c r="A6" s="10"/>
      <c r="B6" s="10"/>
      <c r="C6" s="10"/>
      <c r="D6" s="10"/>
      <c r="E6" s="10"/>
      <c r="F6" s="190"/>
      <c r="G6" s="190"/>
      <c r="H6" s="10"/>
      <c r="I6"/>
    </row>
    <row r="7" spans="1:9" ht="15" x14ac:dyDescent="0.25">
      <c r="F7" s="135"/>
    </row>
    <row r="8" spans="1:9" ht="15" x14ac:dyDescent="0.25">
      <c r="F8" s="135"/>
    </row>
    <row r="9" spans="1:9" ht="15" x14ac:dyDescent="0.25">
      <c r="A9" s="128"/>
      <c r="B9" s="128"/>
      <c r="C9" s="128"/>
      <c r="D9" s="128"/>
      <c r="E9" s="128"/>
      <c r="F9" s="136"/>
      <c r="G9" s="136"/>
      <c r="H9" s="128"/>
    </row>
    <row r="10" spans="1:9" ht="15" x14ac:dyDescent="0.25">
      <c r="A10" s="126" t="s">
        <v>143</v>
      </c>
      <c r="C10" s="126" t="str">
        <f>'Algemene gegevens'!opdrachtgever</f>
        <v>Stichting Scholen aan Zee</v>
      </c>
      <c r="F10" s="135"/>
      <c r="G10" s="135"/>
    </row>
    <row r="11" spans="1:9" ht="15" x14ac:dyDescent="0.25">
      <c r="G11" s="135"/>
    </row>
    <row r="12" spans="1:9" ht="15" x14ac:dyDescent="0.25">
      <c r="A12" s="126" t="s">
        <v>144</v>
      </c>
      <c r="G12" s="135"/>
    </row>
    <row r="13" spans="1:9" ht="15" x14ac:dyDescent="0.25">
      <c r="G13" s="135"/>
    </row>
    <row r="14" spans="1:9" ht="15" x14ac:dyDescent="0.25">
      <c r="A14" s="126" t="s">
        <v>145</v>
      </c>
      <c r="C14" s="126">
        <f>'Algemene gegevens'!opdrachtnemer</f>
        <v>0</v>
      </c>
      <c r="G14" s="135"/>
    </row>
    <row r="15" spans="1:9" ht="15" x14ac:dyDescent="0.25">
      <c r="E15" s="128"/>
      <c r="F15" s="136"/>
      <c r="G15" s="135"/>
      <c r="H15" s="128"/>
    </row>
    <row r="16" spans="1:9" ht="15" x14ac:dyDescent="0.25">
      <c r="E16" s="129"/>
      <c r="G16" s="135"/>
      <c r="H16" s="129"/>
    </row>
    <row r="17" spans="1:9" ht="15" x14ac:dyDescent="0.25">
      <c r="A17" s="126" t="s">
        <v>146</v>
      </c>
      <c r="E17" s="129"/>
      <c r="G17" s="135"/>
      <c r="H17" s="129"/>
    </row>
    <row r="18" spans="1:9" ht="15" x14ac:dyDescent="0.25">
      <c r="E18" s="129"/>
      <c r="G18" s="135"/>
      <c r="H18" s="129"/>
    </row>
    <row r="19" spans="1:9" ht="15" x14ac:dyDescent="0.25">
      <c r="E19" s="129"/>
      <c r="G19" s="135"/>
      <c r="H19" s="129"/>
    </row>
    <row r="20" spans="1:9" ht="15" x14ac:dyDescent="0.25">
      <c r="A20" s="126" t="s">
        <v>147</v>
      </c>
      <c r="C20" s="175"/>
      <c r="G20" s="135"/>
    </row>
    <row r="21" spans="1:9" ht="15" x14ac:dyDescent="0.25">
      <c r="A21" s="126" t="s">
        <v>149</v>
      </c>
      <c r="C21" s="176" t="str">
        <f>IFERROR(VLOOKUP(C20,Wijzigingenblad!A3:J102,2),"")</f>
        <v/>
      </c>
      <c r="E21" s="128"/>
      <c r="F21" s="136"/>
      <c r="G21" s="135"/>
    </row>
    <row r="22" spans="1:9" ht="15" x14ac:dyDescent="0.25">
      <c r="E22" s="130"/>
      <c r="F22" s="136"/>
      <c r="G22" s="135"/>
    </row>
    <row r="23" spans="1:9" ht="15.75" customHeight="1" x14ac:dyDescent="0.25">
      <c r="A23" s="126" t="s">
        <v>148</v>
      </c>
      <c r="C23" s="126" t="str">
        <f>IFERROR(CONCATENATE(VLOOKUP(C21,Verzamelblad!A3:J102,3,)," te ",VLOOKUP(C21,Verzamelblad!A3:J102,5)),"")</f>
        <v/>
      </c>
      <c r="G23" s="135"/>
    </row>
    <row r="24" spans="1:9" ht="15.75" customHeight="1" x14ac:dyDescent="0.25">
      <c r="G24" s="135"/>
    </row>
    <row r="25" spans="1:9" ht="15" x14ac:dyDescent="0.25">
      <c r="C25" s="131"/>
      <c r="E25" s="127"/>
      <c r="F25" s="136"/>
      <c r="G25" s="135"/>
      <c r="H25" s="132"/>
      <c r="I25" s="133"/>
    </row>
    <row r="26" spans="1:9" ht="15" x14ac:dyDescent="0.25">
      <c r="A26" s="126" t="s">
        <v>150</v>
      </c>
      <c r="C26" s="137" t="str">
        <f>IFERROR(VLOOKUP(C20,Wijzigingenblad!A3:J102,3),"")</f>
        <v/>
      </c>
      <c r="G26" s="135"/>
      <c r="I26" s="133"/>
    </row>
    <row r="27" spans="1:9" ht="15" x14ac:dyDescent="0.25">
      <c r="A27" s="126" t="s">
        <v>151</v>
      </c>
      <c r="C27" s="137" t="str">
        <f>IFERROR(VLOOKUP(C20,Wijzigingenblad!A3:J102,4),"")</f>
        <v/>
      </c>
      <c r="D27" s="128"/>
      <c r="E27" s="128"/>
      <c r="F27" s="136"/>
      <c r="G27" s="135"/>
      <c r="H27" s="128"/>
      <c r="I27" s="133"/>
    </row>
    <row r="28" spans="1:9" ht="15" x14ac:dyDescent="0.25">
      <c r="C28" s="128"/>
      <c r="D28" s="128"/>
      <c r="E28" s="134"/>
      <c r="G28" s="135"/>
      <c r="I28" s="133"/>
    </row>
    <row r="29" spans="1:9" ht="15" x14ac:dyDescent="0.25">
      <c r="C29" s="128"/>
      <c r="D29" s="128"/>
      <c r="E29" s="134"/>
      <c r="G29" s="135"/>
      <c r="I29" s="133"/>
    </row>
    <row r="30" spans="1:9" ht="15" x14ac:dyDescent="0.25">
      <c r="A30" s="126" t="s">
        <v>152</v>
      </c>
      <c r="C30" s="128"/>
      <c r="D30" s="128"/>
      <c r="E30" s="134"/>
      <c r="G30" s="135"/>
      <c r="I30" s="133"/>
    </row>
    <row r="31" spans="1:9" ht="15" x14ac:dyDescent="0.25">
      <c r="C31" s="128"/>
      <c r="D31" s="128"/>
      <c r="E31" s="134"/>
      <c r="G31" s="135"/>
      <c r="I31" s="133"/>
    </row>
    <row r="32" spans="1:9" ht="15" customHeight="1" x14ac:dyDescent="0.25">
      <c r="A32" s="653" t="str">
        <f>IFERROR(VLOOKUP(C20,Wijzigingenblad!A3:J102,6),"")</f>
        <v/>
      </c>
      <c r="B32" s="653"/>
      <c r="C32" s="653"/>
      <c r="D32" s="653"/>
      <c r="E32" s="138"/>
      <c r="F32" s="138"/>
      <c r="G32" s="135"/>
      <c r="I32" s="133"/>
    </row>
    <row r="33" spans="1:9" ht="15" x14ac:dyDescent="0.25">
      <c r="A33" s="653"/>
      <c r="B33" s="653"/>
      <c r="C33" s="653"/>
      <c r="D33" s="653"/>
      <c r="E33" s="138"/>
      <c r="F33" s="138"/>
      <c r="G33" s="135"/>
      <c r="I33" s="133"/>
    </row>
    <row r="34" spans="1:9" ht="15" x14ac:dyDescent="0.25">
      <c r="A34" s="653"/>
      <c r="B34" s="653"/>
      <c r="C34" s="653"/>
      <c r="D34" s="653"/>
      <c r="E34" s="138"/>
      <c r="F34" s="138"/>
      <c r="G34" s="135"/>
      <c r="I34" s="133"/>
    </row>
    <row r="35" spans="1:9" ht="15" x14ac:dyDescent="0.25">
      <c r="A35" s="653"/>
      <c r="B35" s="653"/>
      <c r="C35" s="653"/>
      <c r="D35" s="653"/>
      <c r="E35" s="138"/>
      <c r="F35" s="138"/>
      <c r="G35" s="135"/>
      <c r="I35" s="133"/>
    </row>
    <row r="36" spans="1:9" ht="15" x14ac:dyDescent="0.25">
      <c r="A36" s="202" t="str">
        <f>Wijzigingenblad!G2</f>
        <v>Oud jaarbedrag</v>
      </c>
      <c r="B36" s="200"/>
      <c r="C36" s="201" t="str">
        <f>IFERROR(VLOOKUP(C20,Wijzigingenblad!A:I,7),"")</f>
        <v/>
      </c>
      <c r="D36" s="200"/>
      <c r="E36" s="138"/>
      <c r="F36" s="138"/>
      <c r="G36" s="135"/>
      <c r="I36" s="133"/>
    </row>
    <row r="37" spans="1:9" ht="15" x14ac:dyDescent="0.25">
      <c r="A37" s="202" t="str">
        <f>Wijzigingenblad!H2</f>
        <v>Nieuw jaarbedrag</v>
      </c>
      <c r="B37" s="200"/>
      <c r="C37" s="201" t="str">
        <f>IFERROR(VLOOKUP(C20,Wijzigingenblad!A:I,8),"")</f>
        <v/>
      </c>
      <c r="D37" s="200"/>
      <c r="E37" s="138"/>
      <c r="F37" s="138"/>
      <c r="G37" s="135"/>
      <c r="I37" s="133"/>
    </row>
    <row r="38" spans="1:9" ht="15" x14ac:dyDescent="0.25">
      <c r="A38" s="202" t="str">
        <f>Wijzigingenblad!I2</f>
        <v>Verschil</v>
      </c>
      <c r="B38" s="200"/>
      <c r="C38" s="201" t="str">
        <f>IFERROR(VLOOKUP(C20,Wijzigingenblad!A:I,9),"")</f>
        <v/>
      </c>
      <c r="D38" s="200"/>
      <c r="E38" s="138"/>
      <c r="F38" s="138"/>
      <c r="G38" s="135"/>
      <c r="I38" s="133"/>
    </row>
    <row r="39" spans="1:9" ht="15" x14ac:dyDescent="0.25">
      <c r="A39" s="200"/>
      <c r="B39" s="200"/>
      <c r="C39" s="200"/>
      <c r="D39" s="200"/>
      <c r="G39" s="135"/>
    </row>
    <row r="40" spans="1:9" ht="15" x14ac:dyDescent="0.25">
      <c r="D40" s="128"/>
      <c r="E40" s="128"/>
      <c r="F40" s="136"/>
      <c r="G40" s="135"/>
      <c r="H40" s="128"/>
    </row>
    <row r="41" spans="1:9" ht="15" x14ac:dyDescent="0.25">
      <c r="A41" s="126" t="s">
        <v>153</v>
      </c>
      <c r="E41" s="134"/>
      <c r="G41" s="135"/>
    </row>
    <row r="42" spans="1:9" ht="15" x14ac:dyDescent="0.25">
      <c r="E42" s="134"/>
      <c r="G42" s="135"/>
    </row>
    <row r="43" spans="1:9" ht="15" x14ac:dyDescent="0.25">
      <c r="E43" s="134"/>
      <c r="G43" s="135"/>
    </row>
    <row r="44" spans="1:9" ht="15" x14ac:dyDescent="0.25">
      <c r="A44" s="126" t="s">
        <v>154</v>
      </c>
      <c r="C44" s="137">
        <f ca="1">TODAY()</f>
        <v>44351</v>
      </c>
      <c r="E44" s="134"/>
      <c r="G44" s="135"/>
    </row>
    <row r="45" spans="1:9" ht="15" x14ac:dyDescent="0.25">
      <c r="C45" s="126" t="s">
        <v>180</v>
      </c>
      <c r="E45" s="134"/>
      <c r="G45" s="135"/>
    </row>
    <row r="46" spans="1:9" ht="15" hidden="1" x14ac:dyDescent="0.25">
      <c r="E46" s="134"/>
      <c r="G46" s="135"/>
    </row>
    <row r="47" spans="1:9" ht="15" hidden="1" x14ac:dyDescent="0.25">
      <c r="E47" s="134"/>
      <c r="G47" s="135"/>
    </row>
    <row r="48" spans="1:9" ht="15" hidden="1" x14ac:dyDescent="0.25">
      <c r="E48" s="134"/>
      <c r="G48" s="135"/>
    </row>
    <row r="49" spans="4:8" ht="15" hidden="1" x14ac:dyDescent="0.25">
      <c r="G49" s="135"/>
    </row>
    <row r="50" spans="4:8" ht="15" hidden="1" x14ac:dyDescent="0.25">
      <c r="G50" s="135"/>
    </row>
    <row r="51" spans="4:8" ht="15" hidden="1" x14ac:dyDescent="0.25">
      <c r="D51" s="128"/>
      <c r="E51" s="128"/>
      <c r="F51" s="136"/>
      <c r="G51" s="135"/>
      <c r="H51" s="128"/>
    </row>
    <row r="52" spans="4:8" ht="15" hidden="1" x14ac:dyDescent="0.25">
      <c r="E52" s="134"/>
      <c r="G52" s="135"/>
    </row>
    <row r="53" spans="4:8" ht="15" hidden="1" x14ac:dyDescent="0.25">
      <c r="E53" s="134"/>
      <c r="G53" s="135"/>
    </row>
    <row r="54" spans="4:8" ht="15" hidden="1" x14ac:dyDescent="0.25">
      <c r="E54" s="134"/>
      <c r="G54" s="135"/>
    </row>
    <row r="55" spans="4:8" ht="15" hidden="1" x14ac:dyDescent="0.25">
      <c r="E55" s="134"/>
      <c r="G55" s="135"/>
    </row>
    <row r="56" spans="4:8" ht="15" hidden="1" x14ac:dyDescent="0.25">
      <c r="E56" s="134"/>
      <c r="G56" s="135"/>
    </row>
    <row r="57" spans="4:8" ht="15" hidden="1" x14ac:dyDescent="0.25">
      <c r="E57" s="134"/>
      <c r="G57" s="135"/>
    </row>
    <row r="58" spans="4:8" ht="15" hidden="1" x14ac:dyDescent="0.25">
      <c r="E58" s="134"/>
      <c r="G58" s="135"/>
    </row>
    <row r="59" spans="4:8" ht="15" hidden="1" x14ac:dyDescent="0.25">
      <c r="E59" s="134"/>
      <c r="G59" s="135"/>
    </row>
    <row r="60" spans="4:8" ht="15" hidden="1" x14ac:dyDescent="0.25">
      <c r="E60" s="134"/>
      <c r="G60" s="135"/>
    </row>
    <row r="61" spans="4:8" ht="15" hidden="1" x14ac:dyDescent="0.25">
      <c r="E61" s="134"/>
      <c r="G61" s="135"/>
    </row>
    <row r="62" spans="4:8" ht="15" hidden="1" x14ac:dyDescent="0.25">
      <c r="G62" s="135"/>
    </row>
    <row r="63" spans="4:8" ht="15" hidden="1" x14ac:dyDescent="0.25">
      <c r="D63" s="128"/>
      <c r="E63" s="128"/>
      <c r="F63" s="136"/>
      <c r="G63" s="135"/>
      <c r="H63" s="128"/>
    </row>
    <row r="64" spans="4:8" ht="15" hidden="1" x14ac:dyDescent="0.25">
      <c r="D64" s="128"/>
      <c r="E64" s="128"/>
      <c r="F64" s="136"/>
      <c r="G64" s="135"/>
      <c r="H64" s="128"/>
    </row>
    <row r="65" spans="4:8" ht="15" hidden="1" x14ac:dyDescent="0.25">
      <c r="D65" s="134"/>
      <c r="E65" s="134"/>
      <c r="F65" s="136"/>
      <c r="G65" s="135"/>
      <c r="H65" s="134"/>
    </row>
    <row r="66" spans="4:8" ht="15" hidden="1" x14ac:dyDescent="0.25">
      <c r="D66" s="134"/>
      <c r="E66" s="134"/>
      <c r="F66" s="136"/>
      <c r="G66" s="135"/>
      <c r="H66" s="134"/>
    </row>
    <row r="67" spans="4:8" ht="15" hidden="1" x14ac:dyDescent="0.25">
      <c r="D67" s="134"/>
      <c r="E67" s="134"/>
      <c r="F67" s="136"/>
      <c r="G67" s="135"/>
      <c r="H67" s="134"/>
    </row>
    <row r="68" spans="4:8" ht="15" hidden="1" x14ac:dyDescent="0.25">
      <c r="D68" s="134"/>
      <c r="E68" s="134"/>
      <c r="F68" s="136"/>
      <c r="G68" s="135"/>
      <c r="H68" s="134"/>
    </row>
    <row r="69" spans="4:8" ht="15" hidden="1" x14ac:dyDescent="0.25">
      <c r="D69" s="134"/>
      <c r="E69" s="134"/>
      <c r="F69" s="136"/>
      <c r="G69" s="135"/>
      <c r="H69" s="134"/>
    </row>
    <row r="70" spans="4:8" ht="15" hidden="1" x14ac:dyDescent="0.25">
      <c r="D70" s="134"/>
      <c r="E70" s="134"/>
      <c r="F70" s="136"/>
      <c r="G70" s="135"/>
      <c r="H70" s="134"/>
    </row>
    <row r="71" spans="4:8" ht="15" hidden="1" x14ac:dyDescent="0.25">
      <c r="D71" s="134"/>
      <c r="E71" s="134"/>
      <c r="F71" s="136"/>
      <c r="G71" s="135"/>
      <c r="H71" s="134"/>
    </row>
    <row r="72" spans="4:8" ht="15" hidden="1" x14ac:dyDescent="0.25">
      <c r="D72" s="134"/>
      <c r="E72" s="134"/>
      <c r="F72" s="136"/>
      <c r="G72" s="135"/>
      <c r="H72" s="134"/>
    </row>
    <row r="73" spans="4:8" ht="15" hidden="1" x14ac:dyDescent="0.25">
      <c r="D73" s="134"/>
      <c r="E73" s="134"/>
      <c r="F73" s="136"/>
      <c r="G73" s="135"/>
      <c r="H73" s="134"/>
    </row>
    <row r="74" spans="4:8" ht="15" hidden="1" x14ac:dyDescent="0.25">
      <c r="D74" s="134"/>
      <c r="E74" s="134"/>
      <c r="F74" s="136"/>
      <c r="G74" s="135"/>
      <c r="H74" s="134"/>
    </row>
    <row r="75" spans="4:8" ht="15" hidden="1" x14ac:dyDescent="0.25">
      <c r="D75" s="134"/>
      <c r="E75" s="134"/>
      <c r="F75" s="136"/>
      <c r="G75" s="135"/>
      <c r="H75" s="134"/>
    </row>
    <row r="76" spans="4:8" ht="15" hidden="1" x14ac:dyDescent="0.25">
      <c r="D76" s="134"/>
      <c r="E76" s="134"/>
      <c r="F76" s="136"/>
      <c r="G76" s="135"/>
      <c r="H76" s="134"/>
    </row>
    <row r="77" spans="4:8" ht="15" hidden="1" x14ac:dyDescent="0.25">
      <c r="D77" s="134"/>
      <c r="E77" s="134"/>
      <c r="F77" s="136"/>
      <c r="G77" s="135"/>
      <c r="H77" s="134"/>
    </row>
    <row r="78" spans="4:8" ht="15" hidden="1" x14ac:dyDescent="0.25">
      <c r="D78" s="134"/>
      <c r="E78" s="134"/>
      <c r="F78" s="136"/>
      <c r="G78" s="135"/>
      <c r="H78" s="134"/>
    </row>
    <row r="79" spans="4:8" ht="15" hidden="1" x14ac:dyDescent="0.25">
      <c r="G79" s="135"/>
    </row>
    <row r="80" spans="4:8" ht="15" hidden="1" x14ac:dyDescent="0.25">
      <c r="G80" s="135"/>
    </row>
    <row r="81" spans="4:8" ht="15" hidden="1" x14ac:dyDescent="0.25">
      <c r="G81" s="135"/>
      <c r="H81" s="129"/>
    </row>
    <row r="82" spans="4:8" ht="15" hidden="1" x14ac:dyDescent="0.25">
      <c r="G82" s="135"/>
    </row>
    <row r="83" spans="4:8" ht="15" hidden="1" x14ac:dyDescent="0.25">
      <c r="E83" s="128"/>
    </row>
    <row r="84" spans="4:8" ht="15" hidden="1" x14ac:dyDescent="0.25">
      <c r="D84" s="129"/>
      <c r="E84" s="128"/>
      <c r="H84" s="129"/>
    </row>
    <row r="85" spans="4:8" ht="15" hidden="1" x14ac:dyDescent="0.25"/>
    <row r="86" spans="4:8" ht="15" hidden="1" x14ac:dyDescent="0.25"/>
    <row r="87" spans="4:8" ht="15" hidden="1" x14ac:dyDescent="0.25"/>
    <row r="88" spans="4:8" ht="15" hidden="1" x14ac:dyDescent="0.25"/>
    <row r="89" spans="4:8" ht="15" hidden="1" x14ac:dyDescent="0.25"/>
    <row r="90" spans="4:8" ht="15" hidden="1" x14ac:dyDescent="0.25"/>
    <row r="91" spans="4:8" ht="15" hidden="1" x14ac:dyDescent="0.25"/>
    <row r="92" spans="4:8" ht="15" hidden="1" x14ac:dyDescent="0.25"/>
    <row r="93" spans="4:8" ht="15" hidden="1" x14ac:dyDescent="0.25"/>
    <row r="94" spans="4:8" ht="15" hidden="1" x14ac:dyDescent="0.25"/>
    <row r="95" spans="4:8" ht="15" hidden="1" x14ac:dyDescent="0.25"/>
    <row r="96" spans="4:8" ht="15" hidden="1" x14ac:dyDescent="0.25"/>
    <row r="97" ht="15" hidden="1" x14ac:dyDescent="0.25"/>
    <row r="98" ht="15" hidden="1" x14ac:dyDescent="0.25"/>
    <row r="99" ht="15" hidden="1" x14ac:dyDescent="0.25"/>
    <row r="100" ht="15" hidden="1" x14ac:dyDescent="0.25"/>
    <row r="101" ht="15" hidden="1" x14ac:dyDescent="0.25"/>
    <row r="102" ht="15" hidden="1" x14ac:dyDescent="0.25"/>
    <row r="103" ht="15" hidden="1" x14ac:dyDescent="0.25"/>
    <row r="104" ht="15" hidden="1" x14ac:dyDescent="0.25"/>
    <row r="105" ht="15" hidden="1" x14ac:dyDescent="0.25"/>
    <row r="106" ht="15" hidden="1" x14ac:dyDescent="0.25"/>
    <row r="107" ht="15" hidden="1" x14ac:dyDescent="0.25"/>
    <row r="108" ht="15" hidden="1" x14ac:dyDescent="0.25"/>
    <row r="109" ht="15" hidden="1" x14ac:dyDescent="0.25"/>
    <row r="110" ht="15" hidden="1" x14ac:dyDescent="0.25"/>
    <row r="111" ht="15" hidden="1" x14ac:dyDescent="0.25"/>
    <row r="112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  <row r="122" ht="15" hidden="1" x14ac:dyDescent="0.25"/>
    <row r="123" ht="15" hidden="1" x14ac:dyDescent="0.25"/>
    <row r="124" ht="15" hidden="1" x14ac:dyDescent="0.25"/>
  </sheetData>
  <sheetProtection algorithmName="SHA-512" hashValue="nYVxcnEC71Ffl1sJwZA3YRxk/jdTIaabQ92iL3TIPoqc2C4bNcyo9EEpC2NQAT0mgzYEBvQ8WZc+X7OAEAU20w==" saltValue="oziNT117795fdCETT2KH5g==" spinCount="100000" sheet="1" objects="1" scenarios="1"/>
  <mergeCells count="1">
    <mergeCell ref="A32:D35"/>
  </mergeCells>
  <conditionalFormatting sqref="F17">
    <cfRule type="containsText" dxfId="2" priority="2" operator="containsText" text="te laag">
      <formula>NOT(ISERROR(SEARCH("te laag",F17)))</formula>
    </cfRule>
  </conditionalFormatting>
  <conditionalFormatting sqref="F18">
    <cfRule type="containsText" dxfId="1" priority="1" operator="containsText" text="te laag">
      <formula>NOT(ISERROR(SEARCH("te laag",F18)))</formula>
    </cfRule>
  </conditionalFormatting>
  <pageMargins left="0.7" right="0.7" top="0.75" bottom="0.75" header="0.3" footer="0.3"/>
  <pageSetup paperSize="9" scale="85" orientation="portrait" r:id="rId1"/>
  <headerFooter>
    <oddHeader>&amp;L&amp;G</oddHeader>
    <oddFooter>&amp;L* Alle bedragen zijn excl. btw&amp;R® Alpha Adviesbureau</oddFooter>
  </headerFooter>
  <colBreaks count="1" manualBreakCount="1">
    <brk id="6" max="42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8D156516-AF2C-4440-850D-86AEC9FD247C}">
            <xm:f>NOT(ISERROR(SEARCH("te laag",F16)))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F16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Blad8">
    <tabColor rgb="FFC2E76B"/>
  </sheetPr>
  <dimension ref="A1:O121"/>
  <sheetViews>
    <sheetView showGridLines="0" showZeros="0" zoomScaleNormal="100" workbookViewId="0">
      <pane ySplit="7" topLeftCell="A8" activePane="bottomLeft" state="frozen"/>
      <selection activeCell="K49" sqref="K49"/>
      <selection pane="bottomLeft" activeCell="H25" sqref="H25"/>
    </sheetView>
  </sheetViews>
  <sheetFormatPr defaultColWidth="0" defaultRowHeight="0" customHeight="1" zeroHeight="1" x14ac:dyDescent="0.25"/>
  <cols>
    <col min="1" max="1" width="15.7109375" customWidth="1"/>
    <col min="2" max="2" width="9.140625" customWidth="1"/>
    <col min="3" max="3" width="12.85546875" customWidth="1"/>
    <col min="4" max="5" width="15.7109375" customWidth="1"/>
    <col min="6" max="6" width="17.140625" customWidth="1"/>
    <col min="7" max="9" width="15.7109375" customWidth="1"/>
    <col min="10" max="10" width="12.140625" customWidth="1"/>
    <col min="11" max="11" width="15.7109375" customWidth="1"/>
    <col min="12" max="12" width="16.42578125" customWidth="1"/>
    <col min="13" max="13" width="2.140625" customWidth="1"/>
    <col min="14" max="15" width="0" hidden="1" customWidth="1"/>
    <col min="16" max="16384" width="9.140625" hidden="1"/>
  </cols>
  <sheetData>
    <row r="1" spans="1:11" ht="15" x14ac:dyDescent="0.25"/>
    <row r="2" spans="1:11" ht="23.25" x14ac:dyDescent="0.35">
      <c r="D2" s="20" t="str">
        <f>CONCATENATE("Uitvoeringsbepaling"," ",H4,", onderdeel van ",Verzamelblad!A2," ",Verzamelblad!A3)</f>
        <v>Uitvoeringsbepaling 3, onderdeel van Bestek 2021-SMO2004</v>
      </c>
      <c r="E2" s="9"/>
      <c r="F2" s="9"/>
      <c r="G2" s="9"/>
      <c r="H2" s="13"/>
    </row>
    <row r="3" spans="1:11" ht="15" x14ac:dyDescent="0.25">
      <c r="A3" s="10"/>
      <c r="B3" s="10"/>
      <c r="C3" s="10"/>
      <c r="D3" s="29"/>
      <c r="E3" s="29"/>
      <c r="F3" s="10"/>
      <c r="G3" s="10"/>
      <c r="H3" s="10"/>
    </row>
    <row r="4" spans="1:11" ht="15" customHeight="1" x14ac:dyDescent="0.25">
      <c r="A4" s="50" t="s">
        <v>6</v>
      </c>
      <c r="B4" s="616" t="str">
        <f>VLOOKUP(H4,Verzamelblad!A5:E54,3)</f>
        <v>Sport aan Zee  (2)</v>
      </c>
      <c r="C4" s="616"/>
      <c r="D4" s="616"/>
      <c r="E4" s="616"/>
      <c r="F4" s="629" t="s">
        <v>10</v>
      </c>
      <c r="G4" s="629"/>
      <c r="H4" s="221">
        <v>3</v>
      </c>
    </row>
    <row r="5" spans="1:11" ht="15" x14ac:dyDescent="0.25">
      <c r="A5" s="62" t="s">
        <v>5</v>
      </c>
      <c r="B5" s="613" t="str">
        <f>VLOOKUP(H4,Verzamelblad!A5:E54,4)</f>
        <v>Drs. F. Bijlweg 6</v>
      </c>
      <c r="C5" s="613"/>
      <c r="D5" s="613"/>
      <c r="E5" s="613"/>
      <c r="F5" s="630" t="s">
        <v>11</v>
      </c>
      <c r="G5" s="630"/>
      <c r="H5" s="222" t="str">
        <f>CONCATENATE(H4,"a")</f>
        <v>3a</v>
      </c>
    </row>
    <row r="6" spans="1:11" ht="15" x14ac:dyDescent="0.25">
      <c r="A6" s="65" t="s">
        <v>7</v>
      </c>
      <c r="B6" s="610" t="str">
        <f>VLOOKUP(H4,Verzamelblad!A5:E54,5)</f>
        <v>Den Helder</v>
      </c>
      <c r="C6" s="610"/>
      <c r="D6" s="610"/>
      <c r="E6" s="610"/>
      <c r="F6" s="626" t="s">
        <v>170</v>
      </c>
      <c r="G6" s="626"/>
      <c r="H6" s="223"/>
      <c r="I6" s="10"/>
    </row>
    <row r="7" spans="1:11" ht="15" x14ac:dyDescent="0.25">
      <c r="A7" s="14"/>
      <c r="B7" s="14"/>
      <c r="C7" s="14"/>
      <c r="D7" s="14"/>
      <c r="E7" s="14"/>
      <c r="F7" s="10"/>
      <c r="G7" s="21"/>
      <c r="H7" s="22"/>
      <c r="I7" s="10"/>
    </row>
    <row r="8" spans="1:11" ht="15" x14ac:dyDescent="0.25">
      <c r="A8" s="55" t="s">
        <v>8</v>
      </c>
      <c r="B8" s="56"/>
      <c r="C8" s="56"/>
      <c r="D8" s="56"/>
      <c r="E8" s="224">
        <f>VLOOKUP($H$4,Verzamelblad!$A$5:$EK$54,14,0)</f>
        <v>0</v>
      </c>
      <c r="F8" s="216"/>
      <c r="G8" s="10"/>
      <c r="H8" s="10"/>
      <c r="I8" s="10"/>
    </row>
    <row r="9" spans="1:11" ht="15" x14ac:dyDescent="0.25">
      <c r="A9" s="54" t="s">
        <v>9</v>
      </c>
      <c r="B9" s="41"/>
      <c r="C9" s="41"/>
      <c r="D9" s="41"/>
      <c r="E9" s="225">
        <f>VLOOKUP($H$4,Verzamelblad!$A$5:$EK$54,6,0)</f>
        <v>200</v>
      </c>
      <c r="F9" s="10"/>
      <c r="G9" s="10"/>
      <c r="H9" s="10"/>
      <c r="I9" s="10"/>
    </row>
    <row r="10" spans="1:11" ht="18.75" customHeight="1" x14ac:dyDescent="0.25">
      <c r="F10" s="1" t="s">
        <v>215</v>
      </c>
      <c r="G10" s="1" t="s">
        <v>216</v>
      </c>
      <c r="H10" s="1" t="s">
        <v>88</v>
      </c>
      <c r="I10" s="1" t="s">
        <v>217</v>
      </c>
      <c r="J10" s="1" t="s">
        <v>218</v>
      </c>
      <c r="K10" s="1" t="s">
        <v>219</v>
      </c>
    </row>
    <row r="11" spans="1:11" ht="15" x14ac:dyDescent="0.25">
      <c r="A11" s="278" t="s">
        <v>688</v>
      </c>
      <c r="B11" s="279"/>
      <c r="C11" s="279"/>
      <c r="D11" s="280"/>
      <c r="E11" s="60"/>
      <c r="F11" s="273" t="str">
        <f>IFERROR(IF(SUM(I11/12)=0,"",SUM(I11/12)),"")</f>
        <v/>
      </c>
      <c r="G11" s="94" t="str">
        <f>IFERROR(SUM(J11/12),"")</f>
        <v/>
      </c>
      <c r="H11" s="79" t="str">
        <f>IFERROR(SUM(J11/E9),"")</f>
        <v/>
      </c>
      <c r="I11" s="93" t="str">
        <f>IFERROR(IF(SUM($I$14*K11)=0,"",SUM($I$14*K11)),"")</f>
        <v/>
      </c>
      <c r="J11" s="94" t="str">
        <f>IFERROR(SUM(J14*K11),"")</f>
        <v/>
      </c>
      <c r="K11" s="266">
        <v>1</v>
      </c>
    </row>
    <row r="12" spans="1:11" ht="15" hidden="1" x14ac:dyDescent="0.25">
      <c r="A12" s="274" t="s">
        <v>689</v>
      </c>
      <c r="B12" s="275"/>
      <c r="C12" s="275"/>
      <c r="D12" s="276"/>
      <c r="E12" s="277"/>
      <c r="F12" s="95" t="str">
        <f>IFERROR(IF(SUM(I12/3)=0,"",SUM(I12/3)),"")</f>
        <v/>
      </c>
      <c r="G12" s="96" t="str">
        <f>IFERROR(SUM(J12/3),"")</f>
        <v/>
      </c>
      <c r="H12" s="23"/>
      <c r="I12" s="101" t="str">
        <f>IFERROR(IF(SUM($I$14*K12)=0,"",SUM($I$14*K12)),"")</f>
        <v/>
      </c>
      <c r="J12" s="102" t="str">
        <f>IFERROR(SUM(J14*K12),"")</f>
        <v/>
      </c>
      <c r="K12" s="268"/>
    </row>
    <row r="13" spans="1:11" ht="15" hidden="1" x14ac:dyDescent="0.25">
      <c r="A13" s="65" t="s">
        <v>689</v>
      </c>
      <c r="B13" s="66"/>
      <c r="C13" s="66"/>
      <c r="D13" s="67"/>
      <c r="E13" s="42"/>
      <c r="F13" s="97" t="str">
        <f>IF(I13=0,"",I13)</f>
        <v/>
      </c>
      <c r="G13" s="98" t="str">
        <f>IFERROR(J13,"")</f>
        <v/>
      </c>
      <c r="H13" s="24"/>
      <c r="I13" s="103" t="str">
        <f>IFERROR(IF(SUM($I$14*K13)=0,"",SUM($I$14*K13)),"")</f>
        <v/>
      </c>
      <c r="J13" s="104" t="str">
        <f>IFERROR(SUM(J14*K13),"")</f>
        <v/>
      </c>
      <c r="K13" s="269"/>
    </row>
    <row r="14" spans="1:11" ht="15.75" thickBot="1" x14ac:dyDescent="0.3">
      <c r="A14" s="10" t="s">
        <v>12</v>
      </c>
      <c r="B14" s="10"/>
      <c r="C14" s="10"/>
      <c r="D14" s="10"/>
      <c r="E14" s="29"/>
      <c r="F14" s="99" t="str">
        <f>IFERROR(IF(SUM(F11:F13)=0,"",SUM(F11:F13)),"")</f>
        <v/>
      </c>
      <c r="G14" s="100">
        <f>IFERROR(SUM(G11:G13),"")</f>
        <v>0</v>
      </c>
      <c r="H14" s="30"/>
      <c r="I14" s="99" t="str">
        <f>IFERROR(IF(E100=0,"",E100),"")</f>
        <v/>
      </c>
      <c r="J14" s="100" t="str">
        <f>IFERROR(SUM(I14/offertetarief),"")</f>
        <v/>
      </c>
      <c r="K14" s="10" t="str">
        <f>IF(SUM(K11:K13)=100%,"","Geen 100%")</f>
        <v/>
      </c>
    </row>
    <row r="15" spans="1:11" ht="15.75" thickTop="1" x14ac:dyDescent="0.25">
      <c r="F15" s="1" t="s">
        <v>220</v>
      </c>
      <c r="G15" s="1" t="s">
        <v>221</v>
      </c>
    </row>
    <row r="16" spans="1:11" ht="15" x14ac:dyDescent="0.25">
      <c r="A16" s="59" t="s">
        <v>13</v>
      </c>
      <c r="B16" s="57"/>
      <c r="C16" s="57"/>
      <c r="D16" s="57"/>
      <c r="E16" s="60"/>
      <c r="F16" s="105" t="str">
        <f>IFERROR(SUM((J14*directtoezicht)/E9),"")</f>
        <v/>
      </c>
      <c r="G16" s="106" t="str">
        <f>IF(J14="","",SUM(J14*directtoezicht))</f>
        <v/>
      </c>
    </row>
    <row r="17" spans="1:12" ht="15.75" customHeight="1" x14ac:dyDescent="0.25">
      <c r="K17" s="588" t="s">
        <v>239</v>
      </c>
      <c r="L17" s="588" t="s">
        <v>240</v>
      </c>
    </row>
    <row r="18" spans="1:12" ht="15.75" customHeight="1" x14ac:dyDescent="0.25">
      <c r="A18" t="s">
        <v>89</v>
      </c>
      <c r="K18" s="589"/>
      <c r="L18" s="589"/>
    </row>
    <row r="19" spans="1:12" ht="15" x14ac:dyDescent="0.25">
      <c r="A19" s="602" t="s">
        <v>222</v>
      </c>
      <c r="B19" s="603"/>
      <c r="C19" s="604"/>
      <c r="D19" s="189">
        <f ca="1">D100</f>
        <v>739240</v>
      </c>
      <c r="E19" s="600" t="s">
        <v>223</v>
      </c>
      <c r="F19" s="601"/>
      <c r="G19" s="107">
        <f ca="1">IFERROR(D100/E9,"")</f>
        <v>3696.2</v>
      </c>
      <c r="H19" s="58" t="s">
        <v>224</v>
      </c>
      <c r="I19" s="108" t="str">
        <f ca="1">IFERROR(SUM(D19/J14),"")</f>
        <v/>
      </c>
      <c r="K19" s="47" t="str">
        <f ca="1">IF(INDIRECT("'"&amp;$H$5&amp;"'!F539")="H","",IF(INDIRECT("'"&amp;$H$5&amp;"'!F539")="Vrije categorie","",INDIRECT("'"&amp;$H$5&amp;"'!F539")))</f>
        <v>A</v>
      </c>
      <c r="L19" s="210"/>
    </row>
    <row r="20" spans="1:12" ht="15" x14ac:dyDescent="0.25">
      <c r="K20" s="48" t="str">
        <f ca="1">IF(INDIRECT("'"&amp;$H$5&amp;"'!F540")="H","",IF(INDIRECT("'"&amp;$H$5&amp;"'!F540")="Vrije categorie","",INDIRECT("'"&amp;$H$5&amp;"'!F540")))</f>
        <v>A1</v>
      </c>
      <c r="L20" s="211"/>
    </row>
    <row r="21" spans="1:12" ht="15" x14ac:dyDescent="0.25">
      <c r="A21" t="s">
        <v>14</v>
      </c>
      <c r="B21" s="11"/>
      <c r="D21" s="1" t="s">
        <v>225</v>
      </c>
      <c r="E21" s="1" t="s">
        <v>226</v>
      </c>
      <c r="F21" s="1" t="s">
        <v>227</v>
      </c>
      <c r="G21" s="1" t="s">
        <v>228</v>
      </c>
      <c r="H21" s="1" t="s">
        <v>229</v>
      </c>
      <c r="I21" s="1" t="s">
        <v>230</v>
      </c>
      <c r="K21" s="48" t="str">
        <f ca="1">IF(INDIRECT("'"&amp;$H$5&amp;"'!F541")="H","",IF(INDIRECT("'"&amp;$H$5&amp;"'!F541")="Vrije categorie","",INDIRECT("'"&amp;$H$5&amp;"'!F541")))</f>
        <v>A2</v>
      </c>
      <c r="L21" s="211"/>
    </row>
    <row r="22" spans="1:12" ht="15" x14ac:dyDescent="0.25">
      <c r="A22" s="55" t="str">
        <f>VLOOKUP($H$4,Verzamelblad!$A$5:$EK$54,32,0)</f>
        <v>Dieptereiniging sanitair</v>
      </c>
      <c r="B22" s="38"/>
      <c r="C22" s="39"/>
      <c r="D22" s="43" t="str">
        <f>VLOOKUP($H$4,Verzamelblad!$A$5:$EK$54,33,0)</f>
        <v>m²</v>
      </c>
      <c r="E22" s="187">
        <f>VLOOKUP($H$4,Verzamelblad!$A$5:$DE$54,34)</f>
        <v>180.1</v>
      </c>
      <c r="F22" s="207"/>
      <c r="G22" s="160" t="str">
        <f>IF(IF(E22="","",SUM(E22*F22))=0,"",IF(E22="","",SUM(E22*F22)))</f>
        <v/>
      </c>
      <c r="H22" s="43">
        <f>VLOOKUP($H$4,Verzamelblad!$A$5:$EK$54,35,0)</f>
        <v>4</v>
      </c>
      <c r="I22" s="163" t="str">
        <f>IFERROR(IF(IF(H22="op afroep","",SUM(G22*H22))=0,"",IF(H22="op afroep","",SUM(G22*H22))),"")</f>
        <v/>
      </c>
      <c r="K22" s="48" t="str">
        <f ca="1">IF(INDIRECT("'"&amp;$H$5&amp;"'!F542")="H","",IF(INDIRECT("'"&amp;$H$5&amp;"'!F542")="Vrije categorie","",INDIRECT("'"&amp;$H$5&amp;"'!F542")))</f>
        <v>A3</v>
      </c>
      <c r="L22" s="211"/>
    </row>
    <row r="23" spans="1:12" ht="15" x14ac:dyDescent="0.25">
      <c r="A23" s="52" t="str">
        <f>VLOOKUP($H$4,Verzamelblad!$A$5:$EK$54,36,0)</f>
        <v>Extra ronde sanitair OP AFROEP</v>
      </c>
      <c r="B23" s="53"/>
      <c r="C23" s="40"/>
      <c r="D23" s="44" t="str">
        <f>VLOOKUP($H$4,Verzamelblad!$A$5:$EK$54,37,0)</f>
        <v>m²</v>
      </c>
      <c r="E23" s="284">
        <f>VLOOKUP($H$4,Verzamelblad!$A$5:$DE$54,38)</f>
        <v>180.1</v>
      </c>
      <c r="F23" s="208"/>
      <c r="G23" s="161" t="str">
        <f>IF(IF(E23="","",SUM(E23*F23))=0,"",IF(E23="","",SUM(E23*F23)))</f>
        <v/>
      </c>
      <c r="H23" s="44">
        <f>VLOOKUP($H$4,Verzamelblad!$A$5:$EK$54,39,0)</f>
        <v>0</v>
      </c>
      <c r="I23" s="164" t="str">
        <f>IFERROR(IF(IF(H23="op afroep","",SUM(G23*H23))=0,"",IF(H23="op afroep","",SUM(G23*H23))),"")</f>
        <v/>
      </c>
      <c r="K23" s="48" t="str">
        <f ca="1">IF(INDIRECT("'"&amp;$H$5&amp;"'!F543")="H","",IF(INDIRECT("'"&amp;$H$5&amp;"'!F543")="Vrije categorie","",INDIRECT("'"&amp;$H$5&amp;"'!F543")))</f>
        <v>B</v>
      </c>
      <c r="L23" s="211"/>
    </row>
    <row r="24" spans="1:12" ht="15" x14ac:dyDescent="0.25">
      <c r="A24" s="52" t="str">
        <f>VLOOKUP($H$4,Verzamelblad!$A$5:$EK$54,40,0)</f>
        <v>Dieptereiniging (groot)keuken HACCP</v>
      </c>
      <c r="B24" s="53"/>
      <c r="C24" s="40"/>
      <c r="D24" s="44" t="str">
        <f>VLOOKUP($H$4,Verzamelblad!$A$5:$EK$54,41,0)</f>
        <v>m²</v>
      </c>
      <c r="E24" s="44">
        <f>VLOOKUP($H$4,Verzamelblad!$A$5:$DE$54,42)</f>
        <v>0</v>
      </c>
      <c r="F24" s="208"/>
      <c r="G24" s="161" t="str">
        <f t="shared" ref="G24:G32" si="0">IF(IF(E24="","",SUM(E24*F24))=0,"",IF(E24="","",SUM(E24*F24)))</f>
        <v/>
      </c>
      <c r="H24" s="44">
        <f>VLOOKUP($H$4,Verzamelblad!$A$5:$EK$54,43,0)</f>
        <v>0</v>
      </c>
      <c r="I24" s="164" t="str">
        <f t="shared" ref="I24:I31" si="1">IFERROR(IF(IF(H24="op afroep","",SUM(G24*H24))=0,"",IF(H24="op afroep","",SUM(G24*H24))),"")</f>
        <v/>
      </c>
      <c r="K24" s="48" t="str">
        <f ca="1">IF(INDIRECT("'"&amp;$H$5&amp;"'!F544")="H","",IF(INDIRECT("'"&amp;$H$5&amp;"'!F544")="Vrije categorie","",INDIRECT("'"&amp;$H$5&amp;"'!F544")))</f>
        <v>B1</v>
      </c>
      <c r="L24" s="211"/>
    </row>
    <row r="25" spans="1:12" ht="15" x14ac:dyDescent="0.25">
      <c r="A25" s="52" t="str">
        <f>VLOOKUP($H$4,Verzamelblad!$A$5:$EK$54,44,0)</f>
        <v>Naloopronde</v>
      </c>
      <c r="B25" s="53"/>
      <c r="C25" s="40"/>
      <c r="D25" s="44" t="str">
        <f>VLOOKUP($H$4,Verzamelblad!$A$5:$EK$54,45,0)</f>
        <v>dag</v>
      </c>
      <c r="E25" s="44">
        <f>VLOOKUP($H$4,Verzamelblad!$A$5:$DE$54,46)</f>
        <v>1</v>
      </c>
      <c r="F25" s="208"/>
      <c r="G25" s="161" t="str">
        <f t="shared" si="0"/>
        <v/>
      </c>
      <c r="H25" s="44">
        <f>VLOOKUP($H$4,Verzamelblad!$A$5:$EK$54,47,0)</f>
        <v>200</v>
      </c>
      <c r="I25" s="164" t="str">
        <f t="shared" si="1"/>
        <v/>
      </c>
      <c r="K25" s="48" t="str">
        <f ca="1">IF(INDIRECT("'"&amp;$H$5&amp;"'!F545")="H","",IF(INDIRECT("'"&amp;$H$5&amp;"'!F545")="Vrije categorie","",INDIRECT("'"&amp;$H$5&amp;"'!F545")))</f>
        <v>C</v>
      </c>
      <c r="L25" s="211"/>
    </row>
    <row r="26" spans="1:12" ht="15" x14ac:dyDescent="0.25">
      <c r="A26" s="52">
        <f>VLOOKUP($H$4,Verzamelblad!$A$5:$EK$54,48,0)</f>
        <v>0</v>
      </c>
      <c r="B26" s="53"/>
      <c r="C26" s="40"/>
      <c r="D26" s="44">
        <f>VLOOKUP($H$4,Verzamelblad!$A$5:$EK$54,49,0)</f>
        <v>0</v>
      </c>
      <c r="E26" s="44">
        <f>VLOOKUP($H$4,Verzamelblad!$A$5:$DE$54,50)</f>
        <v>0</v>
      </c>
      <c r="F26" s="208"/>
      <c r="G26" s="161" t="str">
        <f t="shared" si="0"/>
        <v/>
      </c>
      <c r="H26" s="44">
        <f>VLOOKUP($H$4,Verzamelblad!$A$5:$EK$54,51,0)</f>
        <v>0</v>
      </c>
      <c r="I26" s="164" t="str">
        <f t="shared" si="1"/>
        <v/>
      </c>
      <c r="K26" s="48" t="str">
        <f ca="1">IF(INDIRECT("'"&amp;$H$5&amp;"'!F546")="H","",IF(INDIRECT("'"&amp;$H$5&amp;"'!F546")="Vrije categorie","",INDIRECT("'"&amp;$H$5&amp;"'!F546")))</f>
        <v>D</v>
      </c>
      <c r="L26" s="211"/>
    </row>
    <row r="27" spans="1:12" ht="15" x14ac:dyDescent="0.25">
      <c r="A27" s="52">
        <f>VLOOKUP($H$4,Verzamelblad!$A$5:$EK$54,52,0)</f>
        <v>0</v>
      </c>
      <c r="B27" s="53"/>
      <c r="C27" s="40"/>
      <c r="D27" s="44">
        <f>VLOOKUP($H$4,Verzamelblad!$A$5:$EK$54,53,0)</f>
        <v>0</v>
      </c>
      <c r="E27" s="44">
        <f>VLOOKUP($H$4,Verzamelblad!$A$5:$DE$54,54)</f>
        <v>0</v>
      </c>
      <c r="F27" s="208"/>
      <c r="G27" s="161" t="str">
        <f t="shared" si="0"/>
        <v/>
      </c>
      <c r="H27" s="44">
        <f>VLOOKUP($H$4,Verzamelblad!$A$5:$EK$54,55,0)</f>
        <v>0</v>
      </c>
      <c r="I27" s="164" t="str">
        <f t="shared" si="1"/>
        <v/>
      </c>
      <c r="K27" s="48" t="str">
        <f ca="1">IF(INDIRECT("'"&amp;$H$5&amp;"'!F547")="H","",IF(INDIRECT("'"&amp;$H$5&amp;"'!F547")="Vrije categorie","",INDIRECT("'"&amp;$H$5&amp;"'!F547")))</f>
        <v>D1</v>
      </c>
      <c r="L27" s="211"/>
    </row>
    <row r="28" spans="1:12" ht="15" x14ac:dyDescent="0.25">
      <c r="A28" s="52">
        <f>VLOOKUP($H$4,Verzamelblad!$A$5:$EK$54,56,0)</f>
        <v>0</v>
      </c>
      <c r="B28" s="53"/>
      <c r="C28" s="40"/>
      <c r="D28" s="44">
        <f>VLOOKUP($H$4,Verzamelblad!$A$5:$EK$54,57,0)</f>
        <v>0</v>
      </c>
      <c r="E28" s="44">
        <f>VLOOKUP($H$4,Verzamelblad!$A$5:$DE$54,58)</f>
        <v>0</v>
      </c>
      <c r="F28" s="208"/>
      <c r="G28" s="161" t="str">
        <f t="shared" si="0"/>
        <v/>
      </c>
      <c r="H28" s="44">
        <f>VLOOKUP($H$4,Verzamelblad!$A$5:$EK$54,59,0)</f>
        <v>0</v>
      </c>
      <c r="I28" s="164" t="str">
        <f t="shared" si="1"/>
        <v/>
      </c>
      <c r="K28" s="48" t="str">
        <f ca="1">IF(INDIRECT("'"&amp;$H$5&amp;"'!F548")="H","",IF(INDIRECT("'"&amp;$H$5&amp;"'!F548")="Vrije categorie","",INDIRECT("'"&amp;$H$5&amp;"'!F548")))</f>
        <v>E</v>
      </c>
      <c r="L28" s="211"/>
    </row>
    <row r="29" spans="1:12" ht="15" x14ac:dyDescent="0.25">
      <c r="A29" s="52">
        <f>VLOOKUP($H$4,Verzamelblad!$A$5:$EK$54,60,0)</f>
        <v>0</v>
      </c>
      <c r="B29" s="53"/>
      <c r="C29" s="40"/>
      <c r="D29" s="44">
        <f>VLOOKUP($H$4,Verzamelblad!$A$5:$EK$54,61,0)</f>
        <v>0</v>
      </c>
      <c r="E29" s="44">
        <f>VLOOKUP($H$4,Verzamelblad!$A$5:$DE$54,62)</f>
        <v>0</v>
      </c>
      <c r="F29" s="208"/>
      <c r="G29" s="161" t="str">
        <f t="shared" si="0"/>
        <v/>
      </c>
      <c r="H29" s="44">
        <f>VLOOKUP($H$4,Verzamelblad!$A$5:$EK$54,63,0)</f>
        <v>0</v>
      </c>
      <c r="I29" s="164" t="str">
        <f t="shared" si="1"/>
        <v/>
      </c>
      <c r="K29" s="48" t="str">
        <f ca="1">IF(INDIRECT("'"&amp;$H$5&amp;"'!F549")="H","",IF(INDIRECT("'"&amp;$H$5&amp;"'!F549")="Vrije categorie","",INDIRECT("'"&amp;$H$5&amp;"'!F549")))</f>
        <v>F</v>
      </c>
      <c r="L29" s="211"/>
    </row>
    <row r="30" spans="1:12" ht="15" x14ac:dyDescent="0.25">
      <c r="A30" s="52">
        <f>VLOOKUP($H$4,Verzamelblad!$A$5:$EK$54,64,0)</f>
        <v>0</v>
      </c>
      <c r="B30" s="53"/>
      <c r="C30" s="40"/>
      <c r="D30" s="44">
        <f>VLOOKUP($H$4,Verzamelblad!$A$5:$EK$54,65,0)</f>
        <v>0</v>
      </c>
      <c r="E30" s="44">
        <f>VLOOKUP($H$4,Verzamelblad!$A$5:$DE$54,66)</f>
        <v>0</v>
      </c>
      <c r="F30" s="208"/>
      <c r="G30" s="161" t="str">
        <f t="shared" si="0"/>
        <v/>
      </c>
      <c r="H30" s="44">
        <f>VLOOKUP($H$4,Verzamelblad!$A$5:$EK$54,67,0)</f>
        <v>0</v>
      </c>
      <c r="I30" s="164" t="str">
        <f t="shared" si="1"/>
        <v/>
      </c>
      <c r="K30" s="48" t="str">
        <f ca="1">IF(INDIRECT("'"&amp;$H$5&amp;"'!F550")="H","",IF(INDIRECT("'"&amp;$H$5&amp;"'!F550")="Vrije categorie","",INDIRECT("'"&amp;$H$5&amp;"'!F550")))</f>
        <v>G</v>
      </c>
      <c r="L30" s="211"/>
    </row>
    <row r="31" spans="1:12" ht="15" x14ac:dyDescent="0.25">
      <c r="A31" s="52">
        <f>VLOOKUP($H$4,Verzamelblad!$A$5:$EK$54,68,0)</f>
        <v>0</v>
      </c>
      <c r="B31" s="53"/>
      <c r="C31" s="40"/>
      <c r="D31" s="44">
        <f>VLOOKUP($H$4,Verzamelblad!$A$5:$EK$54,69,0)</f>
        <v>0</v>
      </c>
      <c r="E31" s="44">
        <f>VLOOKUP($H$4,Verzamelblad!$A$5:$DE$54,70)</f>
        <v>0</v>
      </c>
      <c r="F31" s="208"/>
      <c r="G31" s="161" t="str">
        <f t="shared" si="0"/>
        <v/>
      </c>
      <c r="H31" s="44">
        <f>VLOOKUP($H$4,Verzamelblad!$A$5:$EK$54,71,0)</f>
        <v>0</v>
      </c>
      <c r="I31" s="164" t="str">
        <f t="shared" si="1"/>
        <v/>
      </c>
      <c r="K31" s="48" t="str">
        <f ca="1">IF(INDIRECT("'"&amp;$H$5&amp;"'!F551")="H","",IF(INDIRECT("'"&amp;$H$5&amp;"'!F551")="Vrije categorie","",INDIRECT("'"&amp;$H$5&amp;"'!F551")))</f>
        <v/>
      </c>
      <c r="L31" s="211"/>
    </row>
    <row r="32" spans="1:12" ht="15" x14ac:dyDescent="0.25">
      <c r="A32" s="54">
        <f>VLOOKUP($H$4,Verzamelblad!$A$5:$EK$54,72,0)</f>
        <v>0</v>
      </c>
      <c r="B32" s="41"/>
      <c r="C32" s="42"/>
      <c r="D32" s="46">
        <f>VLOOKUP($H$4,Verzamelblad!$A$5:$EK$54,73,0)</f>
        <v>0</v>
      </c>
      <c r="E32" s="46">
        <f>VLOOKUP($H$4,Verzamelblad!$A$5:$DE$54,74)</f>
        <v>0</v>
      </c>
      <c r="F32" s="209"/>
      <c r="G32" s="162" t="str">
        <f t="shared" si="0"/>
        <v/>
      </c>
      <c r="H32" s="46">
        <f>VLOOKUP($H$4,Verzamelblad!$A$5:$EK$54,75,0)</f>
        <v>0</v>
      </c>
      <c r="I32" s="165" t="str">
        <f>IFERROR(IF(IF(H32="op afroep","",SUM(G32*H32))=0,"",IF(H32="op afroep","",SUM(G32*H32))),"")</f>
        <v/>
      </c>
      <c r="K32" s="48" t="str">
        <f ca="1">IF(INDIRECT("'"&amp;$H$5&amp;"'!F552")="H","",IF(INDIRECT("'"&amp;$H$5&amp;"'!F552")="Vrije categorie","",INDIRECT("'"&amp;$H$5&amp;"'!F552")))</f>
        <v>E3</v>
      </c>
      <c r="L32" s="211"/>
    </row>
    <row r="33" spans="1:12" ht="15.75" thickBot="1" x14ac:dyDescent="0.3">
      <c r="A33" s="10" t="s">
        <v>16</v>
      </c>
      <c r="B33" s="10"/>
      <c r="C33" s="10"/>
      <c r="D33" s="10"/>
      <c r="E33" s="10"/>
      <c r="F33" s="10"/>
      <c r="G33" s="10"/>
      <c r="H33" s="10"/>
      <c r="I33" s="166" t="str">
        <f>IF(SUM(I22:I32)=0,"",SUM(I22:I32))</f>
        <v/>
      </c>
      <c r="K33" s="49" t="str">
        <f ca="1">IF(INDIRECT("'"&amp;$H$5&amp;"'!F553")="H","",IF(INDIRECT("'"&amp;$H$5&amp;"'!F553")="Vrije categorie","",INDIRECT("'"&amp;$H$5&amp;"'!F553")))</f>
        <v/>
      </c>
      <c r="L33" s="212"/>
    </row>
    <row r="34" spans="1:12" ht="15.75" thickTop="1" x14ac:dyDescent="0.25"/>
    <row r="35" spans="1:12" ht="15" x14ac:dyDescent="0.25">
      <c r="A35" t="s">
        <v>169</v>
      </c>
      <c r="E35" s="1" t="s">
        <v>231</v>
      </c>
      <c r="F35" s="1" t="s">
        <v>232</v>
      </c>
      <c r="G35" s="1" t="s">
        <v>228</v>
      </c>
      <c r="H35" s="1" t="s">
        <v>229</v>
      </c>
      <c r="I35" s="1" t="s">
        <v>230</v>
      </c>
    </row>
    <row r="36" spans="1:12" ht="15" hidden="1" x14ac:dyDescent="0.25">
      <c r="A36" s="55" t="str">
        <f>VLOOKUP($H$4,Verzamelblad!$A$5:$EK$54,16,0)</f>
        <v>Recoaten</v>
      </c>
      <c r="B36" s="56"/>
      <c r="C36" s="56"/>
      <c r="D36" s="39"/>
      <c r="E36" s="94">
        <f ca="1">VLOOKUP($H$4,Verzamelblad!$A$5:$DE$54,105)</f>
        <v>0</v>
      </c>
      <c r="F36" s="207"/>
      <c r="G36" s="160" t="str">
        <f ca="1">IF(IF(E36="","",SUM(E36*F36))=0,"",IF(E36="","",SUM(E36*F36)))</f>
        <v/>
      </c>
      <c r="H36" s="43">
        <f>VLOOKUP($H$4,Verzamelblad!$A$5:$DE$54,17)</f>
        <v>0</v>
      </c>
      <c r="I36" s="163" t="str">
        <f t="shared" ref="I36:I43" ca="1" si="2">IFERROR(IF(IF(H36="op afroep","",SUM(G36*H36))=0,"",IF(H36="op afroep","",SUM(G36*H36))),"")</f>
        <v/>
      </c>
    </row>
    <row r="37" spans="1:12" ht="15" hidden="1" x14ac:dyDescent="0.25">
      <c r="A37" s="52" t="str">
        <f>VLOOKUP($H$4,Verzamelblad!$A$5:$EK$54,18,0)</f>
        <v>Topstrippen en topcoaten</v>
      </c>
      <c r="B37" s="53"/>
      <c r="C37" s="53"/>
      <c r="D37" s="40"/>
      <c r="E37" s="102">
        <f ca="1">VLOOKUP($H$4,Verzamelblad!$A$5:$DE$54,106)</f>
        <v>0</v>
      </c>
      <c r="F37" s="208"/>
      <c r="G37" s="161" t="str">
        <f ca="1">IF(IF(E37="","",SUM(E37*F37))=0,"",IF(E37="","",SUM(E37*F37)))</f>
        <v/>
      </c>
      <c r="H37" s="44">
        <f>VLOOKUP($H$4,Verzamelblad!$A$5:$DE$54,19)</f>
        <v>0</v>
      </c>
      <c r="I37" s="164" t="str">
        <f t="shared" ca="1" si="2"/>
        <v/>
      </c>
    </row>
    <row r="38" spans="1:12" ht="15" hidden="1" x14ac:dyDescent="0.25">
      <c r="A38" s="52" t="str">
        <f>VLOOKUP($H$4,Verzamelblad!$A$5:$EK$54,20,0)</f>
        <v>Volsprayen</v>
      </c>
      <c r="B38" s="53"/>
      <c r="C38" s="53"/>
      <c r="D38" s="40"/>
      <c r="E38" s="102">
        <f ca="1">VLOOKUP($H$4,Verzamelblad!$A$5:$DE$54,107)</f>
        <v>0</v>
      </c>
      <c r="F38" s="208"/>
      <c r="G38" s="161" t="str">
        <f t="shared" ref="G38:G43" ca="1" si="3">IF(IF(E38="","",SUM(E38*F38))=0,"",IF(E38="","",SUM(E38*F38)))</f>
        <v/>
      </c>
      <c r="H38" s="44">
        <f>VLOOKUP($H$4,Verzamelblad!$A$5:$DE$54,21)</f>
        <v>0</v>
      </c>
      <c r="I38" s="164" t="str">
        <f t="shared" ca="1" si="2"/>
        <v/>
      </c>
      <c r="K38" s="10"/>
    </row>
    <row r="39" spans="1:12" ht="15" x14ac:dyDescent="0.25">
      <c r="A39" s="52" t="str">
        <f>VLOOKUP($H$4,Verzamelblad!$A$5:$EK$54,22,0)</f>
        <v>Tapijtreinigen OP AFROEP</v>
      </c>
      <c r="B39" s="53"/>
      <c r="C39" s="53"/>
      <c r="D39" s="40"/>
      <c r="E39" s="102">
        <f ca="1">VLOOKUP($H$4,Verzamelblad!$A$5:$DE$54,108)</f>
        <v>16</v>
      </c>
      <c r="F39" s="208"/>
      <c r="G39" s="161" t="str">
        <f t="shared" ca="1" si="3"/>
        <v/>
      </c>
      <c r="H39" s="44">
        <f>VLOOKUP($H$4,Verzamelblad!$A$5:$DE$54,23)</f>
        <v>1</v>
      </c>
      <c r="I39" s="164" t="str">
        <f t="shared" ca="1" si="2"/>
        <v/>
      </c>
    </row>
    <row r="40" spans="1:12" ht="15" x14ac:dyDescent="0.25">
      <c r="A40" s="52" t="str">
        <f>VLOOKUP($H$4,Verzamelblad!$A$5:$EK$54,24,0)</f>
        <v>Reinigen inloopzones</v>
      </c>
      <c r="B40" s="53"/>
      <c r="C40" s="53"/>
      <c r="D40" s="40"/>
      <c r="E40" s="110">
        <f>VLOOKUP($H$4,Verzamelblad!$A$5:$DE$54,109)</f>
        <v>0</v>
      </c>
      <c r="F40" s="208"/>
      <c r="G40" s="161" t="str">
        <f t="shared" si="3"/>
        <v/>
      </c>
      <c r="H40" s="44">
        <f>VLOOKUP($H$4,Verzamelblad!$A$5:$DE$54,25)</f>
        <v>0</v>
      </c>
      <c r="I40" s="164" t="str">
        <f t="shared" si="2"/>
        <v/>
      </c>
    </row>
    <row r="41" spans="1:12" ht="15" x14ac:dyDescent="0.25">
      <c r="A41" s="52" t="str">
        <f>VLOOKUP($H$4,Verzamelblad!$A$5:$EK$54,26,0)</f>
        <v>Resultaatgericht vloerenonderhoud</v>
      </c>
      <c r="B41" s="53"/>
      <c r="C41" s="53"/>
      <c r="D41" s="40"/>
      <c r="E41" s="110">
        <f ca="1">VLOOKUP($H$4,Verzamelblad!$A$5:$DF$54,110)</f>
        <v>0</v>
      </c>
      <c r="F41" s="208"/>
      <c r="G41" s="161" t="str">
        <f t="shared" ca="1" si="3"/>
        <v/>
      </c>
      <c r="H41" s="44">
        <f>VLOOKUP($H$4,Verzamelblad!$A$5:$DE$54,27)</f>
        <v>0</v>
      </c>
      <c r="I41" s="164" t="str">
        <f t="shared" ca="1" si="2"/>
        <v/>
      </c>
    </row>
    <row r="42" spans="1:12" ht="15" x14ac:dyDescent="0.25">
      <c r="A42" s="52">
        <f>VLOOKUP($H$4,Verzamelblad!$A$5:$EK$54,28,0)</f>
        <v>0</v>
      </c>
      <c r="B42" s="53"/>
      <c r="C42" s="53"/>
      <c r="D42" s="40"/>
      <c r="E42" s="110">
        <v>0</v>
      </c>
      <c r="F42" s="208"/>
      <c r="G42" s="161" t="str">
        <f t="shared" si="3"/>
        <v/>
      </c>
      <c r="H42" s="44">
        <f>VLOOKUP($H$4,Verzamelblad!$A$5:$DE$54,29)</f>
        <v>0</v>
      </c>
      <c r="I42" s="164" t="str">
        <f t="shared" si="2"/>
        <v/>
      </c>
    </row>
    <row r="43" spans="1:12" ht="15" x14ac:dyDescent="0.25">
      <c r="A43" s="54">
        <f>VLOOKUP($H$4,Verzamelblad!$A$5:$EK$54,30,0)</f>
        <v>0</v>
      </c>
      <c r="B43" s="41"/>
      <c r="C43" s="41"/>
      <c r="D43" s="42"/>
      <c r="E43" s="111">
        <v>0</v>
      </c>
      <c r="F43" s="209"/>
      <c r="G43" s="162" t="str">
        <f t="shared" si="3"/>
        <v/>
      </c>
      <c r="H43" s="46">
        <f>VLOOKUP($H$4,Verzamelblad!$A$5:$DE$54,31)</f>
        <v>0</v>
      </c>
      <c r="I43" s="165" t="str">
        <f t="shared" si="2"/>
        <v/>
      </c>
    </row>
    <row r="44" spans="1:12" ht="15.75" thickBot="1" x14ac:dyDescent="0.3">
      <c r="A44" s="31" t="s">
        <v>16</v>
      </c>
      <c r="B44" s="29"/>
      <c r="C44" s="29"/>
      <c r="D44" s="29"/>
      <c r="E44" s="29"/>
      <c r="F44" s="29"/>
      <c r="G44" s="29"/>
      <c r="H44" s="29"/>
      <c r="I44" s="167" t="str">
        <f ca="1">IF(SUM(I36:I43)=0,"",SUM(I36:I43))</f>
        <v/>
      </c>
    </row>
    <row r="45" spans="1:12" ht="15.75" thickTop="1" x14ac:dyDescent="0.25"/>
    <row r="46" spans="1:12" ht="15" x14ac:dyDescent="0.25">
      <c r="A46" t="s">
        <v>168</v>
      </c>
      <c r="E46" s="1" t="s">
        <v>231</v>
      </c>
      <c r="F46" s="1" t="s">
        <v>232</v>
      </c>
      <c r="G46" s="1" t="s">
        <v>228</v>
      </c>
      <c r="H46" s="1" t="s">
        <v>229</v>
      </c>
      <c r="I46" s="1" t="s">
        <v>230</v>
      </c>
    </row>
    <row r="47" spans="1:12" ht="15" x14ac:dyDescent="0.25">
      <c r="A47" s="55" t="str">
        <f>VLOOKUP($H$4,Verzamelblad!$A$5:$EK$54,76,0)</f>
        <v>Gevelglas buitenzijde enkelvoudig gemeten</v>
      </c>
      <c r="B47" s="56"/>
      <c r="C47" s="56"/>
      <c r="D47" s="39"/>
      <c r="E47" s="94">
        <f ca="1">VLOOKUP($H$4,Verzamelblad!$A$5:$DE$54,100)</f>
        <v>178.7</v>
      </c>
      <c r="F47" s="207"/>
      <c r="G47" s="160" t="str">
        <f ca="1">IF(IF(E47="","",SUM(E47*F47))=0,"",IF(E47="","",SUM(E47*F47)))</f>
        <v/>
      </c>
      <c r="H47" s="172">
        <f>VLOOKUP($H$4,Verzamelblad!$A$5:$EK$54,77,0)</f>
        <v>2</v>
      </c>
      <c r="I47" s="163" t="str">
        <f t="shared" ref="I47:I56" ca="1" si="4">IFERROR(IF(IF(H47="op afroep","",SUM(G47*H47))=0,"",IF(H47="op afroep","",SUM(G47*H47))),"")</f>
        <v/>
      </c>
    </row>
    <row r="48" spans="1:12" ht="15" x14ac:dyDescent="0.25">
      <c r="A48" s="52" t="str">
        <f>VLOOKUP($H$4,Verzamelblad!$A$5:$EK$54,78,0)</f>
        <v>Gevelglas binnenzijde enkelvoudig gemeten</v>
      </c>
      <c r="B48" s="53"/>
      <c r="C48" s="53"/>
      <c r="D48" s="40"/>
      <c r="E48" s="102">
        <f ca="1">VLOOKUP($H$4,Verzamelblad!$A$5:$DE$54,99)</f>
        <v>178.7</v>
      </c>
      <c r="F48" s="208"/>
      <c r="G48" s="161" t="str">
        <f ca="1">IF(IF(E48="","",SUM(E48*F48))=0,"",IF(E48="","",SUM(E48*F48)))</f>
        <v/>
      </c>
      <c r="H48" s="173">
        <f>VLOOKUP($H$4,Verzamelblad!$A$5:$EK$54,79,0)</f>
        <v>2</v>
      </c>
      <c r="I48" s="164" t="str">
        <f t="shared" ca="1" si="4"/>
        <v/>
      </c>
    </row>
    <row r="49" spans="1:12" ht="15" x14ac:dyDescent="0.25">
      <c r="A49" s="52" t="str">
        <f>VLOOKUP($H$4,Verzamelblad!$A$5:$EK$54,80,0)</f>
        <v>Separatieglas dubbelvoudig gemeten</v>
      </c>
      <c r="B49" s="53"/>
      <c r="C49" s="53"/>
      <c r="D49" s="40"/>
      <c r="E49" s="102">
        <f ca="1">VLOOKUP($H$4,Verzamelblad!$A$5:$DE$54,101)</f>
        <v>194</v>
      </c>
      <c r="F49" s="208"/>
      <c r="G49" s="161" t="str">
        <f t="shared" ref="G49:G56" ca="1" si="5">IF(IF(E49="","",SUM(E49*F49))=0,"",IF(E49="","",SUM(E49*F49)))</f>
        <v/>
      </c>
      <c r="H49" s="173">
        <f>VLOOKUP($H$4,Verzamelblad!$A$5:$EK$54,81,0)</f>
        <v>2</v>
      </c>
      <c r="I49" s="164" t="str">
        <f t="shared" ca="1" si="4"/>
        <v/>
      </c>
    </row>
    <row r="50" spans="1:12" ht="15" x14ac:dyDescent="0.25">
      <c r="A50" s="52" t="str">
        <f>VLOOKUP($H$4,Verzamelblad!$A$5:$EK$54,82,0)</f>
        <v>Koepelglas enkelvoudig gemeten</v>
      </c>
      <c r="B50" s="53"/>
      <c r="C50" s="53"/>
      <c r="D50" s="40"/>
      <c r="E50" s="102">
        <f ca="1">VLOOKUP($H$4,Verzamelblad!$A$5:$DE$54,102)</f>
        <v>0</v>
      </c>
      <c r="F50" s="208"/>
      <c r="G50" s="161" t="str">
        <f t="shared" ca="1" si="5"/>
        <v/>
      </c>
      <c r="H50" s="173">
        <f>VLOOKUP($H$4,Verzamelblad!$A$5:$EK$54,83,0)</f>
        <v>0</v>
      </c>
      <c r="I50" s="164" t="str">
        <f t="shared" ca="1" si="4"/>
        <v/>
      </c>
    </row>
    <row r="51" spans="1:12" ht="15" x14ac:dyDescent="0.25">
      <c r="A51" s="52" t="str">
        <f>VLOOKUP($H$4,Verzamelblad!$A$5:$EK$54,84,0)</f>
        <v>Boeidelen</v>
      </c>
      <c r="B51" s="53"/>
      <c r="C51" s="53"/>
      <c r="D51" s="40"/>
      <c r="E51" s="102">
        <f ca="1">VLOOKUP($H$4,Verzamelblad!$A$5:$DE$54,103)</f>
        <v>0</v>
      </c>
      <c r="F51" s="208"/>
      <c r="G51" s="161" t="str">
        <f t="shared" ca="1" si="5"/>
        <v/>
      </c>
      <c r="H51" s="173">
        <f>VLOOKUP($H$4,Verzamelblad!$A$5:$EK$54,85,0)</f>
        <v>0</v>
      </c>
      <c r="I51" s="164" t="str">
        <f t="shared" ca="1" si="4"/>
        <v/>
      </c>
    </row>
    <row r="52" spans="1:12" ht="15" x14ac:dyDescent="0.25">
      <c r="A52" s="52" t="str">
        <f>VLOOKUP($H$4,Verzamelblad!$A$5:$EK$54,86,0)</f>
        <v>Gevelbeplating</v>
      </c>
      <c r="B52" s="53"/>
      <c r="C52" s="53"/>
      <c r="D52" s="40"/>
      <c r="E52" s="102">
        <f ca="1">VLOOKUP($H$4,Verzamelblad!$A$5:$DE$54,104)</f>
        <v>0</v>
      </c>
      <c r="F52" s="208"/>
      <c r="G52" s="161" t="str">
        <f t="shared" ca="1" si="5"/>
        <v/>
      </c>
      <c r="H52" s="173">
        <f>VLOOKUP($H$4,Verzamelblad!$A$5:$EK$54,87,0)</f>
        <v>0</v>
      </c>
      <c r="I52" s="164" t="str">
        <f t="shared" ca="1" si="4"/>
        <v/>
      </c>
    </row>
    <row r="53" spans="1:12" ht="15" x14ac:dyDescent="0.25">
      <c r="A53" s="52">
        <f>VLOOKUP($H$4,Verzamelblad!$A$5:$EK$54,88,0)</f>
        <v>0</v>
      </c>
      <c r="B53" s="53"/>
      <c r="C53" s="53"/>
      <c r="D53" s="40"/>
      <c r="E53" s="102"/>
      <c r="F53" s="208"/>
      <c r="G53" s="161" t="str">
        <f t="shared" si="5"/>
        <v/>
      </c>
      <c r="H53" s="173">
        <f>VLOOKUP($H$4,Verzamelblad!$A$5:$EK$54,89,0)</f>
        <v>0</v>
      </c>
      <c r="I53" s="164" t="str">
        <f t="shared" si="4"/>
        <v/>
      </c>
    </row>
    <row r="54" spans="1:12" ht="15" x14ac:dyDescent="0.25">
      <c r="A54" s="52">
        <f>VLOOKUP($H$4,Verzamelblad!$A$5:$EK$54,90,0)</f>
        <v>0</v>
      </c>
      <c r="B54" s="53"/>
      <c r="C54" s="53"/>
      <c r="D54" s="40"/>
      <c r="E54" s="102">
        <v>0</v>
      </c>
      <c r="F54" s="208"/>
      <c r="G54" s="161" t="str">
        <f t="shared" si="5"/>
        <v/>
      </c>
      <c r="H54" s="173">
        <f>VLOOKUP($H$4,Verzamelblad!$A$5:$EK$54,91,0)</f>
        <v>0</v>
      </c>
      <c r="I54" s="164" t="str">
        <f t="shared" si="4"/>
        <v/>
      </c>
    </row>
    <row r="55" spans="1:12" ht="15" x14ac:dyDescent="0.25">
      <c r="A55" s="52">
        <f>VLOOKUP($H$4,Verzamelblad!$A$5:$EK$54,92,0)</f>
        <v>0</v>
      </c>
      <c r="B55" s="53"/>
      <c r="C55" s="53"/>
      <c r="D55" s="40"/>
      <c r="E55" s="102">
        <v>0</v>
      </c>
      <c r="F55" s="208"/>
      <c r="G55" s="161" t="str">
        <f t="shared" si="5"/>
        <v/>
      </c>
      <c r="H55" s="173">
        <f>VLOOKUP($H$4,Verzamelblad!$A$5:$EK$54,93,0)</f>
        <v>0</v>
      </c>
      <c r="I55" s="164" t="str">
        <f t="shared" si="4"/>
        <v/>
      </c>
    </row>
    <row r="56" spans="1:12" ht="15" x14ac:dyDescent="0.25">
      <c r="A56" s="54">
        <f>VLOOKUP($H$4,Verzamelblad!$A$5:$EK$54,94,0)</f>
        <v>0</v>
      </c>
      <c r="B56" s="41"/>
      <c r="C56" s="41"/>
      <c r="D56" s="42"/>
      <c r="E56" s="255">
        <v>0</v>
      </c>
      <c r="F56" s="209"/>
      <c r="G56" s="162" t="str">
        <f t="shared" si="5"/>
        <v/>
      </c>
      <c r="H56" s="174">
        <f>VLOOKUP($H$4,Verzamelblad!$A$5:$EK$54,95,0)</f>
        <v>0</v>
      </c>
      <c r="I56" s="165" t="str">
        <f t="shared" si="4"/>
        <v/>
      </c>
    </row>
    <row r="57" spans="1:12" ht="15.75" thickBot="1" x14ac:dyDescent="0.3">
      <c r="A57" s="29" t="s">
        <v>16</v>
      </c>
      <c r="B57" s="29"/>
      <c r="C57" s="29"/>
      <c r="D57" s="29"/>
      <c r="E57" s="29"/>
      <c r="F57" s="29"/>
      <c r="G57" s="29"/>
      <c r="H57" s="29"/>
      <c r="I57" s="167" t="str">
        <f ca="1">IF(SUM(I47:I56)=0,"",SUM(I47:I56))</f>
        <v/>
      </c>
    </row>
    <row r="58" spans="1:12" ht="15.75" thickTop="1" x14ac:dyDescent="0.25">
      <c r="E58" s="1"/>
      <c r="F58" s="1"/>
      <c r="G58" s="1"/>
      <c r="H58" s="1"/>
      <c r="I58" s="1"/>
    </row>
    <row r="59" spans="1:12" ht="15" hidden="1" x14ac:dyDescent="0.25">
      <c r="A59" s="149" t="s">
        <v>82</v>
      </c>
      <c r="B59" s="149"/>
      <c r="C59" s="149"/>
      <c r="D59" s="149"/>
      <c r="E59" s="150" t="s">
        <v>233</v>
      </c>
      <c r="F59" s="150" t="s">
        <v>234</v>
      </c>
      <c r="G59" s="150" t="s">
        <v>226</v>
      </c>
      <c r="H59" s="150" t="s">
        <v>235</v>
      </c>
      <c r="I59" s="150" t="s">
        <v>230</v>
      </c>
      <c r="K59" s="10"/>
      <c r="L59" s="10"/>
    </row>
    <row r="60" spans="1:12" ht="15" hidden="1" x14ac:dyDescent="0.25">
      <c r="A60" s="55"/>
      <c r="B60" s="56"/>
      <c r="C60" s="56"/>
      <c r="D60" s="39"/>
      <c r="E60" s="35"/>
      <c r="F60" s="35"/>
      <c r="G60" s="43"/>
      <c r="H60" s="35"/>
      <c r="I60" s="163" t="str">
        <f t="shared" ref="I60:I65" si="6">IFERROR(IF(IF(H60="op afroep","",SUM(G60*H60))=0,"",IF(H60="op afroep","",SUM(G60*H60))),"")</f>
        <v/>
      </c>
      <c r="K60" s="10" t="s">
        <v>238</v>
      </c>
      <c r="L60" s="10"/>
    </row>
    <row r="61" spans="1:12" ht="15" hidden="1" x14ac:dyDescent="0.25">
      <c r="A61" s="52"/>
      <c r="B61" s="53"/>
      <c r="C61" s="53"/>
      <c r="D61" s="40"/>
      <c r="E61" s="36"/>
      <c r="F61" s="36"/>
      <c r="G61" s="44"/>
      <c r="H61" s="36"/>
      <c r="I61" s="164" t="str">
        <f t="shared" si="6"/>
        <v/>
      </c>
      <c r="K61" s="55" t="s">
        <v>236</v>
      </c>
      <c r="L61" s="112"/>
    </row>
    <row r="62" spans="1:12" ht="15" hidden="1" x14ac:dyDescent="0.25">
      <c r="A62" s="52"/>
      <c r="B62" s="53"/>
      <c r="C62" s="53"/>
      <c r="D62" s="40"/>
      <c r="E62" s="36"/>
      <c r="F62" s="36"/>
      <c r="G62" s="44"/>
      <c r="H62" s="36"/>
      <c r="I62" s="164" t="str">
        <f t="shared" si="6"/>
        <v/>
      </c>
      <c r="K62" s="54" t="s">
        <v>237</v>
      </c>
      <c r="L62" s="113"/>
    </row>
    <row r="63" spans="1:12" ht="15" hidden="1" x14ac:dyDescent="0.25">
      <c r="A63" s="52"/>
      <c r="B63" s="53"/>
      <c r="C63" s="53"/>
      <c r="D63" s="40"/>
      <c r="E63" s="36"/>
      <c r="F63" s="36"/>
      <c r="G63" s="44"/>
      <c r="H63" s="36"/>
      <c r="I63" s="164" t="str">
        <f t="shared" si="6"/>
        <v/>
      </c>
    </row>
    <row r="64" spans="1:12" ht="15" hidden="1" x14ac:dyDescent="0.25">
      <c r="A64" s="52"/>
      <c r="B64" s="53"/>
      <c r="C64" s="53"/>
      <c r="D64" s="40"/>
      <c r="E64" s="36"/>
      <c r="F64" s="36"/>
      <c r="G64" s="44"/>
      <c r="H64" s="36"/>
      <c r="I64" s="164" t="str">
        <f t="shared" si="6"/>
        <v/>
      </c>
    </row>
    <row r="65" spans="1:12" ht="15" hidden="1" x14ac:dyDescent="0.25">
      <c r="A65" s="54"/>
      <c r="B65" s="41"/>
      <c r="C65" s="41"/>
      <c r="D65" s="42"/>
      <c r="E65" s="37"/>
      <c r="F65" s="37"/>
      <c r="G65" s="46"/>
      <c r="H65" s="37"/>
      <c r="I65" s="165" t="str">
        <f t="shared" si="6"/>
        <v/>
      </c>
    </row>
    <row r="66" spans="1:12" ht="15.75" hidden="1" thickBot="1" x14ac:dyDescent="0.3">
      <c r="A66" s="177" t="s">
        <v>16</v>
      </c>
      <c r="B66" s="177"/>
      <c r="C66" s="177"/>
      <c r="D66" s="177"/>
      <c r="E66" s="178"/>
      <c r="F66" s="178"/>
      <c r="G66" s="179"/>
      <c r="H66" s="178"/>
      <c r="I66" s="166" t="str">
        <f>IF(SUM(I60:I65)=0,"",SUM(I60:I65))</f>
        <v/>
      </c>
    </row>
    <row r="67" spans="1:12" ht="15.75" hidden="1" thickTop="1" x14ac:dyDescent="0.25">
      <c r="B67" s="177"/>
      <c r="C67" s="177"/>
      <c r="D67" s="177"/>
      <c r="E67" s="178"/>
      <c r="F67" s="178"/>
      <c r="G67" s="179"/>
      <c r="H67" s="178"/>
      <c r="I67" s="180"/>
    </row>
    <row r="68" spans="1:12" ht="15" x14ac:dyDescent="0.25">
      <c r="A68" s="14" t="s">
        <v>173</v>
      </c>
      <c r="B68" s="181"/>
      <c r="C68" s="181"/>
      <c r="D68" s="181"/>
      <c r="E68" s="181"/>
      <c r="F68" s="181"/>
      <c r="G68" s="181"/>
      <c r="H68" s="181"/>
      <c r="I68" s="181"/>
    </row>
    <row r="69" spans="1:12" ht="15" x14ac:dyDescent="0.25">
      <c r="A69" s="634" t="s">
        <v>703</v>
      </c>
      <c r="B69" s="635"/>
      <c r="C69" s="635"/>
      <c r="D69" s="635"/>
      <c r="E69" s="635"/>
      <c r="F69" s="635"/>
      <c r="G69" s="635"/>
      <c r="H69" s="635"/>
      <c r="I69" s="636"/>
    </row>
    <row r="70" spans="1:12" ht="15" x14ac:dyDescent="0.25">
      <c r="A70" s="631"/>
      <c r="B70" s="632"/>
      <c r="C70" s="632"/>
      <c r="D70" s="632"/>
      <c r="E70" s="632"/>
      <c r="F70" s="632"/>
      <c r="G70" s="632"/>
      <c r="H70" s="632"/>
      <c r="I70" s="633"/>
    </row>
    <row r="71" spans="1:12" ht="15" x14ac:dyDescent="0.25">
      <c r="A71" s="590"/>
      <c r="B71" s="591"/>
      <c r="C71" s="591"/>
      <c r="D71" s="591"/>
      <c r="E71" s="591"/>
      <c r="F71" s="591"/>
      <c r="G71" s="591"/>
      <c r="H71" s="591"/>
      <c r="I71" s="592"/>
    </row>
    <row r="72" spans="1:12" ht="15" x14ac:dyDescent="0.25">
      <c r="A72" s="590"/>
      <c r="B72" s="591"/>
      <c r="C72" s="591"/>
      <c r="D72" s="591"/>
      <c r="E72" s="591"/>
      <c r="F72" s="591"/>
      <c r="G72" s="591"/>
      <c r="H72" s="591"/>
      <c r="I72" s="592"/>
    </row>
    <row r="73" spans="1:12" ht="15" x14ac:dyDescent="0.25">
      <c r="A73" s="593"/>
      <c r="B73" s="594"/>
      <c r="C73" s="594"/>
      <c r="D73" s="594"/>
      <c r="E73" s="594"/>
      <c r="F73" s="594"/>
      <c r="G73" s="594"/>
      <c r="H73" s="594"/>
      <c r="I73" s="595"/>
    </row>
    <row r="74" spans="1:12" ht="15" x14ac:dyDescent="0.25">
      <c r="A74" s="151"/>
      <c r="B74" s="151"/>
      <c r="C74" s="151"/>
      <c r="D74" s="151"/>
      <c r="E74" s="151"/>
      <c r="F74" s="151"/>
      <c r="G74" s="151"/>
      <c r="H74" s="151"/>
    </row>
    <row r="75" spans="1:12" ht="15" x14ac:dyDescent="0.25"/>
    <row r="76" spans="1:12" ht="15" x14ac:dyDescent="0.25">
      <c r="A76" s="59" t="s">
        <v>20</v>
      </c>
      <c r="B76" s="57"/>
      <c r="C76" s="57"/>
      <c r="D76" s="57"/>
      <c r="E76" s="57"/>
      <c r="F76" s="57"/>
      <c r="G76" s="57"/>
      <c r="H76" s="57"/>
      <c r="I76" s="168" t="str">
        <f ca="1">IF(SUM(IF(I14="",0,I14)+IF(I33="",0,I33)+IF(I44="",0,I44)+IF(I57="",0,I57)+IF(I66="",0,I66))=0,"",SUM(IF(I14="",0,I14)+IF(I33="",0,I33)+IF(I44="",0,I44)+IF(I57="",0,I57)+IF(I66="",0,I66)))</f>
        <v/>
      </c>
    </row>
    <row r="77" spans="1:12" ht="15" x14ac:dyDescent="0.25">
      <c r="A77" s="14"/>
      <c r="B77" s="14"/>
      <c r="C77" s="14"/>
      <c r="D77" s="14"/>
      <c r="E77" s="14"/>
      <c r="F77" s="14"/>
      <c r="G77" s="14"/>
      <c r="H77" s="14"/>
      <c r="I77" s="143"/>
    </row>
    <row r="78" spans="1:12" ht="15" x14ac:dyDescent="0.25">
      <c r="A78" s="59" t="s">
        <v>690</v>
      </c>
      <c r="B78" s="57"/>
      <c r="C78" s="57"/>
      <c r="D78" s="57"/>
      <c r="E78" s="57"/>
      <c r="F78" s="57"/>
      <c r="G78" s="57"/>
      <c r="H78" s="57"/>
      <c r="I78" s="169" t="str">
        <f ca="1">IFERROR(I76/12,"")</f>
        <v/>
      </c>
    </row>
    <row r="79" spans="1:12" ht="15" x14ac:dyDescent="0.25">
      <c r="A79" s="14"/>
      <c r="B79" s="14"/>
      <c r="C79" s="14"/>
      <c r="D79" s="14"/>
      <c r="E79" s="14"/>
      <c r="F79" s="14"/>
      <c r="G79" s="14"/>
      <c r="H79" s="14"/>
      <c r="I79" s="143"/>
      <c r="J79" s="17"/>
      <c r="K79" s="17"/>
      <c r="L79" s="17"/>
    </row>
    <row r="80" spans="1:12" ht="15" x14ac:dyDescent="0.25">
      <c r="A80" t="s">
        <v>87</v>
      </c>
      <c r="E80" t="s">
        <v>241</v>
      </c>
      <c r="F80" s="281"/>
      <c r="G80" s="14"/>
      <c r="H80" s="14"/>
      <c r="I80" s="14"/>
    </row>
    <row r="81" spans="1:9" ht="15.75" thickBot="1" x14ac:dyDescent="0.3">
      <c r="A81" s="68" t="str">
        <f>Verzamelblad!D3</f>
        <v>VSR herinspectie, prijs per inspectie</v>
      </c>
      <c r="B81" s="69"/>
      <c r="C81" s="69"/>
      <c r="D81" s="69"/>
      <c r="E81" s="114">
        <f ca="1">VLOOKUP($H$4,Verzamelblad!$A$5:$EK$54,9,0)</f>
        <v>443.54399999999998</v>
      </c>
      <c r="F81" s="282"/>
      <c r="G81" s="14"/>
      <c r="H81" s="14"/>
      <c r="I81" s="143"/>
    </row>
    <row r="82" spans="1:9" ht="15.75" thickTop="1" x14ac:dyDescent="0.25"/>
    <row r="83" spans="1:9" ht="15" x14ac:dyDescent="0.25"/>
    <row r="84" spans="1:9" ht="15" hidden="1" x14ac:dyDescent="0.25">
      <c r="A84" t="s">
        <v>21</v>
      </c>
      <c r="D84" t="s">
        <v>84</v>
      </c>
      <c r="E84" t="s">
        <v>85</v>
      </c>
    </row>
    <row r="85" spans="1:9" ht="15" hidden="1" x14ac:dyDescent="0.25">
      <c r="A85" t="str">
        <f t="shared" ref="A85:A99" ca="1" si="7">IF(K19=0,"",K19)</f>
        <v>A</v>
      </c>
      <c r="D85">
        <f t="shared" ref="D85:D99" ca="1" si="8">IF(A85="",0,VLOOKUP(A85,INDIRECT("'"&amp;$H$5&amp;"'!C500:M515"),11,0))</f>
        <v>0</v>
      </c>
      <c r="E85" t="str">
        <f>IF(L19=0,"",IF(L19="","",SUM(D85/L19)*Uurtariefopbouw!$F$35))</f>
        <v/>
      </c>
    </row>
    <row r="86" spans="1:9" ht="15" hidden="1" x14ac:dyDescent="0.25">
      <c r="A86" t="str">
        <f t="shared" ca="1" si="7"/>
        <v>A1</v>
      </c>
      <c r="D86">
        <f t="shared" ca="1" si="8"/>
        <v>19540</v>
      </c>
      <c r="E86" t="str">
        <f>IF(L20=0,"",IF(L20="","",SUM(D86/L20)*Uurtariefopbouw!$F$35))</f>
        <v/>
      </c>
    </row>
    <row r="87" spans="1:9" ht="15" hidden="1" x14ac:dyDescent="0.25">
      <c r="A87" t="str">
        <f t="shared" ca="1" si="7"/>
        <v>A2</v>
      </c>
      <c r="D87">
        <f t="shared" ca="1" si="8"/>
        <v>23960</v>
      </c>
      <c r="E87" t="str">
        <f>IF(L21=0,"",IF(L21="","",SUM(D87/L21)*Uurtariefopbouw!$F$35))</f>
        <v/>
      </c>
    </row>
    <row r="88" spans="1:9" ht="15" hidden="1" x14ac:dyDescent="0.25">
      <c r="A88" t="str">
        <f t="shared" ca="1" si="7"/>
        <v>A3</v>
      </c>
      <c r="D88">
        <f t="shared" ca="1" si="8"/>
        <v>2820</v>
      </c>
      <c r="E88" t="str">
        <f>IF(L22=0,"",IF(L22="","",SUM(D88/L22)*Uurtariefopbouw!$F$35))</f>
        <v/>
      </c>
    </row>
    <row r="89" spans="1:9" ht="15" hidden="1" x14ac:dyDescent="0.25">
      <c r="A89" t="str">
        <f t="shared" ca="1" si="7"/>
        <v>B</v>
      </c>
      <c r="D89">
        <f t="shared" ca="1" si="8"/>
        <v>69800</v>
      </c>
      <c r="E89" t="str">
        <f>IF(L23=0,"",IF(L23="","",SUM(D89/L23)*Uurtariefopbouw!$F$35))</f>
        <v/>
      </c>
    </row>
    <row r="90" spans="1:9" ht="15" hidden="1" x14ac:dyDescent="0.25">
      <c r="A90" t="str">
        <f t="shared" ca="1" si="7"/>
        <v>B1</v>
      </c>
      <c r="D90">
        <f t="shared" ca="1" si="8"/>
        <v>0</v>
      </c>
      <c r="E90" t="str">
        <f>IF(L24=0,"",IF(L24="","",SUM(D90/L24)*Uurtariefopbouw!$F$35))</f>
        <v/>
      </c>
    </row>
    <row r="91" spans="1:9" ht="15" hidden="1" x14ac:dyDescent="0.25">
      <c r="A91" t="str">
        <f t="shared" ca="1" si="7"/>
        <v>C</v>
      </c>
      <c r="D91">
        <f t="shared" ca="1" si="8"/>
        <v>36020</v>
      </c>
      <c r="E91" t="str">
        <f>IF(L25=0,"",IF(L25="","",SUM(D91/L25)*Uurtariefopbouw!$F$35))</f>
        <v/>
      </c>
    </row>
    <row r="92" spans="1:9" ht="15" hidden="1" x14ac:dyDescent="0.25">
      <c r="A92" t="str">
        <f t="shared" ca="1" si="7"/>
        <v>D</v>
      </c>
      <c r="D92">
        <f t="shared" ca="1" si="8"/>
        <v>587100</v>
      </c>
      <c r="E92" t="str">
        <f>IF(L26=0,"",IF(L26="","",SUM(D92/L26)*Uurtariefopbouw!$F$35))</f>
        <v/>
      </c>
    </row>
    <row r="93" spans="1:9" ht="15" hidden="1" x14ac:dyDescent="0.25">
      <c r="A93" t="str">
        <f t="shared" ca="1" si="7"/>
        <v>D1</v>
      </c>
      <c r="D93">
        <f t="shared" ca="1" si="8"/>
        <v>0</v>
      </c>
      <c r="E93" t="str">
        <f>IF(L27=0,"",IF(L27="","",SUM(D93/L27)*Uurtariefopbouw!$F$35))</f>
        <v/>
      </c>
    </row>
    <row r="94" spans="1:9" ht="15" hidden="1" x14ac:dyDescent="0.25">
      <c r="A94" t="str">
        <f t="shared" ca="1" si="7"/>
        <v>E</v>
      </c>
      <c r="D94">
        <f t="shared" ca="1" si="8"/>
        <v>0</v>
      </c>
      <c r="E94" t="str">
        <f>IF(L28=0,"",IF(L28="","",SUM(D94/L28)*Uurtariefopbouw!$F$35))</f>
        <v/>
      </c>
    </row>
    <row r="95" spans="1:9" ht="15" hidden="1" x14ac:dyDescent="0.25">
      <c r="A95" t="str">
        <f t="shared" ca="1" si="7"/>
        <v>F</v>
      </c>
      <c r="D95">
        <f t="shared" ca="1" si="8"/>
        <v>0</v>
      </c>
      <c r="E95" t="str">
        <f>IF(L29=0,"",IF(L29="","",SUM(D95/L29)*Uurtariefopbouw!$F$35))</f>
        <v/>
      </c>
    </row>
    <row r="96" spans="1:9" ht="15" hidden="1" x14ac:dyDescent="0.25">
      <c r="A96" t="str">
        <f t="shared" ca="1" si="7"/>
        <v>G</v>
      </c>
      <c r="D96">
        <f t="shared" ca="1" si="8"/>
        <v>0</v>
      </c>
      <c r="E96" t="str">
        <f>IF(L30=0,"",IF(L30="","",SUM(D96/L30)*Uurtariefopbouw!$F$35))</f>
        <v/>
      </c>
    </row>
    <row r="97" spans="1:5" ht="15" hidden="1" x14ac:dyDescent="0.25">
      <c r="A97" t="str">
        <f t="shared" ca="1" si="7"/>
        <v/>
      </c>
      <c r="D97">
        <f t="shared" ca="1" si="8"/>
        <v>0</v>
      </c>
      <c r="E97" t="str">
        <f>IF(L31=0,"",IF(L31="","",SUM(D97/L31)*Uurtariefopbouw!$F$35))</f>
        <v/>
      </c>
    </row>
    <row r="98" spans="1:5" ht="15" hidden="1" x14ac:dyDescent="0.25">
      <c r="A98" t="str">
        <f t="shared" ca="1" si="7"/>
        <v>E3</v>
      </c>
      <c r="D98">
        <f t="shared" ca="1" si="8"/>
        <v>0</v>
      </c>
      <c r="E98" t="str">
        <f>IF(L32=0,"",IF(L32="","",SUM(D98/L32)*Uurtariefopbouw!$F$35))</f>
        <v/>
      </c>
    </row>
    <row r="99" spans="1:5" ht="15" hidden="1" x14ac:dyDescent="0.25">
      <c r="A99" t="str">
        <f t="shared" ca="1" si="7"/>
        <v/>
      </c>
      <c r="D99">
        <f t="shared" ca="1" si="8"/>
        <v>0</v>
      </c>
      <c r="E99" t="str">
        <f>IF(L33=0,"",IF(L33="","",SUM(D99/L33)*Uurtariefopbouw!$F$35))</f>
        <v/>
      </c>
    </row>
    <row r="100" spans="1:5" ht="15.75" hidden="1" thickBot="1" x14ac:dyDescent="0.3">
      <c r="A100" s="2" t="s">
        <v>86</v>
      </c>
      <c r="B100" s="2"/>
      <c r="C100" s="2"/>
      <c r="D100" s="2">
        <f ca="1">SUM(D85:D99)</f>
        <v>739240</v>
      </c>
      <c r="E100" s="2">
        <f>SUM(E85:E99)</f>
        <v>0</v>
      </c>
    </row>
    <row r="101" spans="1:5" ht="15.75" hidden="1" thickTop="1" x14ac:dyDescent="0.25"/>
    <row r="102" spans="1:5" ht="15" hidden="1" x14ac:dyDescent="0.25"/>
    <row r="103" spans="1:5" ht="15" hidden="1" x14ac:dyDescent="0.25"/>
    <row r="104" spans="1:5" ht="15" hidden="1" x14ac:dyDescent="0.25"/>
    <row r="105" spans="1:5" ht="15" hidden="1" x14ac:dyDescent="0.25"/>
    <row r="106" spans="1:5" ht="15" hidden="1" x14ac:dyDescent="0.25"/>
    <row r="107" spans="1:5" ht="15" hidden="1" x14ac:dyDescent="0.25"/>
    <row r="108" spans="1:5" ht="15" hidden="1" x14ac:dyDescent="0.25"/>
    <row r="109" spans="1:5" ht="15" hidden="1" x14ac:dyDescent="0.25"/>
    <row r="110" spans="1:5" ht="15" hidden="1" x14ac:dyDescent="0.25"/>
    <row r="111" spans="1:5" ht="15" hidden="1" x14ac:dyDescent="0.25"/>
    <row r="112" spans="1:5" ht="15" hidden="1" x14ac:dyDescent="0.25"/>
    <row r="113" ht="15" hidden="1" x14ac:dyDescent="0.25"/>
    <row r="114" ht="15" hidden="1" x14ac:dyDescent="0.25"/>
    <row r="115" ht="15" hidden="1" x14ac:dyDescent="0.25"/>
    <row r="116" ht="15" hidden="1" x14ac:dyDescent="0.25"/>
    <row r="117" ht="15" hidden="1" x14ac:dyDescent="0.25"/>
    <row r="118" ht="15" hidden="1" x14ac:dyDescent="0.25"/>
    <row r="119" ht="15" hidden="1" x14ac:dyDescent="0.25"/>
    <row r="120" ht="15" hidden="1" x14ac:dyDescent="0.25"/>
    <row r="121" ht="15" hidden="1" x14ac:dyDescent="0.25"/>
  </sheetData>
  <sheetProtection algorithmName="SHA-512" hashValue="RAVZTeHiv8aHP34Arz1fYy4WSNONAUTnYVGDtuKrFTtAR6U12WVN1fKiNuzRMJLNi+QN9rqLSVNottYbcFg3Mg==" saltValue="789rmspfPmMmkR8yS631OA==" spinCount="100000" sheet="1" objects="1" scenarios="1"/>
  <mergeCells count="15">
    <mergeCell ref="A71:I71"/>
    <mergeCell ref="A72:I72"/>
    <mergeCell ref="A73:I73"/>
    <mergeCell ref="F4:G4"/>
    <mergeCell ref="F5:G5"/>
    <mergeCell ref="B6:E6"/>
    <mergeCell ref="B5:E5"/>
    <mergeCell ref="B4:E4"/>
    <mergeCell ref="F6:G6"/>
    <mergeCell ref="K17:K18"/>
    <mergeCell ref="L17:L18"/>
    <mergeCell ref="A19:C19"/>
    <mergeCell ref="E19:F19"/>
    <mergeCell ref="A70:I70"/>
    <mergeCell ref="A69:I69"/>
  </mergeCells>
  <conditionalFormatting sqref="K14">
    <cfRule type="cellIs" dxfId="154" priority="4" operator="equal">
      <formula>"Geen 100%"</formula>
    </cfRule>
  </conditionalFormatting>
  <conditionalFormatting sqref="G12">
    <cfRule type="containsText" dxfId="153" priority="2" operator="containsText" text="te laag">
      <formula>NOT(ISERROR(SEARCH("te laag",G12)))</formula>
    </cfRule>
  </conditionalFormatting>
  <conditionalFormatting sqref="G13">
    <cfRule type="containsText" dxfId="152" priority="1" operator="containsText" text="te laag">
      <formula>NOT(ISERROR(SEARCH("te laag",G13)))</formula>
    </cfRule>
  </conditionalFormatting>
  <pageMargins left="0.7" right="0.7" top="0.75" bottom="0.75" header="0.3" footer="0.3"/>
  <pageSetup paperSize="9" scale="49" orientation="portrait" r:id="rId1"/>
  <headerFooter>
    <oddHeader>&amp;L&amp;G</oddHeader>
    <oddFooter>&amp;L* Alle bedragen zijn excl. btw&amp;R® Alpha Adviesbureau</oddFooter>
  </headerFooter>
  <colBreaks count="1" manualBreakCount="1">
    <brk id="13" max="81" man="1"/>
  </colBreaks>
  <legacyDrawingHF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3" operator="containsText" id="{1F73D499-1180-42AE-8994-5FB5F597FC32}">
            <xm:f>NOT(ISERROR(SEARCH("te laag",G11)))</xm:f>
            <xm:f>"te laag"</xm:f>
            <x14:dxf>
              <fill>
                <patternFill>
                  <bgColor rgb="FFFF0000"/>
                </patternFill>
              </fill>
            </x14:dxf>
          </x14:cfRule>
          <xm:sqref>G11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Werkbladen</vt:lpstr>
      </vt:variant>
      <vt:variant>
        <vt:i4>86</vt:i4>
      </vt:variant>
      <vt:variant>
        <vt:lpstr>Benoemde bereiken</vt:lpstr>
      </vt:variant>
      <vt:variant>
        <vt:i4>95</vt:i4>
      </vt:variant>
    </vt:vector>
  </HeadingPairs>
  <TitlesOfParts>
    <vt:vector size="181" baseType="lpstr">
      <vt:lpstr>Verzamelblad</vt:lpstr>
      <vt:lpstr>Algemene gegevens</vt:lpstr>
      <vt:lpstr>Uurtariefopbouw</vt:lpstr>
      <vt:lpstr>Totaalblad</vt:lpstr>
      <vt:lpstr>1</vt:lpstr>
      <vt:lpstr>1a</vt:lpstr>
      <vt:lpstr>2</vt:lpstr>
      <vt:lpstr>2a</vt:lpstr>
      <vt:lpstr>3</vt:lpstr>
      <vt:lpstr>3a</vt:lpstr>
      <vt:lpstr>4</vt:lpstr>
      <vt:lpstr>4a</vt:lpstr>
      <vt:lpstr>5</vt:lpstr>
      <vt:lpstr>5a</vt:lpstr>
      <vt:lpstr>6</vt:lpstr>
      <vt:lpstr>6a</vt:lpstr>
      <vt:lpstr>7</vt:lpstr>
      <vt:lpstr>7a</vt:lpstr>
      <vt:lpstr>8</vt:lpstr>
      <vt:lpstr>8a</vt:lpstr>
      <vt:lpstr>9</vt:lpstr>
      <vt:lpstr>9a</vt:lpstr>
      <vt:lpstr>10</vt:lpstr>
      <vt:lpstr>10a</vt:lpstr>
      <vt:lpstr>11</vt:lpstr>
      <vt:lpstr>11a</vt:lpstr>
      <vt:lpstr>12</vt:lpstr>
      <vt:lpstr>12a</vt:lpstr>
      <vt:lpstr>13</vt:lpstr>
      <vt:lpstr>13a</vt:lpstr>
      <vt:lpstr>14</vt:lpstr>
      <vt:lpstr>14a</vt:lpstr>
      <vt:lpstr>15</vt:lpstr>
      <vt:lpstr>15a</vt:lpstr>
      <vt:lpstr>16</vt:lpstr>
      <vt:lpstr>16a</vt:lpstr>
      <vt:lpstr>17</vt:lpstr>
      <vt:lpstr>17a</vt:lpstr>
      <vt:lpstr>18</vt:lpstr>
      <vt:lpstr>18a</vt:lpstr>
      <vt:lpstr>19</vt:lpstr>
      <vt:lpstr>19a</vt:lpstr>
      <vt:lpstr>20</vt:lpstr>
      <vt:lpstr>20a</vt:lpstr>
      <vt:lpstr>21</vt:lpstr>
      <vt:lpstr>21a</vt:lpstr>
      <vt:lpstr>22</vt:lpstr>
      <vt:lpstr>22a</vt:lpstr>
      <vt:lpstr>23</vt:lpstr>
      <vt:lpstr>23a</vt:lpstr>
      <vt:lpstr>24</vt:lpstr>
      <vt:lpstr>24a</vt:lpstr>
      <vt:lpstr>25</vt:lpstr>
      <vt:lpstr>25a</vt:lpstr>
      <vt:lpstr>26</vt:lpstr>
      <vt:lpstr>26a</vt:lpstr>
      <vt:lpstr>27</vt:lpstr>
      <vt:lpstr>27a</vt:lpstr>
      <vt:lpstr>28</vt:lpstr>
      <vt:lpstr>28a</vt:lpstr>
      <vt:lpstr>29</vt:lpstr>
      <vt:lpstr>29a</vt:lpstr>
      <vt:lpstr>30</vt:lpstr>
      <vt:lpstr>30a</vt:lpstr>
      <vt:lpstr>31</vt:lpstr>
      <vt:lpstr>31a</vt:lpstr>
      <vt:lpstr>32</vt:lpstr>
      <vt:lpstr>32a</vt:lpstr>
      <vt:lpstr>33</vt:lpstr>
      <vt:lpstr>33a</vt:lpstr>
      <vt:lpstr>34</vt:lpstr>
      <vt:lpstr>34a</vt:lpstr>
      <vt:lpstr>35</vt:lpstr>
      <vt:lpstr>35a</vt:lpstr>
      <vt:lpstr>36</vt:lpstr>
      <vt:lpstr>36a</vt:lpstr>
      <vt:lpstr>37</vt:lpstr>
      <vt:lpstr>37a</vt:lpstr>
      <vt:lpstr>38</vt:lpstr>
      <vt:lpstr>38a</vt:lpstr>
      <vt:lpstr>39</vt:lpstr>
      <vt:lpstr>39a</vt:lpstr>
      <vt:lpstr>40</vt:lpstr>
      <vt:lpstr>40a</vt:lpstr>
      <vt:lpstr>Wijzigingenblad</vt:lpstr>
      <vt:lpstr> Supplement (1)</vt:lpstr>
      <vt:lpstr>bestekcontract</vt:lpstr>
      <vt:lpstr>besteknr</vt:lpstr>
      <vt:lpstr>directtoezicht</vt:lpstr>
      <vt:lpstr>offertetarief</vt:lpstr>
      <vt:lpstr>'Algemene gegevens'!opdrachtgever</vt:lpstr>
      <vt:lpstr>'Algemene gegevens'!opdrachtnemer</vt:lpstr>
      <vt:lpstr>'Algemene gegevens'!opdrachtnemerplaats</vt:lpstr>
      <vt:lpstr>'Algemene gegevens'!plaatsopdrnmr</vt:lpstr>
      <vt:lpstr>' Supplement (1)'!Print_Area</vt:lpstr>
      <vt:lpstr>'1'!Print_Area</vt:lpstr>
      <vt:lpstr>'10'!Print_Area</vt:lpstr>
      <vt:lpstr>'10a'!Print_Area</vt:lpstr>
      <vt:lpstr>'11'!Print_Area</vt:lpstr>
      <vt:lpstr>'11a'!Print_Area</vt:lpstr>
      <vt:lpstr>'12'!Print_Area</vt:lpstr>
      <vt:lpstr>'12a'!Print_Area</vt:lpstr>
      <vt:lpstr>'13'!Print_Area</vt:lpstr>
      <vt:lpstr>'13a'!Print_Area</vt:lpstr>
      <vt:lpstr>'14'!Print_Area</vt:lpstr>
      <vt:lpstr>'14a'!Print_Area</vt:lpstr>
      <vt:lpstr>'15'!Print_Area</vt:lpstr>
      <vt:lpstr>'15a'!Print_Area</vt:lpstr>
      <vt:lpstr>'16'!Print_Area</vt:lpstr>
      <vt:lpstr>'16a'!Print_Area</vt:lpstr>
      <vt:lpstr>'17'!Print_Area</vt:lpstr>
      <vt:lpstr>'17a'!Print_Area</vt:lpstr>
      <vt:lpstr>'18'!Print_Area</vt:lpstr>
      <vt:lpstr>'18a'!Print_Area</vt:lpstr>
      <vt:lpstr>'19'!Print_Area</vt:lpstr>
      <vt:lpstr>'19a'!Print_Area</vt:lpstr>
      <vt:lpstr>'1a'!Print_Area</vt:lpstr>
      <vt:lpstr>'2'!Print_Area</vt:lpstr>
      <vt:lpstr>'20'!Print_Area</vt:lpstr>
      <vt:lpstr>'20a'!Print_Area</vt:lpstr>
      <vt:lpstr>'21'!Print_Area</vt:lpstr>
      <vt:lpstr>'21a'!Print_Area</vt:lpstr>
      <vt:lpstr>'22'!Print_Area</vt:lpstr>
      <vt:lpstr>'22a'!Print_Area</vt:lpstr>
      <vt:lpstr>'23'!Print_Area</vt:lpstr>
      <vt:lpstr>'23a'!Print_Area</vt:lpstr>
      <vt:lpstr>'24'!Print_Area</vt:lpstr>
      <vt:lpstr>'24a'!Print_Area</vt:lpstr>
      <vt:lpstr>'25'!Print_Area</vt:lpstr>
      <vt:lpstr>'25a'!Print_Area</vt:lpstr>
      <vt:lpstr>'26'!Print_Area</vt:lpstr>
      <vt:lpstr>'26a'!Print_Area</vt:lpstr>
      <vt:lpstr>'27'!Print_Area</vt:lpstr>
      <vt:lpstr>'27a'!Print_Area</vt:lpstr>
      <vt:lpstr>'28'!Print_Area</vt:lpstr>
      <vt:lpstr>'28a'!Print_Area</vt:lpstr>
      <vt:lpstr>'29'!Print_Area</vt:lpstr>
      <vt:lpstr>'29a'!Print_Area</vt:lpstr>
      <vt:lpstr>'2a'!Print_Area</vt:lpstr>
      <vt:lpstr>'3'!Print_Area</vt:lpstr>
      <vt:lpstr>'30'!Print_Area</vt:lpstr>
      <vt:lpstr>'30a'!Print_Area</vt:lpstr>
      <vt:lpstr>'31'!Print_Area</vt:lpstr>
      <vt:lpstr>'31a'!Print_Area</vt:lpstr>
      <vt:lpstr>'32'!Print_Area</vt:lpstr>
      <vt:lpstr>'32a'!Print_Area</vt:lpstr>
      <vt:lpstr>'33'!Print_Area</vt:lpstr>
      <vt:lpstr>'33a'!Print_Area</vt:lpstr>
      <vt:lpstr>'34'!Print_Area</vt:lpstr>
      <vt:lpstr>'34a'!Print_Area</vt:lpstr>
      <vt:lpstr>'35'!Print_Area</vt:lpstr>
      <vt:lpstr>'35a'!Print_Area</vt:lpstr>
      <vt:lpstr>'36'!Print_Area</vt:lpstr>
      <vt:lpstr>'36a'!Print_Area</vt:lpstr>
      <vt:lpstr>'37'!Print_Area</vt:lpstr>
      <vt:lpstr>'37a'!Print_Area</vt:lpstr>
      <vt:lpstr>'38'!Print_Area</vt:lpstr>
      <vt:lpstr>'38a'!Print_Area</vt:lpstr>
      <vt:lpstr>'39'!Print_Area</vt:lpstr>
      <vt:lpstr>'39a'!Print_Area</vt:lpstr>
      <vt:lpstr>'3a'!Print_Area</vt:lpstr>
      <vt:lpstr>'4'!Print_Area</vt:lpstr>
      <vt:lpstr>'40'!Print_Area</vt:lpstr>
      <vt:lpstr>'40a'!Print_Area</vt:lpstr>
      <vt:lpstr>'4a'!Print_Area</vt:lpstr>
      <vt:lpstr>'5'!Print_Area</vt:lpstr>
      <vt:lpstr>'5a'!Print_Area</vt:lpstr>
      <vt:lpstr>'6'!Print_Area</vt:lpstr>
      <vt:lpstr>'6a'!Print_Area</vt:lpstr>
      <vt:lpstr>'7'!Print_Area</vt:lpstr>
      <vt:lpstr>'7a'!Print_Area</vt:lpstr>
      <vt:lpstr>'8'!Print_Area</vt:lpstr>
      <vt:lpstr>'8a'!Print_Area</vt:lpstr>
      <vt:lpstr>'9'!Print_Area</vt:lpstr>
      <vt:lpstr>'9a'!Print_Area</vt:lpstr>
      <vt:lpstr>'Algemene gegevens'!Print_Area</vt:lpstr>
      <vt:lpstr>Uurtariefopbouw!Print_Area</vt:lpstr>
      <vt:lpstr>Verzamelblad!Print_Area</vt:lpstr>
      <vt:lpstr>Wijzigingenblad!Print_Area</vt:lpstr>
      <vt:lpstr>regietarief</vt:lpstr>
      <vt:lpstr>spectarief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Marieke Camron</dc:creator>
  <cp:lastModifiedBy>Jan Veenstra</cp:lastModifiedBy>
  <cp:lastPrinted>2018-08-07T07:48:20Z</cp:lastPrinted>
  <dcterms:created xsi:type="dcterms:W3CDTF">2012-08-02T07:38:51Z</dcterms:created>
  <dcterms:modified xsi:type="dcterms:W3CDTF">2021-06-04T07:32:49Z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ynDocGuid">
    <vt:lpwstr>882ebafa-a245-4975-a90a-dab776e2bb97</vt:lpwstr>
  </property>
  <property fmtid="{D5CDD505-2E9C-101B-9397-08002B2CF9AE}" pid="3" name="eSynDocHID">
    <vt:i4>65812</vt:i4>
  </property>
  <property fmtid="{D5CDD505-2E9C-101B-9397-08002B2CF9AE}" pid="4" name="eSynDocSubject">
    <vt:lpwstr>Inventarisatie Pieter Sneeuwsplein 071118</vt:lpwstr>
  </property>
  <property fmtid="{D5CDD505-2E9C-101B-9397-08002B2CF9AE}" pid="5" name="eSynDocTypeID">
    <vt:i4>130</vt:i4>
  </property>
  <property fmtid="{D5CDD505-2E9C-101B-9397-08002B2CF9AE}" pid="6" name="eSynDocSummary">
    <vt:lpwstr/>
  </property>
  <property fmtid="{D5CDD505-2E9C-101B-9397-08002B2CF9AE}" pid="7" name="eSynDocNewsType">
    <vt:i4>0</vt:i4>
  </property>
  <property fmtid="{D5CDD505-2E9C-101B-9397-08002B2CF9AE}" pid="8" name="eSynDocParentDocument">
    <vt:lpwstr/>
  </property>
  <property fmtid="{D5CDD505-2E9C-101B-9397-08002B2CF9AE}" pid="9" name="eSynDocParentDocumentHID">
    <vt:lpwstr/>
  </property>
  <property fmtid="{D5CDD505-2E9C-101B-9397-08002B2CF9AE}" pid="10" name="eSynDocParentDocumentSubject">
    <vt:lpwstr/>
  </property>
  <property fmtid="{D5CDD505-2E9C-101B-9397-08002B2CF9AE}" pid="11" name="eSynDocAccountID">
    <vt:lpwstr>c0bc3a0d-6196-4c01-a276-0ed85ce45410</vt:lpwstr>
  </property>
  <property fmtid="{D5CDD505-2E9C-101B-9397-08002B2CF9AE}" pid="12" name="eSynDocAccount">
    <vt:lpwstr>             0000001</vt:lpwstr>
  </property>
  <property fmtid="{D5CDD505-2E9C-101B-9397-08002B2CF9AE}" pid="13" name="eSynDocAccountDesc">
    <vt:lpwstr>Alpha Adviesbureau</vt:lpwstr>
  </property>
  <property fmtid="{D5CDD505-2E9C-101B-9397-08002B2CF9AE}" pid="14" name="eSynDocContactID">
    <vt:lpwstr/>
  </property>
  <property fmtid="{D5CDD505-2E9C-101B-9397-08002B2CF9AE}" pid="15" name="eSynDocContactDesc">
    <vt:lpwstr/>
  </property>
  <property fmtid="{D5CDD505-2E9C-101B-9397-08002B2CF9AE}" pid="16" name="eSynDocAcctContact">
    <vt:lpwstr/>
  </property>
  <property fmtid="{D5CDD505-2E9C-101B-9397-08002B2CF9AE}" pid="17" name="eSynDocOpportunityID">
    <vt:lpwstr/>
  </property>
  <property fmtid="{D5CDD505-2E9C-101B-9397-08002B2CF9AE}" pid="18" name="eSynDocOpportunityDesc">
    <vt:lpwstr/>
  </property>
  <property fmtid="{D5CDD505-2E9C-101B-9397-08002B2CF9AE}" pid="19" name="eSynDocResource">
    <vt:lpwstr/>
  </property>
  <property fmtid="{D5CDD505-2E9C-101B-9397-08002B2CF9AE}" pid="20" name="eSynDocResourceDesc">
    <vt:lpwstr/>
  </property>
  <property fmtid="{D5CDD505-2E9C-101B-9397-08002B2CF9AE}" pid="21" name="eSynDocProjectNr">
    <vt:lpwstr/>
  </property>
  <property fmtid="{D5CDD505-2E9C-101B-9397-08002B2CF9AE}" pid="22" name="eSynDocProjectDesc">
    <vt:lpwstr/>
  </property>
  <property fmtid="{D5CDD505-2E9C-101B-9397-08002B2CF9AE}" pid="23" name="eSynDocDivision">
    <vt:lpwstr>300</vt:lpwstr>
  </property>
  <property fmtid="{D5CDD505-2E9C-101B-9397-08002B2CF9AE}" pid="24" name="eSynDocDivisionDesc">
    <vt:lpwstr>Alpha Adviesbureau</vt:lpwstr>
  </property>
  <property fmtid="{D5CDD505-2E9C-101B-9397-08002B2CF9AE}" pid="25" name="eSynDocAssortment">
    <vt:lpwstr/>
  </property>
  <property fmtid="{D5CDD505-2E9C-101B-9397-08002B2CF9AE}" pid="26" name="eSynDocItem">
    <vt:lpwstr/>
  </property>
  <property fmtid="{D5CDD505-2E9C-101B-9397-08002B2CF9AE}" pid="27" name="eSynDocItemDesc">
    <vt:lpwstr/>
  </property>
  <property fmtid="{D5CDD505-2E9C-101B-9397-08002B2CF9AE}" pid="28" name="eSynDocSerialNumber">
    <vt:lpwstr/>
  </property>
  <property fmtid="{D5CDD505-2E9C-101B-9397-08002B2CF9AE}" pid="29" name="eSynDocSerialDesc">
    <vt:lpwstr/>
  </property>
  <property fmtid="{D5CDD505-2E9C-101B-9397-08002B2CF9AE}" pid="30" name="eSynTransactionEntryKey">
    <vt:lpwstr/>
  </property>
  <property fmtid="{D5CDD505-2E9C-101B-9397-08002B2CF9AE}" pid="31" name="eSynDocTransactionDesc">
    <vt:lpwstr/>
  </property>
  <property fmtid="{D5CDD505-2E9C-101B-9397-08002B2CF9AE}" pid="32" name="eSynDocLanguageCode">
    <vt:lpwstr>NL</vt:lpwstr>
  </property>
  <property fmtid="{D5CDD505-2E9C-101B-9397-08002B2CF9AE}" pid="33" name="eSynDocSecurity">
    <vt:i4>3</vt:i4>
  </property>
  <property fmtid="{D5CDD505-2E9C-101B-9397-08002B2CF9AE}" pid="34" name="eSynDocbAttachment">
    <vt:bool>true</vt:bool>
  </property>
  <property fmtid="{D5CDD505-2E9C-101B-9397-08002B2CF9AE}" pid="35" name="eSynDocAttachmentID">
    <vt:lpwstr>c1ea7a10-790e-48c0-b38a-82e82a3f1377</vt:lpwstr>
  </property>
  <property fmtid="{D5CDD505-2E9C-101B-9397-08002B2CF9AE}" pid="36" name="eSynDocAttachFileName">
    <vt:lpwstr>Opmaak Inschrijfbiljetten Schoonmaak V3.xlsx</vt:lpwstr>
  </property>
  <property fmtid="{D5CDD505-2E9C-101B-9397-08002B2CF9AE}" pid="37" name="eSynDocVersionType">
    <vt:lpwstr>N</vt:lpwstr>
  </property>
  <property fmtid="{D5CDD505-2E9C-101B-9397-08002B2CF9AE}" pid="38" name="eSynDocURL">
    <vt:lpwstr>http://exact-server/synergy/</vt:lpwstr>
  </property>
  <property fmtid="{D5CDD505-2E9C-101B-9397-08002B2CF9AE}" pid="39" name="eSynDocIsMailDocument">
    <vt:bool>false</vt:bool>
  </property>
</Properties>
</file>