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SVOL/2020 mfp's/aanbestedingsdocumenten en bijlagen/Concept/"/>
    </mc:Choice>
  </mc:AlternateContent>
  <xr:revisionPtr revIDLastSave="0" documentId="13_ncr:1_{967CAAD8-C59B-224D-AF08-880909A20308}" xr6:coauthVersionLast="45" xr6:coauthVersionMax="45" xr10:uidLastSave="{00000000-0000-0000-0000-000000000000}"/>
  <bookViews>
    <workbookView xWindow="29940" yWindow="460" windowWidth="30400" windowHeight="18720" xr2:uid="{00000000-000D-0000-FFFF-FFFF00000000}"/>
  </bookViews>
  <sheets>
    <sheet name="Werkblad A" sheetId="4" r:id="rId1"/>
    <sheet name="Prijzenblad" sheetId="1" r:id="rId2"/>
    <sheet name="Retourneerrecht" sheetId="2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6" i="1" l="1"/>
  <c r="F36" i="1"/>
  <c r="D33" i="1"/>
  <c r="E40" i="1"/>
  <c r="D40" i="1"/>
  <c r="F40" i="1"/>
  <c r="E44" i="1"/>
  <c r="D44" i="1"/>
  <c r="F44" i="1"/>
  <c r="E48" i="1"/>
  <c r="D48" i="1"/>
  <c r="F48" i="1"/>
  <c r="E52" i="1"/>
  <c r="D52" i="1"/>
  <c r="F52" i="1"/>
  <c r="F37" i="1"/>
  <c r="E41" i="1"/>
  <c r="F41" i="1"/>
  <c r="E45" i="1"/>
  <c r="F45" i="1"/>
  <c r="E49" i="1"/>
  <c r="F49" i="1"/>
  <c r="E53" i="1"/>
  <c r="F53" i="1"/>
  <c r="C55" i="1"/>
  <c r="E88" i="1"/>
  <c r="D88" i="1"/>
  <c r="F88" i="1"/>
  <c r="E89" i="1"/>
  <c r="F89" i="1"/>
  <c r="C90" i="1"/>
  <c r="E123" i="1"/>
  <c r="D123" i="1"/>
  <c r="F123" i="1"/>
  <c r="E124" i="1"/>
  <c r="F124" i="1"/>
  <c r="C125" i="1"/>
  <c r="D20" i="1"/>
  <c r="D23" i="1"/>
  <c r="D24" i="1"/>
  <c r="D25" i="1"/>
  <c r="D26" i="1"/>
  <c r="D75" i="1"/>
  <c r="D78" i="1"/>
  <c r="D79" i="1"/>
  <c r="D80" i="1"/>
  <c r="D110" i="1"/>
  <c r="D113" i="1"/>
  <c r="D114" i="1"/>
  <c r="D115" i="1"/>
  <c r="C132" i="1"/>
  <c r="E108" i="1"/>
  <c r="D108" i="1"/>
  <c r="D18" i="1"/>
  <c r="E18" i="1"/>
  <c r="E20" i="1"/>
  <c r="E23" i="1"/>
  <c r="E24" i="1"/>
  <c r="E25" i="1"/>
  <c r="D73" i="1"/>
  <c r="E75" i="1"/>
  <c r="E73" i="1"/>
  <c r="E78" i="1"/>
  <c r="E79" i="1"/>
  <c r="E110" i="1"/>
  <c r="E113" i="1"/>
  <c r="E114" i="1"/>
  <c r="D37" i="1"/>
  <c r="D41" i="1"/>
  <c r="D45" i="1"/>
  <c r="D49" i="1"/>
  <c r="D53" i="1"/>
  <c r="D89" i="1"/>
  <c r="D124" i="1"/>
  <c r="F128" i="1"/>
  <c r="F129" i="1"/>
  <c r="C130" i="1"/>
  <c r="D30" i="1"/>
  <c r="D29" i="1"/>
  <c r="D31" i="1"/>
  <c r="D84" i="1"/>
  <c r="D83" i="1"/>
  <c r="D85" i="1"/>
  <c r="D119" i="1"/>
  <c r="D118" i="1"/>
  <c r="D120" i="1"/>
  <c r="A83" i="1"/>
  <c r="A118" i="1"/>
  <c r="D59" i="1"/>
  <c r="C107" i="1"/>
  <c r="C106" i="1"/>
  <c r="A107" i="1"/>
  <c r="A106" i="1"/>
  <c r="C72" i="1"/>
  <c r="C71" i="1"/>
  <c r="A72" i="1"/>
  <c r="A71" i="1"/>
  <c r="C105" i="1"/>
  <c r="C104" i="1"/>
  <c r="C103" i="1"/>
  <c r="C101" i="1"/>
  <c r="C102" i="1"/>
  <c r="A105" i="1"/>
  <c r="A104" i="1"/>
  <c r="A103" i="1"/>
  <c r="A102" i="1"/>
  <c r="A101" i="1"/>
  <c r="D5" i="2"/>
  <c r="C5" i="2"/>
  <c r="C7" i="4"/>
  <c r="A97" i="1"/>
  <c r="A62" i="1"/>
  <c r="A84" i="1"/>
  <c r="A119" i="1"/>
  <c r="A82" i="1"/>
  <c r="A117" i="1"/>
  <c r="C70" i="1"/>
  <c r="A70" i="1"/>
  <c r="C69" i="1"/>
  <c r="A69" i="1"/>
  <c r="C68" i="1"/>
  <c r="A68" i="1"/>
  <c r="A100" i="1"/>
  <c r="A65" i="1"/>
  <c r="C67" i="1"/>
  <c r="C66" i="1"/>
  <c r="A67" i="1"/>
  <c r="C12" i="4"/>
  <c r="A66" i="1"/>
  <c r="A95" i="1"/>
  <c r="A96" i="1"/>
  <c r="A94" i="1"/>
  <c r="A60" i="1"/>
  <c r="A61" i="1"/>
  <c r="A59" i="1"/>
  <c r="E94" i="1"/>
  <c r="D94" i="1"/>
  <c r="E59" i="1"/>
  <c r="E3" i="1"/>
  <c r="D3" i="1"/>
  <c r="E112" i="1"/>
  <c r="E77" i="1"/>
  <c r="D112" i="1"/>
  <c r="D77" i="1"/>
  <c r="D93" i="1"/>
  <c r="D22" i="1"/>
  <c r="D58" i="1"/>
  <c r="E22" i="1"/>
  <c r="E58" i="1"/>
  <c r="E93" i="1"/>
  <c r="D3" i="2"/>
  <c r="C3" i="2"/>
  <c r="D4" i="2"/>
  <c r="C15" i="2"/>
  <c r="C4" i="2"/>
  <c r="C14" i="2"/>
  <c r="B16" i="2"/>
  <c r="C16" i="2"/>
  <c r="D7" i="2"/>
  <c r="C7" i="2"/>
  <c r="C10" i="2"/>
  <c r="C17" i="2"/>
  <c r="C13" i="2"/>
</calcChain>
</file>

<file path=xl/sharedStrings.xml><?xml version="1.0" encoding="utf-8"?>
<sst xmlns="http://schemas.openxmlformats.org/spreadsheetml/2006/main" count="213" uniqueCount="88">
  <si>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</si>
  <si>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</si>
  <si>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</si>
  <si>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</si>
  <si>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</si>
  <si>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</si>
  <si>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</si>
  <si>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</si>
  <si>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</si>
  <si>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</si>
  <si>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</si>
  <si>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</si>
  <si>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</si>
  <si>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</si>
  <si>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</si>
  <si>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</si>
  <si>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</si>
  <si>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</si>
  <si>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</si>
  <si>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</si>
  <si>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</si>
  <si>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</si>
  <si>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</si>
  <si>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</si>
  <si>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</si>
  <si>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</si>
  <si>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</si>
  <si>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</si>
  <si>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</si>
  <si>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</si>
  <si>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</si>
  <si>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</si>
  <si>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</si>
  <si>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</si>
  <si>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</si>
  <si>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</si>
  <si>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JA* / NEE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</si>
  <si>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</si>
  <si>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</si>
  <si>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</si>
  <si>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</si>
  <si>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</si>
  <si>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</si>
  <si>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</si>
  <si>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</si>
  <si>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</si>
  <si>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</si>
  <si>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</si>
  <si>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</si>
  <si>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</si>
  <si>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</si>
  <si>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</si>
  <si>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</si>
  <si>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</si>
  <si>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 xml:space="preserve"> </t>
  </si>
  <si>
    <t>OMVANG VAN LEVERING</t>
  </si>
  <si>
    <t>Totaal:</t>
  </si>
  <si>
    <t>Prijs per machine</t>
  </si>
  <si>
    <t>Kosten interne verhuizingen MFP's</t>
  </si>
  <si>
    <t>Kosten externe verhuizingen MFP's</t>
  </si>
  <si>
    <t>TOTAALKOSTEN PER TYPE MACHINE TWEEDE OPTIEJAAR</t>
  </si>
  <si>
    <t>NVT</t>
  </si>
  <si>
    <t>opgave prijs per maand</t>
  </si>
  <si>
    <t>totaal eerste optiejaar</t>
  </si>
  <si>
    <t>totaal tweede optiejaar</t>
  </si>
  <si>
    <t>Eerste 60 maanden</t>
  </si>
  <si>
    <t>totaal 60 maanden</t>
  </si>
  <si>
    <t>TOTAALKOSTEN AFDRUKKEN eerste 60 maanden</t>
  </si>
  <si>
    <t>De totaalsom is opgebouwd uit de som van de HUUR/OPTIES/ SOFTWARE/ AFDRUKKEN EN VERHUIZINGEN voor de eerste 60 maanden + het eerste optiejaar + het tweede optiejaar.</t>
  </si>
  <si>
    <t>SVOL</t>
  </si>
  <si>
    <t>Type 1: full color MFP A3 en A4 minimaal 30 PPM</t>
  </si>
  <si>
    <t>Eis 12: PostScript driver en PostScript module</t>
  </si>
  <si>
    <t xml:space="preserve">Totaalkosten </t>
  </si>
  <si>
    <t>Type 2: full color repromachine A3 en A4 minimaal 85 PPM</t>
  </si>
  <si>
    <t>TOTAALKOSTEN PER TYPE MACHINE 60 maanden</t>
  </si>
  <si>
    <t>volume zwart-wit per jaar</t>
  </si>
  <si>
    <t>volume FC per jaar</t>
  </si>
  <si>
    <t>Prijzenblad SVOL alle groene cellen dient inschrijver in te vullen!</t>
  </si>
  <si>
    <t>Eis 131: Nietoptie (automatisch gekoppeld)</t>
  </si>
  <si>
    <t>Eis 133: Gekoppele vouw/niet unit voor maximaal 15 vel</t>
  </si>
  <si>
    <t>Eis 134: Gekoppelde vouw/niet unit voor maximaal 20 vel</t>
  </si>
  <si>
    <t>Eis 60: kosten cloud-printerserver</t>
  </si>
  <si>
    <t>Eis 87: Machinegerelateerde kosten printmanagement</t>
  </si>
  <si>
    <t>Eis 87: kosten printmanagement (TOTAAL ongeacht het aantal machines)</t>
  </si>
  <si>
    <t>Eis 103: Bulkmagazijn 1.200 vel A4</t>
  </si>
  <si>
    <t>Eis 107: Inline nietoptie</t>
  </si>
  <si>
    <t>Eis 121: Bulkmagazijn 2.500 vel</t>
  </si>
  <si>
    <t>Eis 122: Mogelijkheid maken z-vouw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</si>
</sst>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11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6" fillId="5" borderId="0" xfId="0" applyFont="1" applyFill="1"/>
    <xf numFmtId="0" fontId="16" fillId="5" borderId="0" xfId="0" applyFont="1" applyFill="1" applyAlignment="1">
      <alignment horizontal="center"/>
    </xf>
    <xf numFmtId="165" fontId="16" fillId="5" borderId="0" xfId="0" applyNumberFormat="1" applyFont="1" applyFill="1"/>
    <xf numFmtId="0" fontId="16" fillId="5" borderId="13" xfId="0" applyFont="1" applyFill="1" applyBorder="1"/>
    <xf numFmtId="0" fontId="16" fillId="5" borderId="13" xfId="0" applyFont="1" applyFill="1" applyBorder="1" applyAlignment="1">
      <alignment horizontal="center"/>
    </xf>
    <xf numFmtId="0" fontId="16" fillId="5" borderId="0" xfId="0" applyFont="1" applyFill="1" applyAlignment="1">
      <alignment wrapText="1"/>
    </xf>
    <xf numFmtId="44" fontId="10" fillId="4" borderId="0" xfId="0" applyNumberFormat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23" fillId="4" borderId="0" xfId="0" applyFont="1" applyFill="1"/>
    <xf numFmtId="0" fontId="16" fillId="6" borderId="0" xfId="0" applyFont="1" applyFill="1"/>
    <xf numFmtId="0" fontId="16" fillId="6" borderId="0" xfId="0" applyFont="1" applyFill="1" applyAlignment="1">
      <alignment horizontal="center"/>
    </xf>
    <xf numFmtId="44" fontId="16" fillId="6" borderId="0" xfId="0" applyNumberFormat="1" applyFont="1" applyFill="1"/>
    <xf numFmtId="0" fontId="16" fillId="6" borderId="0" xfId="0" applyFont="1" applyFill="1" applyAlignment="1"/>
    <xf numFmtId="44" fontId="16" fillId="5" borderId="0" xfId="0" applyNumberFormat="1" applyFont="1" applyFill="1" applyAlignment="1"/>
    <xf numFmtId="44" fontId="10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right"/>
    </xf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3" fillId="13" borderId="10" xfId="2" applyFont="1" applyFill="1" applyBorder="1" applyAlignment="1">
      <alignment vertical="center"/>
    </xf>
    <xf numFmtId="0" fontId="16" fillId="12" borderId="10" xfId="2" applyFont="1" applyFill="1" applyBorder="1"/>
    <xf numFmtId="0" fontId="16" fillId="11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1" borderId="10" xfId="3" applyNumberFormat="1" applyFont="1" applyFill="1" applyBorder="1"/>
    <xf numFmtId="169" fontId="16" fillId="12" borderId="10" xfId="3" applyNumberFormat="1" applyFont="1" applyFill="1" applyBorder="1"/>
    <xf numFmtId="0" fontId="26" fillId="0" borderId="0" xfId="2" applyFont="1"/>
    <xf numFmtId="169" fontId="26" fillId="0" borderId="0" xfId="3" applyNumberFormat="1" applyFont="1"/>
    <xf numFmtId="0" fontId="24" fillId="0" borderId="0" xfId="0" applyFont="1" applyAlignment="1" applyProtection="1">
      <alignment horizontal="center" vertical="center" wrapText="1"/>
    </xf>
    <xf numFmtId="169" fontId="16" fillId="12" borderId="10" xfId="2" applyNumberFormat="1" applyFont="1" applyFill="1" applyBorder="1"/>
    <xf numFmtId="0" fontId="10" fillId="4" borderId="9" xfId="0" applyFont="1" applyFill="1" applyBorder="1" applyAlignment="1" applyProtection="1">
      <alignment vertical="center"/>
    </xf>
    <xf numFmtId="167" fontId="8" fillId="7" borderId="1" xfId="1" applyNumberFormat="1" applyFont="1" applyFill="1" applyBorder="1" applyAlignment="1" applyProtection="1">
      <alignment horizontal="center" vertical="center"/>
      <protection locked="0"/>
    </xf>
    <xf numFmtId="167" fontId="8" fillId="7" borderId="4" xfId="1" applyNumberFormat="1" applyFont="1" applyFill="1" applyBorder="1" applyAlignment="1" applyProtection="1">
      <alignment horizontal="center" vertical="center"/>
      <protection locked="0"/>
    </xf>
    <xf numFmtId="164" fontId="4" fillId="4" borderId="8" xfId="1" applyFont="1" applyFill="1" applyBorder="1" applyAlignment="1" applyProtection="1">
      <alignment horizontal="center" vertical="center"/>
    </xf>
    <xf numFmtId="165" fontId="8" fillId="5" borderId="10" xfId="1" applyNumberFormat="1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 applyProtection="1">
      <alignment vertical="center"/>
    </xf>
    <xf numFmtId="0" fontId="11" fillId="5" borderId="4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164" fontId="4" fillId="4" borderId="15" xfId="1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vertical="center" wrapText="1"/>
    </xf>
    <xf numFmtId="165" fontId="8" fillId="8" borderId="13" xfId="1" applyNumberFormat="1" applyFont="1" applyFill="1" applyBorder="1" applyAlignment="1" applyProtection="1">
      <alignment vertical="center"/>
    </xf>
    <xf numFmtId="0" fontId="10" fillId="4" borderId="17" xfId="0" applyFont="1" applyFill="1" applyBorder="1" applyAlignment="1" applyProtection="1">
      <alignment vertical="center" wrapText="1"/>
    </xf>
    <xf numFmtId="0" fontId="8" fillId="9" borderId="1" xfId="1" applyNumberFormat="1" applyFont="1" applyFill="1" applyBorder="1" applyAlignment="1" applyProtection="1">
      <alignment horizontal="center" vertical="center"/>
    </xf>
    <xf numFmtId="165" fontId="8" fillId="7" borderId="1" xfId="1" applyNumberFormat="1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vertical="center" wrapText="1"/>
    </xf>
    <xf numFmtId="0" fontId="8" fillId="9" borderId="10" xfId="1" applyNumberFormat="1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165" fontId="8" fillId="6" borderId="10" xfId="1" applyNumberFormat="1" applyFont="1" applyFill="1" applyBorder="1" applyAlignment="1" applyProtection="1">
      <alignment horizontal="center" vertical="center"/>
    </xf>
    <xf numFmtId="164" fontId="15" fillId="0" borderId="0" xfId="1" applyFont="1" applyFill="1" applyBorder="1" applyAlignment="1" applyProtection="1">
      <alignment horizontal="left" vertical="center" wrapText="1"/>
    </xf>
    <xf numFmtId="164" fontId="4" fillId="4" borderId="2" xfId="1" applyFont="1" applyFill="1" applyBorder="1" applyAlignment="1" applyProtection="1">
      <alignment horizontal="center" vertical="center" wrapText="1"/>
    </xf>
    <xf numFmtId="0" fontId="16" fillId="9" borderId="10" xfId="0" applyFont="1" applyFill="1" applyBorder="1" applyAlignment="1" applyProtection="1">
      <alignment vertical="center" wrapText="1"/>
    </xf>
    <xf numFmtId="165" fontId="16" fillId="9" borderId="10" xfId="0" applyNumberFormat="1" applyFont="1" applyFill="1" applyBorder="1" applyAlignment="1" applyProtection="1">
      <alignment horizontal="center" vertical="center"/>
    </xf>
    <xf numFmtId="165" fontId="8" fillId="6" borderId="15" xfId="1" applyNumberFormat="1" applyFont="1" applyFill="1" applyBorder="1" applyAlignment="1" applyProtection="1">
      <alignment horizontal="center" vertical="center"/>
    </xf>
    <xf numFmtId="165" fontId="10" fillId="3" borderId="4" xfId="0" applyNumberFormat="1" applyFont="1" applyFill="1" applyBorder="1" applyAlignment="1" applyProtection="1">
      <alignment horizontal="center" vertical="center" wrapText="1"/>
    </xf>
    <xf numFmtId="165" fontId="8" fillId="7" borderId="4" xfId="1" applyNumberFormat="1" applyFont="1" applyFill="1" applyBorder="1" applyAlignment="1" applyProtection="1">
      <alignment horizontal="center" vertical="center"/>
      <protection locked="0"/>
    </xf>
    <xf numFmtId="0" fontId="8" fillId="5" borderId="18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vertical="center"/>
    </xf>
    <xf numFmtId="0" fontId="11" fillId="5" borderId="19" xfId="0" applyFont="1" applyFill="1" applyBorder="1" applyAlignment="1" applyProtection="1">
      <alignment vertical="center"/>
    </xf>
    <xf numFmtId="0" fontId="11" fillId="5" borderId="20" xfId="0" applyFont="1" applyFill="1" applyBorder="1" applyAlignment="1" applyProtection="1">
      <alignment vertical="center"/>
    </xf>
    <xf numFmtId="0" fontId="11" fillId="5" borderId="21" xfId="0" applyFont="1" applyFill="1" applyBorder="1" applyAlignment="1" applyProtection="1">
      <alignment vertical="center"/>
    </xf>
    <xf numFmtId="165" fontId="8" fillId="6" borderId="14" xfId="1" applyNumberFormat="1" applyFont="1" applyFill="1" applyBorder="1" applyAlignment="1" applyProtection="1">
      <alignment horizontal="center" vertical="center"/>
    </xf>
    <xf numFmtId="0" fontId="23" fillId="13" borderId="10" xfId="2" applyFont="1" applyFill="1" applyBorder="1" applyAlignment="1">
      <alignment horizontal="center" vertical="center"/>
    </xf>
    <xf numFmtId="0" fontId="25" fillId="14" borderId="10" xfId="2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14" xfId="0" applyFont="1" applyFill="1" applyBorder="1" applyAlignment="1" applyProtection="1">
      <alignment horizontal="center" vertical="center"/>
    </xf>
    <xf numFmtId="165" fontId="10" fillId="3" borderId="4" xfId="1" applyNumberFormat="1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5" fontId="10" fillId="3" borderId="14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10" fillId="10" borderId="0" xfId="0" applyFont="1" applyFill="1" applyAlignment="1">
      <alignment horizontal="center" vertical="center"/>
    </xf>
    <xf numFmtId="10" fontId="16" fillId="5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 wrapText="1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14"/>
  <sheetViews>
    <sheetView showGridLines="0" tabSelected="1" zoomScale="120" zoomScaleNormal="120" workbookViewId="0">
      <selection activeCell="C11" sqref="C11"/>
    </sheetView>
  </sheetViews>
  <sheetFormatPr baseColWidth="10" defaultColWidth="11" defaultRowHeight="16" x14ac:dyDescent="0.2"/>
  <cols>
    <col min="1" max="1" width="63.83203125" style="114" bestFit="1" customWidth="1"/>
    <col min="2" max="3" width="23.6640625" style="114" customWidth="1"/>
    <col min="4" max="16384" width="11" style="114"/>
  </cols>
  <sheetData>
    <row r="1" spans="1:3" ht="31" customHeight="1" x14ac:dyDescent="0.2">
      <c r="A1" s="165" t="s">
        <v>55</v>
      </c>
      <c r="B1" s="165"/>
      <c r="C1" s="165"/>
    </row>
    <row r="2" spans="1:3" ht="20" customHeight="1" x14ac:dyDescent="0.2">
      <c r="A2" s="118"/>
      <c r="B2" s="164" t="s">
        <v>69</v>
      </c>
      <c r="C2" s="164"/>
    </row>
    <row r="3" spans="1:3" ht="16" customHeight="1" x14ac:dyDescent="0.2">
      <c r="A3" s="122"/>
      <c r="B3" s="123"/>
      <c r="C3" s="121"/>
    </row>
    <row r="4" spans="1:3" ht="20" customHeight="1" x14ac:dyDescent="0.2">
      <c r="A4" s="121"/>
      <c r="B4" s="122"/>
      <c r="C4" s="119" t="s">
        <v>56</v>
      </c>
    </row>
    <row r="5" spans="1:3" ht="16" customHeight="1" x14ac:dyDescent="0.2">
      <c r="A5" s="120" t="s">
        <v>70</v>
      </c>
      <c r="B5" s="120"/>
      <c r="C5" s="119">
        <v>7</v>
      </c>
    </row>
    <row r="6" spans="1:3" ht="16" customHeight="1" x14ac:dyDescent="0.2">
      <c r="A6" s="120" t="s">
        <v>73</v>
      </c>
      <c r="B6" s="120"/>
      <c r="C6" s="119">
        <v>2</v>
      </c>
    </row>
    <row r="7" spans="1:3" ht="16" customHeight="1" x14ac:dyDescent="0.2">
      <c r="A7" s="104"/>
      <c r="B7" s="119"/>
      <c r="C7" s="119">
        <f>C5+C6</f>
        <v>9</v>
      </c>
    </row>
    <row r="8" spans="1:3" ht="16" customHeight="1" x14ac:dyDescent="0.2">
      <c r="A8" s="122"/>
      <c r="B8" s="123"/>
      <c r="C8" s="121"/>
    </row>
    <row r="9" spans="1:3" ht="20" customHeight="1" x14ac:dyDescent="0.2">
      <c r="A9" s="121"/>
      <c r="B9" s="122" t="s">
        <v>54</v>
      </c>
      <c r="C9" s="119" t="s">
        <v>56</v>
      </c>
    </row>
    <row r="10" spans="1:3" ht="16" customHeight="1" x14ac:dyDescent="0.2">
      <c r="A10" s="120" t="s">
        <v>75</v>
      </c>
      <c r="B10" s="124"/>
      <c r="C10" s="125">
        <v>4000000</v>
      </c>
    </row>
    <row r="11" spans="1:3" ht="16" customHeight="1" x14ac:dyDescent="0.2">
      <c r="A11" s="120" t="s">
        <v>76</v>
      </c>
      <c r="B11" s="124"/>
      <c r="C11" s="125">
        <v>500000</v>
      </c>
    </row>
    <row r="12" spans="1:3" ht="16" customHeight="1" x14ac:dyDescent="0.2">
      <c r="A12" s="104"/>
      <c r="B12" s="119"/>
      <c r="C12" s="129">
        <f>SUM(C10:C11)</f>
        <v>4500000</v>
      </c>
    </row>
    <row r="13" spans="1:3" ht="16" customHeight="1" x14ac:dyDescent="0.2">
      <c r="A13" s="126"/>
      <c r="B13" s="127"/>
      <c r="C13" s="127"/>
    </row>
    <row r="14" spans="1:3" x14ac:dyDescent="0.2">
      <c r="A14" s="126"/>
      <c r="B14" s="126"/>
      <c r="C14" s="126"/>
    </row>
  </sheetData>
  <sheetProtection algorithmName="SHA-512" hashValue="s9sy0iv9pwVaBHKXilohLqte4y3GUBmhtRWc5N2Misxxmq/F+FfykrOzYz8dcUcF6Tdy5paJBDwF8HMrXZo+tg==" saltValue="2wZ8DVQL9pwThc1G2ovZcw==" spinCount="100000" sheet="1" objects="1" scenarios="1"/>
  <mergeCells count="2">
    <mergeCell ref="B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9"/>
  <sheetViews>
    <sheetView showGridLines="0" zoomScaleNormal="100" workbookViewId="0">
      <selection activeCell="E6" sqref="E6"/>
    </sheetView>
  </sheetViews>
  <sheetFormatPr baseColWidth="10" defaultColWidth="8.83203125" defaultRowHeight="15" x14ac:dyDescent="0.2"/>
  <cols>
    <col min="1" max="1" width="76.6640625" bestFit="1" customWidth="1"/>
    <col min="2" max="2" width="15.6640625" customWidth="1"/>
    <col min="3" max="3" width="27.83203125" customWidth="1"/>
    <col min="4" max="11" width="35.83203125" customWidth="1"/>
  </cols>
  <sheetData>
    <row r="1" spans="1:5" ht="23" x14ac:dyDescent="0.2">
      <c r="A1" s="1" t="s">
        <v>77</v>
      </c>
      <c r="B1" s="2"/>
      <c r="C1" s="3"/>
      <c r="D1" s="4"/>
      <c r="E1" s="5"/>
    </row>
    <row r="2" spans="1:5" ht="16" x14ac:dyDescent="0.2">
      <c r="A2" s="7" t="s">
        <v>65</v>
      </c>
      <c r="B2" s="8"/>
      <c r="C2" s="9"/>
      <c r="D2" s="10"/>
      <c r="E2" s="11"/>
    </row>
    <row r="3" spans="1:5" ht="28" customHeight="1" x14ac:dyDescent="0.2">
      <c r="A3" s="12" t="s">
        <v>0</v>
      </c>
      <c r="B3" s="13"/>
      <c r="C3" s="12" t="s">
        <v>34</v>
      </c>
      <c r="D3" s="14" t="str">
        <f>'Werkblad A'!A5</f>
        <v>Type 1: full color MFP A3 en A4 minimaal 30 PPM</v>
      </c>
      <c r="E3" s="14" t="str">
        <f>'Werkblad A'!A6</f>
        <v>Type 2: full color repromachine A3 en A4 minimaal 85 PPM</v>
      </c>
    </row>
    <row r="4" spans="1:5" x14ac:dyDescent="0.2">
      <c r="A4" s="15" t="s">
        <v>1</v>
      </c>
      <c r="B4" s="16"/>
      <c r="C4" s="17"/>
      <c r="D4" s="18" t="s">
        <v>2</v>
      </c>
      <c r="E4" s="18" t="s">
        <v>2</v>
      </c>
    </row>
    <row r="5" spans="1:5" x14ac:dyDescent="0.2">
      <c r="A5" s="15" t="s">
        <v>40</v>
      </c>
      <c r="B5" s="16"/>
      <c r="C5" s="17"/>
      <c r="D5" s="19">
        <v>0</v>
      </c>
      <c r="E5" s="19">
        <v>0</v>
      </c>
    </row>
    <row r="6" spans="1:5" x14ac:dyDescent="0.2">
      <c r="A6" s="15" t="s">
        <v>39</v>
      </c>
      <c r="B6" s="16"/>
      <c r="C6" s="17"/>
      <c r="D6" s="19">
        <v>0</v>
      </c>
      <c r="E6" s="19">
        <v>0</v>
      </c>
    </row>
    <row r="7" spans="1:5" x14ac:dyDescent="0.2">
      <c r="A7" s="15" t="s">
        <v>82</v>
      </c>
      <c r="B7" s="16"/>
      <c r="C7" s="17"/>
      <c r="D7" s="19">
        <v>0</v>
      </c>
      <c r="E7" s="19">
        <v>0</v>
      </c>
    </row>
    <row r="8" spans="1:5" s="6" customFormat="1" x14ac:dyDescent="0.2">
      <c r="A8" s="20"/>
      <c r="B8" s="21"/>
      <c r="C8" s="22"/>
      <c r="D8" s="22"/>
      <c r="E8" s="22"/>
    </row>
    <row r="9" spans="1:5" s="6" customFormat="1" x14ac:dyDescent="0.2">
      <c r="A9" s="130" t="s">
        <v>3</v>
      </c>
      <c r="B9" s="23"/>
      <c r="C9" s="116" t="s">
        <v>2</v>
      </c>
      <c r="D9" s="117">
        <v>0</v>
      </c>
      <c r="E9" s="117">
        <v>0</v>
      </c>
    </row>
    <row r="10" spans="1:5" x14ac:dyDescent="0.2">
      <c r="A10" s="24" t="s">
        <v>71</v>
      </c>
      <c r="B10" s="25" t="s">
        <v>57</v>
      </c>
      <c r="C10" s="17"/>
      <c r="D10" s="26">
        <v>0</v>
      </c>
      <c r="E10" s="26">
        <v>0</v>
      </c>
    </row>
    <row r="11" spans="1:5" x14ac:dyDescent="0.2">
      <c r="A11" s="24" t="s">
        <v>84</v>
      </c>
      <c r="B11" s="25" t="s">
        <v>57</v>
      </c>
      <c r="C11" s="18" t="s">
        <v>2</v>
      </c>
      <c r="D11" s="26">
        <v>0</v>
      </c>
      <c r="E11" s="17" t="s">
        <v>61</v>
      </c>
    </row>
    <row r="12" spans="1:5" x14ac:dyDescent="0.2">
      <c r="A12" s="24" t="s">
        <v>85</v>
      </c>
      <c r="B12" s="25" t="s">
        <v>57</v>
      </c>
      <c r="C12" s="18" t="s">
        <v>2</v>
      </c>
      <c r="D12" s="26">
        <v>0</v>
      </c>
      <c r="E12" s="17" t="s">
        <v>61</v>
      </c>
    </row>
    <row r="13" spans="1:5" x14ac:dyDescent="0.2">
      <c r="A13" s="24" t="s">
        <v>86</v>
      </c>
      <c r="B13" s="25" t="s">
        <v>57</v>
      </c>
      <c r="C13" s="18" t="s">
        <v>2</v>
      </c>
      <c r="D13" s="17" t="s">
        <v>61</v>
      </c>
      <c r="E13" s="26">
        <v>0</v>
      </c>
    </row>
    <row r="14" spans="1:5" x14ac:dyDescent="0.2">
      <c r="A14" s="24" t="s">
        <v>87</v>
      </c>
      <c r="B14" s="25" t="s">
        <v>57</v>
      </c>
      <c r="C14" s="18" t="s">
        <v>2</v>
      </c>
      <c r="D14" s="17" t="s">
        <v>61</v>
      </c>
      <c r="E14" s="26">
        <v>0</v>
      </c>
    </row>
    <row r="15" spans="1:5" x14ac:dyDescent="0.2">
      <c r="A15" s="24" t="s">
        <v>78</v>
      </c>
      <c r="B15" s="25" t="s">
        <v>57</v>
      </c>
      <c r="C15" s="18" t="s">
        <v>2</v>
      </c>
      <c r="D15" s="17" t="s">
        <v>61</v>
      </c>
      <c r="E15" s="26">
        <v>0</v>
      </c>
    </row>
    <row r="16" spans="1:5" x14ac:dyDescent="0.2">
      <c r="A16" s="24" t="s">
        <v>79</v>
      </c>
      <c r="B16" s="25" t="s">
        <v>57</v>
      </c>
      <c r="C16" s="18" t="s">
        <v>2</v>
      </c>
      <c r="D16" s="17" t="s">
        <v>61</v>
      </c>
      <c r="E16" s="26">
        <v>0</v>
      </c>
    </row>
    <row r="17" spans="1:11" x14ac:dyDescent="0.2">
      <c r="A17" s="24" t="s">
        <v>80</v>
      </c>
      <c r="B17" s="25" t="s">
        <v>57</v>
      </c>
      <c r="C17" s="18" t="s">
        <v>2</v>
      </c>
      <c r="D17" s="17" t="s">
        <v>61</v>
      </c>
      <c r="E17" s="26">
        <v>0</v>
      </c>
    </row>
    <row r="18" spans="1:11" x14ac:dyDescent="0.2">
      <c r="A18" s="27" t="s">
        <v>4</v>
      </c>
      <c r="B18" s="28"/>
      <c r="C18" s="27"/>
      <c r="D18" s="29">
        <f>SUM(D5:D17)</f>
        <v>0</v>
      </c>
      <c r="E18" s="29">
        <f>SUM(E5:E17)</f>
        <v>0</v>
      </c>
    </row>
    <row r="19" spans="1:11" x14ac:dyDescent="0.2">
      <c r="A19" s="30"/>
      <c r="B19" s="31"/>
      <c r="C19" s="30"/>
      <c r="D19" s="30"/>
      <c r="E19" s="32"/>
    </row>
    <row r="20" spans="1:11" x14ac:dyDescent="0.2">
      <c r="A20" s="34" t="s">
        <v>5</v>
      </c>
      <c r="B20" s="25"/>
      <c r="C20" s="35"/>
      <c r="D20" s="35">
        <f>'Werkblad A'!C5</f>
        <v>7</v>
      </c>
      <c r="E20" s="35">
        <f>'Werkblad A'!C6</f>
        <v>2</v>
      </c>
    </row>
    <row r="21" spans="1:11" x14ac:dyDescent="0.2">
      <c r="A21" s="30"/>
      <c r="B21" s="31"/>
      <c r="C21" s="30"/>
      <c r="D21" s="30"/>
      <c r="E21" s="32"/>
    </row>
    <row r="22" spans="1:11" ht="28" customHeight="1" x14ac:dyDescent="0.2">
      <c r="A22" s="12" t="s">
        <v>6</v>
      </c>
      <c r="B22" s="13"/>
      <c r="C22" s="12"/>
      <c r="D22" s="36" t="str">
        <f>D3</f>
        <v>Type 1: full color MFP A3 en A4 minimaal 30 PPM</v>
      </c>
      <c r="E22" s="36" t="str">
        <f>E3</f>
        <v>Type 2: full color repromachine A3 en A4 minimaal 85 PPM</v>
      </c>
    </row>
    <row r="23" spans="1:11" x14ac:dyDescent="0.2">
      <c r="A23" s="37" t="s">
        <v>7</v>
      </c>
      <c r="B23" s="38"/>
      <c r="C23" s="37"/>
      <c r="D23" s="39">
        <f>D20*D18</f>
        <v>0</v>
      </c>
      <c r="E23" s="39">
        <f>E20*E18</f>
        <v>0</v>
      </c>
    </row>
    <row r="24" spans="1:11" x14ac:dyDescent="0.2">
      <c r="A24" s="37" t="s">
        <v>8</v>
      </c>
      <c r="B24" s="38"/>
      <c r="C24" s="37"/>
      <c r="D24" s="39">
        <f>D23*12</f>
        <v>0</v>
      </c>
      <c r="E24" s="39">
        <f>E23*12</f>
        <v>0</v>
      </c>
    </row>
    <row r="25" spans="1:11" x14ac:dyDescent="0.2">
      <c r="A25" s="37" t="s">
        <v>74</v>
      </c>
      <c r="B25" s="38"/>
      <c r="C25" s="37"/>
      <c r="D25" s="39">
        <f>D24*5</f>
        <v>0</v>
      </c>
      <c r="E25" s="39">
        <f>E24*5</f>
        <v>0</v>
      </c>
    </row>
    <row r="26" spans="1:11" x14ac:dyDescent="0.2">
      <c r="A26" s="40"/>
      <c r="B26" s="41"/>
      <c r="C26" s="42"/>
      <c r="D26" s="166">
        <f>SUM(D25:E25)</f>
        <v>0</v>
      </c>
      <c r="E26" s="167"/>
    </row>
    <row r="27" spans="1:11" x14ac:dyDescent="0.2">
      <c r="A27" s="30"/>
      <c r="B27" s="31"/>
      <c r="C27" s="30"/>
      <c r="D27" s="30"/>
      <c r="E27" s="32"/>
      <c r="F27" s="33"/>
      <c r="G27" s="33"/>
      <c r="H27" s="43"/>
      <c r="I27" s="43"/>
      <c r="J27" s="43"/>
      <c r="K27" s="43"/>
    </row>
    <row r="28" spans="1:11" ht="28" customHeight="1" x14ac:dyDescent="0.2">
      <c r="A28" s="12" t="s">
        <v>72</v>
      </c>
      <c r="B28" s="13"/>
      <c r="C28" s="12" t="s">
        <v>62</v>
      </c>
      <c r="D28" s="36" t="s">
        <v>66</v>
      </c>
    </row>
    <row r="29" spans="1:11" x14ac:dyDescent="0.2">
      <c r="A29" s="153" t="s">
        <v>81</v>
      </c>
      <c r="B29" s="38"/>
      <c r="C29" s="26">
        <v>0</v>
      </c>
      <c r="D29" s="154">
        <f>C29*60</f>
        <v>0</v>
      </c>
    </row>
    <row r="30" spans="1:11" x14ac:dyDescent="0.2">
      <c r="A30" s="153" t="s">
        <v>83</v>
      </c>
      <c r="B30" s="38"/>
      <c r="C30" s="26">
        <v>0</v>
      </c>
      <c r="D30" s="154">
        <f>C30*60</f>
        <v>0</v>
      </c>
    </row>
    <row r="31" spans="1:11" x14ac:dyDescent="0.2">
      <c r="A31" s="40"/>
      <c r="B31" s="41"/>
      <c r="C31" s="41"/>
      <c r="D31" s="156">
        <f>D30+D29</f>
        <v>0</v>
      </c>
    </row>
    <row r="32" spans="1:11" x14ac:dyDescent="0.2">
      <c r="A32" s="30"/>
      <c r="B32" s="31"/>
      <c r="C32" s="30"/>
      <c r="D32" s="30"/>
      <c r="E32" s="32"/>
      <c r="F32" s="33"/>
      <c r="G32" s="33"/>
      <c r="H32" s="43"/>
      <c r="I32" s="43"/>
      <c r="J32" s="43"/>
      <c r="K32" s="43"/>
    </row>
    <row r="33" spans="1:11" ht="42" x14ac:dyDescent="0.2">
      <c r="A33" s="47" t="s">
        <v>35</v>
      </c>
      <c r="B33" s="48"/>
      <c r="C33" s="49">
        <v>0</v>
      </c>
      <c r="D33" s="50">
        <f>(C33/100)+1</f>
        <v>1</v>
      </c>
      <c r="E33" s="51"/>
      <c r="F33" s="52"/>
      <c r="G33" s="52"/>
      <c r="H33" s="43"/>
      <c r="I33" s="43"/>
      <c r="J33" s="43"/>
      <c r="K33" s="43"/>
    </row>
    <row r="34" spans="1:11" x14ac:dyDescent="0.2">
      <c r="A34" s="30"/>
      <c r="B34" s="31"/>
      <c r="C34" s="30"/>
      <c r="D34" s="50"/>
      <c r="E34" s="51"/>
      <c r="F34" s="52"/>
      <c r="G34" s="52"/>
      <c r="H34" s="43"/>
      <c r="I34" s="43"/>
      <c r="J34" s="43"/>
      <c r="K34" s="43"/>
    </row>
    <row r="35" spans="1:11" x14ac:dyDescent="0.2">
      <c r="A35" s="12" t="s">
        <v>0</v>
      </c>
      <c r="B35" s="13"/>
      <c r="C35" s="44"/>
      <c r="D35" s="44" t="s">
        <v>9</v>
      </c>
      <c r="E35" s="45" t="s">
        <v>10</v>
      </c>
      <c r="F35" s="133" t="s">
        <v>11</v>
      </c>
      <c r="G35" s="6"/>
      <c r="H35" s="6"/>
      <c r="I35" s="6"/>
      <c r="J35" s="6"/>
      <c r="K35" s="6"/>
    </row>
    <row r="36" spans="1:11" x14ac:dyDescent="0.2">
      <c r="A36" s="46" t="s">
        <v>12</v>
      </c>
      <c r="B36" s="53"/>
      <c r="C36" s="54" t="s">
        <v>13</v>
      </c>
      <c r="D36" s="55">
        <f>'Werkblad A'!C10</f>
        <v>4000000</v>
      </c>
      <c r="E36" s="131">
        <v>0</v>
      </c>
      <c r="F36" s="134">
        <f>D36*E36</f>
        <v>0</v>
      </c>
      <c r="G36" s="6"/>
      <c r="H36" s="6"/>
      <c r="I36" s="6"/>
      <c r="J36" s="6"/>
      <c r="K36" s="6"/>
    </row>
    <row r="37" spans="1:11" x14ac:dyDescent="0.2">
      <c r="A37" s="46" t="s">
        <v>14</v>
      </c>
      <c r="B37" s="25"/>
      <c r="C37" s="56" t="s">
        <v>13</v>
      </c>
      <c r="D37" s="55">
        <f>'Werkblad A'!C11</f>
        <v>500000</v>
      </c>
      <c r="E37" s="132">
        <v>0</v>
      </c>
      <c r="F37" s="134">
        <f>D37*E37</f>
        <v>0</v>
      </c>
      <c r="G37" s="6"/>
      <c r="H37" s="6"/>
      <c r="I37" s="6"/>
      <c r="J37" s="6"/>
      <c r="K37" s="6"/>
    </row>
    <row r="38" spans="1:11" x14ac:dyDescent="0.2">
      <c r="A38" s="30"/>
      <c r="B38" s="31"/>
      <c r="C38" s="30"/>
      <c r="D38" s="57"/>
      <c r="E38" s="58"/>
      <c r="F38" s="6"/>
      <c r="G38" s="6"/>
      <c r="H38" s="6"/>
      <c r="I38" s="6"/>
      <c r="J38" s="6"/>
      <c r="K38" s="6"/>
    </row>
    <row r="39" spans="1:11" x14ac:dyDescent="0.2">
      <c r="A39" s="12" t="s">
        <v>0</v>
      </c>
      <c r="B39" s="13"/>
      <c r="C39" s="44"/>
      <c r="D39" s="44" t="s">
        <v>9</v>
      </c>
      <c r="E39" s="45" t="s">
        <v>10</v>
      </c>
      <c r="F39" s="133" t="s">
        <v>11</v>
      </c>
      <c r="G39" s="6"/>
      <c r="H39" s="6"/>
      <c r="I39" s="6"/>
      <c r="J39" s="6"/>
      <c r="K39" s="6"/>
    </row>
    <row r="40" spans="1:11" x14ac:dyDescent="0.2">
      <c r="A40" s="46" t="s">
        <v>12</v>
      </c>
      <c r="B40" s="53"/>
      <c r="C40" s="54" t="s">
        <v>13</v>
      </c>
      <c r="D40" s="55">
        <f>D36</f>
        <v>4000000</v>
      </c>
      <c r="E40" s="62">
        <f>D33*E36</f>
        <v>0</v>
      </c>
      <c r="F40" s="134">
        <f>D40*E40</f>
        <v>0</v>
      </c>
      <c r="G40" s="6"/>
      <c r="H40" s="6"/>
      <c r="I40" s="6"/>
      <c r="J40" s="6"/>
      <c r="K40" s="6"/>
    </row>
    <row r="41" spans="1:11" x14ac:dyDescent="0.2">
      <c r="A41" s="46" t="s">
        <v>14</v>
      </c>
      <c r="B41" s="25"/>
      <c r="C41" s="56" t="s">
        <v>13</v>
      </c>
      <c r="D41" s="55">
        <f>D37</f>
        <v>500000</v>
      </c>
      <c r="E41" s="62">
        <f>E37*D33</f>
        <v>0</v>
      </c>
      <c r="F41" s="134">
        <f>D41*E41</f>
        <v>0</v>
      </c>
      <c r="G41" s="6"/>
      <c r="H41" s="6"/>
      <c r="I41" s="6"/>
      <c r="J41" s="6"/>
      <c r="K41" s="6"/>
    </row>
    <row r="42" spans="1:11" x14ac:dyDescent="0.2">
      <c r="A42" s="30"/>
      <c r="B42" s="31"/>
      <c r="C42" s="30"/>
      <c r="D42" s="57"/>
      <c r="E42" s="60"/>
      <c r="F42" s="6"/>
      <c r="G42" s="6"/>
      <c r="H42" s="6"/>
      <c r="I42" s="6"/>
      <c r="J42" s="6"/>
      <c r="K42" s="6"/>
    </row>
    <row r="43" spans="1:11" x14ac:dyDescent="0.2">
      <c r="A43" s="12" t="s">
        <v>0</v>
      </c>
      <c r="B43" s="13"/>
      <c r="C43" s="44"/>
      <c r="D43" s="44" t="s">
        <v>9</v>
      </c>
      <c r="E43" s="61" t="s">
        <v>10</v>
      </c>
      <c r="F43" s="133" t="s">
        <v>11</v>
      </c>
      <c r="G43" s="6"/>
      <c r="H43" s="6"/>
      <c r="I43" s="6"/>
      <c r="J43" s="6"/>
      <c r="K43" s="6"/>
    </row>
    <row r="44" spans="1:11" x14ac:dyDescent="0.2">
      <c r="A44" s="46" t="s">
        <v>12</v>
      </c>
      <c r="B44" s="53"/>
      <c r="C44" s="54" t="s">
        <v>13</v>
      </c>
      <c r="D44" s="55">
        <f>D36</f>
        <v>4000000</v>
      </c>
      <c r="E44" s="62">
        <f>E40*D33</f>
        <v>0</v>
      </c>
      <c r="F44" s="134">
        <f>D44*E44</f>
        <v>0</v>
      </c>
      <c r="G44" s="6"/>
      <c r="H44" s="6"/>
      <c r="I44" s="6"/>
      <c r="J44" s="6"/>
      <c r="K44" s="6"/>
    </row>
    <row r="45" spans="1:11" x14ac:dyDescent="0.2">
      <c r="A45" s="46" t="s">
        <v>14</v>
      </c>
      <c r="B45" s="25"/>
      <c r="C45" s="56" t="s">
        <v>13</v>
      </c>
      <c r="D45" s="55">
        <f>D37</f>
        <v>500000</v>
      </c>
      <c r="E45" s="62">
        <f>D33*E41</f>
        <v>0</v>
      </c>
      <c r="F45" s="134">
        <f>D45*E45</f>
        <v>0</v>
      </c>
      <c r="G45" s="6"/>
      <c r="H45" s="6"/>
      <c r="I45" s="6"/>
      <c r="J45" s="6"/>
      <c r="K45" s="6"/>
    </row>
    <row r="46" spans="1:11" x14ac:dyDescent="0.2">
      <c r="A46" s="30"/>
      <c r="B46" s="31"/>
      <c r="C46" s="30"/>
      <c r="D46" s="57"/>
      <c r="E46" s="60"/>
      <c r="F46" s="6"/>
      <c r="G46" s="6"/>
      <c r="H46" s="6"/>
      <c r="I46" s="6"/>
      <c r="J46" s="6"/>
      <c r="K46" s="6"/>
    </row>
    <row r="47" spans="1:11" x14ac:dyDescent="0.2">
      <c r="A47" s="12" t="s">
        <v>0</v>
      </c>
      <c r="B47" s="13"/>
      <c r="C47" s="44"/>
      <c r="D47" s="44" t="s">
        <v>9</v>
      </c>
      <c r="E47" s="61" t="s">
        <v>10</v>
      </c>
      <c r="F47" s="133" t="s">
        <v>11</v>
      </c>
      <c r="G47" s="6"/>
      <c r="H47" s="6"/>
      <c r="I47" s="6"/>
      <c r="J47" s="6"/>
      <c r="K47" s="6"/>
    </row>
    <row r="48" spans="1:11" x14ac:dyDescent="0.2">
      <c r="A48" s="46" t="s">
        <v>12</v>
      </c>
      <c r="B48" s="53"/>
      <c r="C48" s="54" t="s">
        <v>13</v>
      </c>
      <c r="D48" s="55">
        <f>D36</f>
        <v>4000000</v>
      </c>
      <c r="E48" s="62">
        <f>E44*D33</f>
        <v>0</v>
      </c>
      <c r="F48" s="134">
        <f>D48*E48</f>
        <v>0</v>
      </c>
      <c r="G48" s="6"/>
      <c r="H48" s="6"/>
      <c r="I48" s="6"/>
      <c r="J48" s="6"/>
      <c r="K48" s="6"/>
    </row>
    <row r="49" spans="1:11" x14ac:dyDescent="0.2">
      <c r="A49" s="46" t="s">
        <v>14</v>
      </c>
      <c r="B49" s="25"/>
      <c r="C49" s="56" t="s">
        <v>13</v>
      </c>
      <c r="D49" s="55">
        <f>D37</f>
        <v>500000</v>
      </c>
      <c r="E49" s="62">
        <f>E45*D33</f>
        <v>0</v>
      </c>
      <c r="F49" s="134">
        <f>D49*E49</f>
        <v>0</v>
      </c>
      <c r="G49" s="6"/>
      <c r="H49" s="6"/>
      <c r="I49" s="6"/>
      <c r="J49" s="6"/>
      <c r="K49" s="6"/>
    </row>
    <row r="50" spans="1:11" x14ac:dyDescent="0.2">
      <c r="A50" s="30"/>
      <c r="B50" s="31"/>
      <c r="C50" s="30"/>
      <c r="D50" s="30"/>
      <c r="E50" s="63"/>
      <c r="F50" s="58"/>
      <c r="G50" s="6"/>
      <c r="H50" s="6"/>
      <c r="I50" s="6"/>
      <c r="J50" s="6"/>
      <c r="K50" s="6"/>
    </row>
    <row r="51" spans="1:11" x14ac:dyDescent="0.2">
      <c r="A51" s="12" t="s">
        <v>0</v>
      </c>
      <c r="B51" s="13"/>
      <c r="C51" s="44"/>
      <c r="D51" s="44" t="s">
        <v>9</v>
      </c>
      <c r="E51" s="61" t="s">
        <v>10</v>
      </c>
      <c r="F51" s="133" t="s">
        <v>11</v>
      </c>
      <c r="G51" s="6"/>
      <c r="H51" s="6"/>
      <c r="I51" s="6"/>
      <c r="J51" s="6"/>
      <c r="K51" s="6"/>
    </row>
    <row r="52" spans="1:11" x14ac:dyDescent="0.2">
      <c r="A52" s="46" t="s">
        <v>12</v>
      </c>
      <c r="B52" s="53"/>
      <c r="C52" s="54" t="s">
        <v>13</v>
      </c>
      <c r="D52" s="55">
        <f>D40</f>
        <v>4000000</v>
      </c>
      <c r="E52" s="62">
        <f>E48*D33</f>
        <v>0</v>
      </c>
      <c r="F52" s="134">
        <f>D52*E52</f>
        <v>0</v>
      </c>
      <c r="G52" s="6"/>
      <c r="H52" s="6"/>
      <c r="I52" s="6"/>
      <c r="J52" s="6"/>
      <c r="K52" s="6"/>
    </row>
    <row r="53" spans="1:11" x14ac:dyDescent="0.2">
      <c r="A53" s="46" t="s">
        <v>14</v>
      </c>
      <c r="B53" s="25"/>
      <c r="C53" s="56" t="s">
        <v>13</v>
      </c>
      <c r="D53" s="55">
        <f>D41</f>
        <v>500000</v>
      </c>
      <c r="E53" s="62">
        <f>E49*D33</f>
        <v>0</v>
      </c>
      <c r="F53" s="134">
        <f>D53*E53</f>
        <v>0</v>
      </c>
      <c r="G53" s="6"/>
      <c r="H53" s="6"/>
      <c r="I53" s="6"/>
      <c r="J53" s="6"/>
      <c r="K53" s="6"/>
    </row>
    <row r="54" spans="1:11" x14ac:dyDescent="0.2">
      <c r="A54" s="30"/>
      <c r="B54" s="31"/>
      <c r="C54" s="30"/>
      <c r="D54" s="57"/>
      <c r="E54" s="60"/>
      <c r="F54" s="6"/>
      <c r="G54" s="6"/>
      <c r="H54" s="6"/>
      <c r="I54" s="6"/>
      <c r="J54" s="6"/>
      <c r="K54" s="6"/>
    </row>
    <row r="55" spans="1:11" x14ac:dyDescent="0.2">
      <c r="A55" s="65" t="s">
        <v>67</v>
      </c>
      <c r="B55" s="66"/>
      <c r="C55" s="170">
        <f>SUM(F36+F37+F40+F41+F44+F45+F48+F49+F52+F53)</f>
        <v>0</v>
      </c>
      <c r="D55" s="171"/>
      <c r="E55" s="171"/>
      <c r="F55" s="172"/>
      <c r="G55" s="67"/>
      <c r="H55" s="67"/>
      <c r="I55" s="67"/>
      <c r="J55" s="67"/>
      <c r="K55" s="67"/>
    </row>
    <row r="56" spans="1:11" ht="20" customHeight="1" x14ac:dyDescent="0.2">
      <c r="A56" s="30"/>
      <c r="B56" s="31"/>
      <c r="C56" s="30"/>
      <c r="D56" s="30"/>
      <c r="E56" s="57"/>
      <c r="F56" s="64"/>
      <c r="G56" s="64"/>
      <c r="H56" s="6"/>
      <c r="I56" s="6"/>
      <c r="J56" s="6"/>
      <c r="K56" s="6"/>
    </row>
    <row r="57" spans="1:11" ht="16" x14ac:dyDescent="0.2">
      <c r="A57" s="7" t="s">
        <v>47</v>
      </c>
      <c r="B57" s="8"/>
      <c r="C57" s="9"/>
      <c r="D57" s="10"/>
      <c r="E57" s="11"/>
    </row>
    <row r="58" spans="1:11" ht="28" customHeight="1" x14ac:dyDescent="0.2">
      <c r="A58" s="12" t="s">
        <v>0</v>
      </c>
      <c r="B58" s="13"/>
      <c r="C58" s="12" t="s">
        <v>34</v>
      </c>
      <c r="D58" s="14" t="str">
        <f>D3</f>
        <v>Type 1: full color MFP A3 en A4 minimaal 30 PPM</v>
      </c>
      <c r="E58" s="140" t="str">
        <f>E3</f>
        <v>Type 2: full color repromachine A3 en A4 minimaal 85 PPM</v>
      </c>
    </row>
    <row r="59" spans="1:11" x14ac:dyDescent="0.2">
      <c r="A59" s="15" t="str">
        <f>A4</f>
        <v xml:space="preserve">Aangeboden type: </v>
      </c>
      <c r="B59" s="16"/>
      <c r="C59" s="17"/>
      <c r="D59" s="115" t="str">
        <f>D4</f>
        <v>&lt;&lt;&gt;&gt;</v>
      </c>
      <c r="E59" s="115" t="str">
        <f>E4</f>
        <v>&lt;&lt;&gt;&gt;</v>
      </c>
    </row>
    <row r="60" spans="1:11" x14ac:dyDescent="0.2">
      <c r="A60" s="15" t="str">
        <f>A5</f>
        <v>HUURPRIJS per type per maand</v>
      </c>
      <c r="B60" s="16"/>
      <c r="C60" s="17"/>
      <c r="D60" s="19">
        <v>0</v>
      </c>
      <c r="E60" s="19">
        <v>0</v>
      </c>
    </row>
    <row r="61" spans="1:11" x14ac:dyDescent="0.2">
      <c r="A61" s="15" t="str">
        <f>A6</f>
        <v xml:space="preserve">SOFTWARE per type per maand </v>
      </c>
      <c r="B61" s="16"/>
      <c r="C61" s="17"/>
      <c r="D61" s="19">
        <v>0</v>
      </c>
      <c r="E61" s="19">
        <v>0</v>
      </c>
    </row>
    <row r="62" spans="1:11" x14ac:dyDescent="0.2">
      <c r="A62" s="15" t="str">
        <f>A7</f>
        <v>Eis 87: Machinegerelateerde kosten printmanagement</v>
      </c>
      <c r="B62" s="16"/>
      <c r="C62" s="17"/>
      <c r="D62" s="19">
        <v>0</v>
      </c>
      <c r="E62" s="26">
        <v>0</v>
      </c>
    </row>
    <row r="63" spans="1:11" s="6" customFormat="1" x14ac:dyDescent="0.2">
      <c r="A63" s="20"/>
      <c r="B63" s="21"/>
      <c r="C63" s="22"/>
      <c r="D63" s="22"/>
      <c r="E63" s="141"/>
    </row>
    <row r="64" spans="1:11" s="6" customFormat="1" x14ac:dyDescent="0.2">
      <c r="A64" s="130" t="s">
        <v>3</v>
      </c>
      <c r="B64" s="23"/>
      <c r="C64" s="116" t="s">
        <v>2</v>
      </c>
      <c r="D64" s="117">
        <v>0</v>
      </c>
      <c r="E64" s="117">
        <v>0</v>
      </c>
    </row>
    <row r="65" spans="1:5" x14ac:dyDescent="0.2">
      <c r="A65" s="24" t="str">
        <f t="shared" ref="A65:A72" si="0">A10</f>
        <v>Eis 12: PostScript driver en PostScript module</v>
      </c>
      <c r="B65" s="25" t="s">
        <v>57</v>
      </c>
      <c r="C65" s="17"/>
      <c r="D65" s="26">
        <v>0</v>
      </c>
      <c r="E65" s="26">
        <v>0</v>
      </c>
    </row>
    <row r="66" spans="1:5" x14ac:dyDescent="0.2">
      <c r="A66" s="24" t="str">
        <f t="shared" si="0"/>
        <v>Eis 103: Bulkmagazijn 1.200 vel A4</v>
      </c>
      <c r="B66" s="25" t="s">
        <v>57</v>
      </c>
      <c r="C66" s="115" t="str">
        <f t="shared" ref="C66:C72" si="1">C11</f>
        <v>&lt;&lt;&gt;&gt;</v>
      </c>
      <c r="D66" s="26">
        <v>0</v>
      </c>
      <c r="E66" s="17" t="s">
        <v>61</v>
      </c>
    </row>
    <row r="67" spans="1:5" x14ac:dyDescent="0.2">
      <c r="A67" s="24" t="str">
        <f t="shared" si="0"/>
        <v>Eis 107: Inline nietoptie</v>
      </c>
      <c r="B67" s="25" t="s">
        <v>57</v>
      </c>
      <c r="C67" s="115" t="str">
        <f t="shared" si="1"/>
        <v>&lt;&lt;&gt;&gt;</v>
      </c>
      <c r="D67" s="26">
        <v>0</v>
      </c>
      <c r="E67" s="17" t="s">
        <v>61</v>
      </c>
    </row>
    <row r="68" spans="1:5" x14ac:dyDescent="0.2">
      <c r="A68" s="24" t="str">
        <f t="shared" si="0"/>
        <v>Eis 121: Bulkmagazijn 2.500 vel</v>
      </c>
      <c r="B68" s="25" t="s">
        <v>57</v>
      </c>
      <c r="C68" s="115" t="str">
        <f t="shared" si="1"/>
        <v>&lt;&lt;&gt;&gt;</v>
      </c>
      <c r="D68" s="17" t="s">
        <v>61</v>
      </c>
      <c r="E68" s="26">
        <v>0</v>
      </c>
    </row>
    <row r="69" spans="1:5" x14ac:dyDescent="0.2">
      <c r="A69" s="24" t="str">
        <f t="shared" si="0"/>
        <v>Eis 122: Mogelijkheid maken z-vouw</v>
      </c>
      <c r="B69" s="25" t="s">
        <v>57</v>
      </c>
      <c r="C69" s="115" t="str">
        <f t="shared" si="1"/>
        <v>&lt;&lt;&gt;&gt;</v>
      </c>
      <c r="D69" s="17" t="s">
        <v>61</v>
      </c>
      <c r="E69" s="26">
        <v>0</v>
      </c>
    </row>
    <row r="70" spans="1:5" x14ac:dyDescent="0.2">
      <c r="A70" s="24" t="str">
        <f t="shared" si="0"/>
        <v>Eis 131: Nietoptie (automatisch gekoppeld)</v>
      </c>
      <c r="B70" s="25" t="s">
        <v>57</v>
      </c>
      <c r="C70" s="115" t="str">
        <f t="shared" si="1"/>
        <v>&lt;&lt;&gt;&gt;</v>
      </c>
      <c r="D70" s="17" t="s">
        <v>61</v>
      </c>
      <c r="E70" s="26">
        <v>0</v>
      </c>
    </row>
    <row r="71" spans="1:5" x14ac:dyDescent="0.2">
      <c r="A71" s="24" t="str">
        <f t="shared" si="0"/>
        <v>Eis 133: Gekoppele vouw/niet unit voor maximaal 15 vel</v>
      </c>
      <c r="B71" s="25" t="s">
        <v>57</v>
      </c>
      <c r="C71" s="115" t="str">
        <f t="shared" si="1"/>
        <v>&lt;&lt;&gt;&gt;</v>
      </c>
      <c r="D71" s="17" t="s">
        <v>61</v>
      </c>
      <c r="E71" s="26">
        <v>0</v>
      </c>
    </row>
    <row r="72" spans="1:5" x14ac:dyDescent="0.2">
      <c r="A72" s="24" t="str">
        <f t="shared" si="0"/>
        <v>Eis 134: Gekoppelde vouw/niet unit voor maximaal 20 vel</v>
      </c>
      <c r="B72" s="25" t="s">
        <v>57</v>
      </c>
      <c r="C72" s="115" t="str">
        <f t="shared" si="1"/>
        <v>&lt;&lt;&gt;&gt;</v>
      </c>
      <c r="D72" s="17" t="s">
        <v>61</v>
      </c>
      <c r="E72" s="26">
        <v>0</v>
      </c>
    </row>
    <row r="73" spans="1:5" x14ac:dyDescent="0.2">
      <c r="A73" s="27" t="s">
        <v>4</v>
      </c>
      <c r="B73" s="28"/>
      <c r="C73" s="27"/>
      <c r="D73" s="29">
        <f>SUM(D60:D72)</f>
        <v>0</v>
      </c>
      <c r="E73" s="29">
        <f>SUM(E60:E72)</f>
        <v>0</v>
      </c>
    </row>
    <row r="74" spans="1:5" x14ac:dyDescent="0.2">
      <c r="A74" s="30"/>
      <c r="B74" s="31"/>
      <c r="C74" s="30"/>
      <c r="D74" s="30"/>
      <c r="E74" s="32"/>
    </row>
    <row r="75" spans="1:5" x14ac:dyDescent="0.2">
      <c r="A75" s="34" t="s">
        <v>5</v>
      </c>
      <c r="B75" s="25"/>
      <c r="C75" s="34"/>
      <c r="D75" s="35">
        <f>'Werkblad A'!C5</f>
        <v>7</v>
      </c>
      <c r="E75" s="35">
        <f>'Werkblad A'!C6</f>
        <v>2</v>
      </c>
    </row>
    <row r="76" spans="1:5" x14ac:dyDescent="0.2">
      <c r="A76" s="30"/>
      <c r="B76" s="31"/>
      <c r="C76" s="30"/>
      <c r="D76" s="30"/>
      <c r="E76" s="32"/>
    </row>
    <row r="77" spans="1:5" ht="28" customHeight="1" x14ac:dyDescent="0.2">
      <c r="A77" s="12" t="s">
        <v>6</v>
      </c>
      <c r="B77" s="13"/>
      <c r="C77" s="12"/>
      <c r="D77" s="36" t="str">
        <f>D3</f>
        <v>Type 1: full color MFP A3 en A4 minimaal 30 PPM</v>
      </c>
      <c r="E77" s="36" t="str">
        <f>E3</f>
        <v>Type 2: full color repromachine A3 en A4 minimaal 85 PPM</v>
      </c>
    </row>
    <row r="78" spans="1:5" x14ac:dyDescent="0.2">
      <c r="A78" s="37" t="s">
        <v>7</v>
      </c>
      <c r="B78" s="38"/>
      <c r="C78" s="37"/>
      <c r="D78" s="39">
        <f>D75*D73</f>
        <v>0</v>
      </c>
      <c r="E78" s="39">
        <f>E75*E73</f>
        <v>0</v>
      </c>
    </row>
    <row r="79" spans="1:5" x14ac:dyDescent="0.2">
      <c r="A79" s="37" t="s">
        <v>48</v>
      </c>
      <c r="B79" s="38"/>
      <c r="C79" s="37"/>
      <c r="D79" s="39">
        <f>D78*12</f>
        <v>0</v>
      </c>
      <c r="E79" s="39">
        <f>E78*12</f>
        <v>0</v>
      </c>
    </row>
    <row r="80" spans="1:5" x14ac:dyDescent="0.2">
      <c r="A80" s="40" t="s">
        <v>49</v>
      </c>
      <c r="B80" s="41"/>
      <c r="C80" s="42"/>
      <c r="D80" s="166">
        <f>SUM(D79:E79)</f>
        <v>0</v>
      </c>
      <c r="E80" s="167"/>
    </row>
    <row r="81" spans="1:11" x14ac:dyDescent="0.2">
      <c r="A81" s="30"/>
      <c r="B81" s="31"/>
      <c r="C81" s="30"/>
      <c r="D81" s="30"/>
      <c r="E81" s="32"/>
      <c r="F81" s="33"/>
      <c r="G81" s="33"/>
      <c r="H81" s="43"/>
      <c r="I81" s="43"/>
      <c r="J81" s="43"/>
      <c r="K81" s="43"/>
    </row>
    <row r="82" spans="1:11" ht="28" customHeight="1" x14ac:dyDescent="0.2">
      <c r="A82" s="12" t="str">
        <f>A28</f>
        <v xml:space="preserve">Totaalkosten </v>
      </c>
      <c r="B82" s="13"/>
      <c r="C82" s="12" t="s">
        <v>62</v>
      </c>
      <c r="D82" s="36" t="s">
        <v>63</v>
      </c>
    </row>
    <row r="83" spans="1:11" x14ac:dyDescent="0.2">
      <c r="A83" s="153" t="str">
        <f>A29</f>
        <v>Eis 60: kosten cloud-printerserver</v>
      </c>
      <c r="B83" s="38"/>
      <c r="C83" s="26">
        <v>0</v>
      </c>
      <c r="D83" s="154">
        <f>C83*12</f>
        <v>0</v>
      </c>
    </row>
    <row r="84" spans="1:11" x14ac:dyDescent="0.2">
      <c r="A84" s="153" t="str">
        <f>A30</f>
        <v>Eis 87: kosten printmanagement (TOTAAL ongeacht het aantal machines)</v>
      </c>
      <c r="B84" s="38"/>
      <c r="C84" s="26">
        <v>0</v>
      </c>
      <c r="D84" s="154">
        <f>C84*12</f>
        <v>0</v>
      </c>
    </row>
    <row r="85" spans="1:11" x14ac:dyDescent="0.2">
      <c r="A85" s="40"/>
      <c r="B85" s="41"/>
      <c r="C85" s="41"/>
      <c r="D85" s="156">
        <f>D84+D83</f>
        <v>0</v>
      </c>
    </row>
    <row r="86" spans="1:11" x14ac:dyDescent="0.2">
      <c r="A86" s="30"/>
      <c r="B86" s="31"/>
      <c r="C86" s="30"/>
      <c r="D86" s="30"/>
      <c r="E86" s="32"/>
      <c r="F86" s="33"/>
      <c r="G86" s="33"/>
      <c r="H86" s="43"/>
      <c r="I86" s="43"/>
      <c r="J86" s="43"/>
      <c r="K86" s="43"/>
    </row>
    <row r="87" spans="1:11" x14ac:dyDescent="0.2">
      <c r="A87" s="12" t="s">
        <v>0</v>
      </c>
      <c r="B87" s="13"/>
      <c r="C87" s="137"/>
      <c r="D87" s="138" t="s">
        <v>9</v>
      </c>
      <c r="E87" s="152" t="s">
        <v>10</v>
      </c>
      <c r="F87" s="139" t="s">
        <v>11</v>
      </c>
      <c r="G87" s="6"/>
      <c r="H87" s="6"/>
      <c r="I87" s="6"/>
      <c r="J87" s="6"/>
      <c r="K87" s="6"/>
    </row>
    <row r="88" spans="1:11" x14ac:dyDescent="0.2">
      <c r="A88" s="46" t="s">
        <v>12</v>
      </c>
      <c r="B88" s="135"/>
      <c r="C88" s="54" t="s">
        <v>13</v>
      </c>
      <c r="D88" s="55">
        <f>D52</f>
        <v>4000000</v>
      </c>
      <c r="E88" s="59">
        <f>D33*E52</f>
        <v>0</v>
      </c>
      <c r="F88" s="134">
        <f>D88*E88</f>
        <v>0</v>
      </c>
      <c r="G88" s="6"/>
      <c r="H88" s="6"/>
      <c r="I88" s="6"/>
      <c r="J88" s="6"/>
      <c r="K88" s="6"/>
    </row>
    <row r="89" spans="1:11" x14ac:dyDescent="0.2">
      <c r="A89" s="46" t="s">
        <v>14</v>
      </c>
      <c r="B89" s="136"/>
      <c r="C89" s="56" t="s">
        <v>13</v>
      </c>
      <c r="D89" s="55">
        <f>D53</f>
        <v>500000</v>
      </c>
      <c r="E89" s="59">
        <f>D33*E53</f>
        <v>0</v>
      </c>
      <c r="F89" s="134">
        <f>D89*E89</f>
        <v>0</v>
      </c>
      <c r="G89" s="6"/>
      <c r="H89" s="6"/>
      <c r="I89" s="6"/>
      <c r="J89" s="6"/>
      <c r="K89" s="6"/>
    </row>
    <row r="90" spans="1:11" x14ac:dyDescent="0.2">
      <c r="A90" s="65" t="s">
        <v>50</v>
      </c>
      <c r="B90" s="66"/>
      <c r="C90" s="170">
        <f>SUM(F88:F89)</f>
        <v>0</v>
      </c>
      <c r="D90" s="171"/>
      <c r="E90" s="171"/>
      <c r="F90" s="172"/>
      <c r="G90" s="67"/>
      <c r="H90" s="67"/>
      <c r="I90" s="67"/>
      <c r="J90" s="67"/>
      <c r="K90" s="67"/>
    </row>
    <row r="91" spans="1:11" ht="20" customHeight="1" x14ac:dyDescent="0.2">
      <c r="A91" s="30"/>
      <c r="B91" s="31"/>
      <c r="C91" s="30"/>
      <c r="D91" s="30"/>
      <c r="E91" s="57"/>
      <c r="F91" s="64"/>
      <c r="G91" s="64"/>
      <c r="H91" s="6"/>
      <c r="I91" s="6"/>
      <c r="J91" s="6"/>
      <c r="K91" s="6"/>
    </row>
    <row r="92" spans="1:11" ht="16" x14ac:dyDescent="0.2">
      <c r="A92" s="7" t="s">
        <v>51</v>
      </c>
      <c r="B92" s="8"/>
      <c r="C92" s="9"/>
      <c r="D92" s="10"/>
      <c r="E92" s="11"/>
    </row>
    <row r="93" spans="1:11" ht="28" customHeight="1" x14ac:dyDescent="0.2">
      <c r="A93" s="147" t="s">
        <v>0</v>
      </c>
      <c r="B93" s="148"/>
      <c r="C93" s="149" t="s">
        <v>34</v>
      </c>
      <c r="D93" s="142" t="str">
        <f>D3</f>
        <v>Type 1: full color MFP A3 en A4 minimaal 30 PPM</v>
      </c>
      <c r="E93" s="145" t="str">
        <f>E3</f>
        <v>Type 2: full color repromachine A3 en A4 minimaal 85 PPM</v>
      </c>
    </row>
    <row r="94" spans="1:11" x14ac:dyDescent="0.2">
      <c r="A94" s="158" t="str">
        <f>A4</f>
        <v xml:space="preserve">Aangeboden type: </v>
      </c>
      <c r="B94" s="160"/>
      <c r="C94" s="155"/>
      <c r="D94" s="143" t="str">
        <f>D4</f>
        <v>&lt;&lt;&gt;&gt;</v>
      </c>
      <c r="E94" s="146" t="str">
        <f>E4</f>
        <v>&lt;&lt;&gt;&gt;</v>
      </c>
    </row>
    <row r="95" spans="1:11" x14ac:dyDescent="0.2">
      <c r="A95" s="158" t="str">
        <f>A5</f>
        <v>HUURPRIJS per type per maand</v>
      </c>
      <c r="B95" s="161"/>
      <c r="C95" s="155"/>
      <c r="D95" s="144">
        <v>0</v>
      </c>
      <c r="E95" s="26">
        <v>0</v>
      </c>
    </row>
    <row r="96" spans="1:11" x14ac:dyDescent="0.2">
      <c r="A96" s="158" t="str">
        <f>A6</f>
        <v xml:space="preserve">SOFTWARE per type per maand </v>
      </c>
      <c r="B96" s="161"/>
      <c r="C96" s="155"/>
      <c r="D96" s="144">
        <v>0</v>
      </c>
      <c r="E96" s="26">
        <v>0</v>
      </c>
    </row>
    <row r="97" spans="1:5" x14ac:dyDescent="0.2">
      <c r="A97" s="159" t="str">
        <f>A7</f>
        <v>Eis 87: Machinegerelateerde kosten printmanagement</v>
      </c>
      <c r="B97" s="162"/>
      <c r="C97" s="163"/>
      <c r="D97" s="157">
        <v>0</v>
      </c>
      <c r="E97" s="26">
        <v>0</v>
      </c>
    </row>
    <row r="98" spans="1:5" s="6" customFormat="1" x14ac:dyDescent="0.2"/>
    <row r="99" spans="1:5" s="6" customFormat="1" x14ac:dyDescent="0.2">
      <c r="A99" s="130" t="s">
        <v>3</v>
      </c>
      <c r="B99" s="23"/>
      <c r="C99" s="116" t="s">
        <v>2</v>
      </c>
      <c r="D99" s="14"/>
      <c r="E99" s="117">
        <v>0</v>
      </c>
    </row>
    <row r="100" spans="1:5" x14ac:dyDescent="0.2">
      <c r="A100" s="24" t="str">
        <f t="shared" ref="A100:A107" si="2">A10</f>
        <v>Eis 12: PostScript driver en PostScript module</v>
      </c>
      <c r="B100" s="25" t="s">
        <v>57</v>
      </c>
      <c r="C100" s="150"/>
      <c r="D100" s="26">
        <v>0</v>
      </c>
      <c r="E100" s="26">
        <v>0</v>
      </c>
    </row>
    <row r="101" spans="1:5" x14ac:dyDescent="0.2">
      <c r="A101" s="24" t="str">
        <f t="shared" si="2"/>
        <v>Eis 103: Bulkmagazijn 1.200 vel A4</v>
      </c>
      <c r="B101" s="25" t="s">
        <v>57</v>
      </c>
      <c r="C101" s="115" t="str">
        <f t="shared" ref="C101:C107" si="3">C11</f>
        <v>&lt;&lt;&gt;&gt;</v>
      </c>
      <c r="D101" s="26">
        <v>0</v>
      </c>
      <c r="E101" s="17" t="s">
        <v>61</v>
      </c>
    </row>
    <row r="102" spans="1:5" x14ac:dyDescent="0.2">
      <c r="A102" s="24" t="str">
        <f t="shared" si="2"/>
        <v>Eis 107: Inline nietoptie</v>
      </c>
      <c r="B102" s="25" t="s">
        <v>57</v>
      </c>
      <c r="C102" s="115" t="str">
        <f t="shared" si="3"/>
        <v>&lt;&lt;&gt;&gt;</v>
      </c>
      <c r="D102" s="26">
        <v>0</v>
      </c>
      <c r="E102" s="17" t="s">
        <v>61</v>
      </c>
    </row>
    <row r="103" spans="1:5" x14ac:dyDescent="0.2">
      <c r="A103" s="24" t="str">
        <f t="shared" si="2"/>
        <v>Eis 121: Bulkmagazijn 2.500 vel</v>
      </c>
      <c r="B103" s="25" t="s">
        <v>57</v>
      </c>
      <c r="C103" s="115" t="str">
        <f t="shared" si="3"/>
        <v>&lt;&lt;&gt;&gt;</v>
      </c>
      <c r="D103" s="17" t="s">
        <v>61</v>
      </c>
      <c r="E103" s="26">
        <v>0</v>
      </c>
    </row>
    <row r="104" spans="1:5" x14ac:dyDescent="0.2">
      <c r="A104" s="24" t="str">
        <f t="shared" si="2"/>
        <v>Eis 122: Mogelijkheid maken z-vouw</v>
      </c>
      <c r="B104" s="25" t="s">
        <v>57</v>
      </c>
      <c r="C104" s="115" t="str">
        <f t="shared" si="3"/>
        <v>&lt;&lt;&gt;&gt;</v>
      </c>
      <c r="D104" s="17" t="s">
        <v>61</v>
      </c>
      <c r="E104" s="26">
        <v>0</v>
      </c>
    </row>
    <row r="105" spans="1:5" x14ac:dyDescent="0.2">
      <c r="A105" s="24" t="str">
        <f t="shared" si="2"/>
        <v>Eis 131: Nietoptie (automatisch gekoppeld)</v>
      </c>
      <c r="B105" s="25" t="s">
        <v>57</v>
      </c>
      <c r="C105" s="115" t="str">
        <f t="shared" si="3"/>
        <v>&lt;&lt;&gt;&gt;</v>
      </c>
      <c r="D105" s="17" t="s">
        <v>61</v>
      </c>
      <c r="E105" s="26">
        <v>0</v>
      </c>
    </row>
    <row r="106" spans="1:5" x14ac:dyDescent="0.2">
      <c r="A106" s="24" t="str">
        <f t="shared" si="2"/>
        <v>Eis 133: Gekoppele vouw/niet unit voor maximaal 15 vel</v>
      </c>
      <c r="B106" s="25" t="s">
        <v>57</v>
      </c>
      <c r="C106" s="115" t="str">
        <f t="shared" si="3"/>
        <v>&lt;&lt;&gt;&gt;</v>
      </c>
      <c r="D106" s="17" t="s">
        <v>61</v>
      </c>
      <c r="E106" s="26">
        <v>0</v>
      </c>
    </row>
    <row r="107" spans="1:5" x14ac:dyDescent="0.2">
      <c r="A107" s="24" t="str">
        <f t="shared" si="2"/>
        <v>Eis 134: Gekoppelde vouw/niet unit voor maximaal 20 vel</v>
      </c>
      <c r="B107" s="25" t="s">
        <v>57</v>
      </c>
      <c r="C107" s="115" t="str">
        <f t="shared" si="3"/>
        <v>&lt;&lt;&gt;&gt;</v>
      </c>
      <c r="D107" s="17" t="s">
        <v>61</v>
      </c>
      <c r="E107" s="26">
        <v>0</v>
      </c>
    </row>
    <row r="108" spans="1:5" x14ac:dyDescent="0.2">
      <c r="A108" s="27" t="s">
        <v>4</v>
      </c>
      <c r="B108" s="28"/>
      <c r="C108" s="27"/>
      <c r="D108" s="29">
        <f>SUM(D95:D107)</f>
        <v>0</v>
      </c>
      <c r="E108" s="29">
        <f>SUM(E95:E107)</f>
        <v>0</v>
      </c>
    </row>
    <row r="109" spans="1:5" x14ac:dyDescent="0.2">
      <c r="A109" s="30"/>
      <c r="B109" s="31"/>
      <c r="C109" s="30"/>
      <c r="D109" s="30"/>
      <c r="E109" s="32"/>
    </row>
    <row r="110" spans="1:5" x14ac:dyDescent="0.2">
      <c r="A110" s="34" t="s">
        <v>5</v>
      </c>
      <c r="B110" s="25"/>
      <c r="C110" s="34"/>
      <c r="D110" s="35">
        <f>'Werkblad A'!C5</f>
        <v>7</v>
      </c>
      <c r="E110" s="35">
        <f>'Werkblad A'!C6</f>
        <v>2</v>
      </c>
    </row>
    <row r="111" spans="1:5" x14ac:dyDescent="0.2">
      <c r="A111" s="30"/>
      <c r="B111" s="31"/>
      <c r="C111" s="30"/>
      <c r="D111" s="30"/>
      <c r="E111" s="32"/>
    </row>
    <row r="112" spans="1:5" ht="28" customHeight="1" x14ac:dyDescent="0.2">
      <c r="A112" s="12" t="s">
        <v>6</v>
      </c>
      <c r="B112" s="13"/>
      <c r="C112" s="12"/>
      <c r="D112" s="36" t="str">
        <f>D3</f>
        <v>Type 1: full color MFP A3 en A4 minimaal 30 PPM</v>
      </c>
      <c r="E112" s="36" t="str">
        <f>E3</f>
        <v>Type 2: full color repromachine A3 en A4 minimaal 85 PPM</v>
      </c>
    </row>
    <row r="113" spans="1:11" x14ac:dyDescent="0.2">
      <c r="A113" s="37" t="s">
        <v>7</v>
      </c>
      <c r="B113" s="38"/>
      <c r="C113" s="37"/>
      <c r="D113" s="39">
        <f>D110*D108</f>
        <v>0</v>
      </c>
      <c r="E113" s="39">
        <f>E110*E108</f>
        <v>0</v>
      </c>
    </row>
    <row r="114" spans="1:11" x14ac:dyDescent="0.2">
      <c r="A114" s="37" t="s">
        <v>60</v>
      </c>
      <c r="B114" s="38"/>
      <c r="C114" s="37"/>
      <c r="D114" s="39">
        <f>D113*12</f>
        <v>0</v>
      </c>
      <c r="E114" s="39">
        <f>E113*12</f>
        <v>0</v>
      </c>
    </row>
    <row r="115" spans="1:11" x14ac:dyDescent="0.2">
      <c r="A115" s="40" t="s">
        <v>52</v>
      </c>
      <c r="B115" s="41"/>
      <c r="C115" s="42"/>
      <c r="D115" s="166">
        <f>SUM(D114:E114)</f>
        <v>0</v>
      </c>
      <c r="E115" s="167"/>
    </row>
    <row r="116" spans="1:11" x14ac:dyDescent="0.2">
      <c r="A116" s="30"/>
      <c r="B116" s="31"/>
      <c r="C116" s="30"/>
      <c r="D116" s="30"/>
      <c r="E116" s="32"/>
      <c r="F116" s="33"/>
      <c r="G116" s="33"/>
      <c r="H116" s="43"/>
      <c r="I116" s="43"/>
      <c r="J116" s="43"/>
      <c r="K116" s="43"/>
    </row>
    <row r="117" spans="1:11" ht="28" customHeight="1" x14ac:dyDescent="0.2">
      <c r="A117" s="12" t="str">
        <f>A82</f>
        <v xml:space="preserve">Totaalkosten </v>
      </c>
      <c r="B117" s="13"/>
      <c r="C117" s="12" t="s">
        <v>62</v>
      </c>
      <c r="D117" s="36" t="s">
        <v>64</v>
      </c>
    </row>
    <row r="118" spans="1:11" x14ac:dyDescent="0.2">
      <c r="A118" s="153" t="str">
        <f>A83</f>
        <v>Eis 60: kosten cloud-printerserver</v>
      </c>
      <c r="B118" s="38"/>
      <c r="C118" s="26">
        <v>0</v>
      </c>
      <c r="D118" s="154">
        <f>C118*12</f>
        <v>0</v>
      </c>
    </row>
    <row r="119" spans="1:11" x14ac:dyDescent="0.2">
      <c r="A119" s="153" t="str">
        <f>A84</f>
        <v>Eis 87: kosten printmanagement (TOTAAL ongeacht het aantal machines)</v>
      </c>
      <c r="B119" s="38"/>
      <c r="C119" s="26">
        <v>0</v>
      </c>
      <c r="D119" s="154">
        <f>C119*12</f>
        <v>0</v>
      </c>
    </row>
    <row r="120" spans="1:11" x14ac:dyDescent="0.2">
      <c r="A120" s="40"/>
      <c r="B120" s="41"/>
      <c r="C120" s="41"/>
      <c r="D120" s="156">
        <f>D119+D118</f>
        <v>0</v>
      </c>
    </row>
    <row r="121" spans="1:11" x14ac:dyDescent="0.2">
      <c r="A121" s="30"/>
      <c r="B121" s="31"/>
      <c r="C121" s="30"/>
      <c r="D121" s="30"/>
      <c r="E121" s="32"/>
      <c r="F121" s="33"/>
      <c r="G121" s="33"/>
      <c r="H121" s="43"/>
      <c r="I121" s="43"/>
      <c r="J121" s="43"/>
      <c r="K121" s="43"/>
    </row>
    <row r="122" spans="1:11" x14ac:dyDescent="0.2">
      <c r="A122" s="12" t="s">
        <v>0</v>
      </c>
      <c r="B122" s="13"/>
      <c r="C122" s="137"/>
      <c r="D122" s="138" t="s">
        <v>9</v>
      </c>
      <c r="E122" s="152" t="s">
        <v>10</v>
      </c>
      <c r="F122" s="139" t="s">
        <v>11</v>
      </c>
      <c r="G122" s="6"/>
      <c r="H122" s="6"/>
      <c r="I122" s="6"/>
      <c r="J122" s="6"/>
      <c r="K122" s="6"/>
    </row>
    <row r="123" spans="1:11" x14ac:dyDescent="0.2">
      <c r="A123" s="46" t="s">
        <v>12</v>
      </c>
      <c r="B123" s="135"/>
      <c r="C123" s="54" t="s">
        <v>13</v>
      </c>
      <c r="D123" s="55">
        <f>D88</f>
        <v>4000000</v>
      </c>
      <c r="E123" s="59">
        <f>D33*E88</f>
        <v>0</v>
      </c>
      <c r="F123" s="134">
        <f>D123*E123</f>
        <v>0</v>
      </c>
      <c r="G123" s="6"/>
      <c r="H123" s="6"/>
      <c r="I123" s="6"/>
      <c r="J123" s="6"/>
      <c r="K123" s="6"/>
    </row>
    <row r="124" spans="1:11" x14ac:dyDescent="0.2">
      <c r="A124" s="46" t="s">
        <v>14</v>
      </c>
      <c r="B124" s="136"/>
      <c r="C124" s="56" t="s">
        <v>13</v>
      </c>
      <c r="D124" s="55">
        <f>D89</f>
        <v>500000</v>
      </c>
      <c r="E124" s="59">
        <f>D33*E89</f>
        <v>0</v>
      </c>
      <c r="F124" s="134">
        <f>D124*E124</f>
        <v>0</v>
      </c>
      <c r="G124" s="6"/>
      <c r="H124" s="6"/>
      <c r="I124" s="6"/>
      <c r="J124" s="6"/>
      <c r="K124" s="6"/>
    </row>
    <row r="125" spans="1:11" x14ac:dyDescent="0.2">
      <c r="A125" s="65" t="s">
        <v>53</v>
      </c>
      <c r="B125" s="66"/>
      <c r="C125" s="170">
        <f>SUM(F123:F124)</f>
        <v>0</v>
      </c>
      <c r="D125" s="171"/>
      <c r="E125" s="171"/>
      <c r="F125" s="172"/>
      <c r="G125" s="67"/>
      <c r="H125" s="67"/>
      <c r="I125" s="67"/>
      <c r="J125" s="67"/>
      <c r="K125" s="67"/>
    </row>
    <row r="126" spans="1:11" ht="20" customHeight="1" x14ac:dyDescent="0.2">
      <c r="A126" s="30"/>
      <c r="B126" s="31"/>
      <c r="C126" s="30"/>
      <c r="D126" s="30"/>
      <c r="E126" s="57"/>
      <c r="F126" s="64"/>
      <c r="G126" s="6"/>
      <c r="H126" s="6"/>
      <c r="I126" s="6"/>
      <c r="J126" s="6"/>
      <c r="K126" s="6"/>
    </row>
    <row r="127" spans="1:11" x14ac:dyDescent="0.2">
      <c r="A127" s="12" t="s">
        <v>0</v>
      </c>
      <c r="B127" s="13"/>
      <c r="C127" s="137"/>
      <c r="D127" s="138" t="s">
        <v>9</v>
      </c>
      <c r="E127" s="152" t="s">
        <v>15</v>
      </c>
      <c r="F127" s="139" t="s">
        <v>11</v>
      </c>
      <c r="G127" s="6"/>
      <c r="H127" s="6"/>
      <c r="I127" s="6"/>
      <c r="J127" s="6"/>
      <c r="K127" s="6"/>
    </row>
    <row r="128" spans="1:11" x14ac:dyDescent="0.2">
      <c r="A128" s="46" t="s">
        <v>58</v>
      </c>
      <c r="B128" s="68"/>
      <c r="C128" s="46" t="s">
        <v>16</v>
      </c>
      <c r="D128" s="69">
        <v>5</v>
      </c>
      <c r="E128" s="19">
        <v>0</v>
      </c>
      <c r="F128" s="70">
        <f>SUM(D128*E128)</f>
        <v>0</v>
      </c>
      <c r="G128" s="6"/>
      <c r="H128" s="6"/>
      <c r="I128" s="6"/>
      <c r="J128" s="6"/>
      <c r="K128" s="6"/>
    </row>
    <row r="129" spans="1:11" x14ac:dyDescent="0.2">
      <c r="A129" s="46" t="s">
        <v>59</v>
      </c>
      <c r="B129" s="68"/>
      <c r="C129" s="46" t="s">
        <v>16</v>
      </c>
      <c r="D129" s="69">
        <v>5</v>
      </c>
      <c r="E129" s="26">
        <v>0</v>
      </c>
      <c r="F129" s="70">
        <f>SUM(D129*E129)</f>
        <v>0</v>
      </c>
      <c r="G129" s="6"/>
      <c r="H129" s="6"/>
      <c r="I129" s="6"/>
      <c r="J129" s="6"/>
      <c r="K129" s="6"/>
    </row>
    <row r="130" spans="1:11" x14ac:dyDescent="0.2">
      <c r="A130" s="71" t="s">
        <v>46</v>
      </c>
      <c r="B130" s="72"/>
      <c r="C130" s="173">
        <f>SUM(F128:F129)*5</f>
        <v>0</v>
      </c>
      <c r="D130" s="174"/>
      <c r="E130" s="174"/>
      <c r="F130" s="175"/>
      <c r="G130" s="73"/>
      <c r="H130" s="73"/>
      <c r="I130" s="73"/>
      <c r="J130" s="73"/>
      <c r="K130" s="73"/>
    </row>
    <row r="131" spans="1:11" x14ac:dyDescent="0.2">
      <c r="A131" s="74"/>
      <c r="B131" s="75"/>
      <c r="C131" s="74"/>
      <c r="D131" s="74"/>
      <c r="E131" s="76"/>
      <c r="F131" s="77"/>
      <c r="G131" s="77"/>
      <c r="H131" s="73"/>
      <c r="I131" s="73"/>
      <c r="J131" s="73"/>
      <c r="K131" s="73"/>
    </row>
    <row r="132" spans="1:11" ht="75" customHeight="1" x14ac:dyDescent="0.2">
      <c r="A132" s="40" t="s">
        <v>17</v>
      </c>
      <c r="B132" s="78"/>
      <c r="C132" s="176">
        <f>D26+C55+D80+C90+D115+C125+C130+D31+D85+D120</f>
        <v>0</v>
      </c>
      <c r="D132" s="176"/>
      <c r="E132" s="177" t="s">
        <v>68</v>
      </c>
      <c r="F132" s="178"/>
      <c r="G132" s="151"/>
      <c r="H132" s="6"/>
      <c r="I132" s="6"/>
      <c r="J132" s="6"/>
      <c r="K132" s="6"/>
    </row>
    <row r="133" spans="1:11" x14ac:dyDescent="0.2">
      <c r="A133" s="79"/>
      <c r="B133" s="80"/>
      <c r="C133" s="81"/>
      <c r="D133" s="82"/>
      <c r="E133" s="83"/>
      <c r="F133" s="84"/>
      <c r="G133" s="84"/>
      <c r="H133" s="6"/>
      <c r="I133" s="6"/>
      <c r="J133" s="6"/>
      <c r="K133" s="6"/>
    </row>
    <row r="134" spans="1:11" ht="38" customHeight="1" x14ac:dyDescent="0.2">
      <c r="A134" s="40" t="s">
        <v>18</v>
      </c>
      <c r="B134" s="85"/>
      <c r="C134" s="179"/>
      <c r="D134" s="180"/>
      <c r="E134" s="83"/>
      <c r="F134" s="84"/>
      <c r="G134" s="84"/>
      <c r="H134" s="6"/>
      <c r="I134" s="6"/>
      <c r="J134" s="6"/>
      <c r="K134" s="6"/>
    </row>
    <row r="135" spans="1:11" x14ac:dyDescent="0.2">
      <c r="A135" s="86"/>
      <c r="B135" s="87"/>
      <c r="C135" s="88"/>
      <c r="D135" s="88"/>
      <c r="E135" s="6"/>
      <c r="F135" s="6"/>
      <c r="G135" s="6"/>
      <c r="H135" s="6"/>
      <c r="I135" s="6"/>
      <c r="J135" s="6"/>
      <c r="K135" s="6"/>
    </row>
    <row r="136" spans="1:11" ht="36" customHeight="1" x14ac:dyDescent="0.2">
      <c r="A136" s="27" t="s">
        <v>19</v>
      </c>
      <c r="B136" s="89"/>
      <c r="C136" s="168" t="s">
        <v>20</v>
      </c>
      <c r="D136" s="169"/>
      <c r="E136" s="6"/>
      <c r="F136" s="6"/>
      <c r="G136" s="6"/>
      <c r="H136" s="6"/>
      <c r="I136" s="6"/>
      <c r="J136" s="6"/>
      <c r="K136" s="6"/>
    </row>
    <row r="137" spans="1:11" x14ac:dyDescent="0.2">
      <c r="A137" s="90"/>
      <c r="B137" s="91"/>
      <c r="C137" s="92"/>
      <c r="D137" s="92"/>
      <c r="E137" s="6"/>
      <c r="F137" s="6"/>
      <c r="G137" s="6"/>
      <c r="H137" s="6"/>
      <c r="I137" s="6"/>
      <c r="J137" s="6"/>
      <c r="K137" s="6"/>
    </row>
    <row r="138" spans="1:11" ht="48" customHeight="1" x14ac:dyDescent="0.2">
      <c r="A138" s="40" t="s">
        <v>41</v>
      </c>
      <c r="B138" s="85"/>
      <c r="C138" s="168" t="s">
        <v>36</v>
      </c>
      <c r="D138" s="169"/>
      <c r="E138" s="128"/>
      <c r="F138" s="6"/>
      <c r="G138" s="6"/>
      <c r="H138" s="6"/>
      <c r="I138" s="6"/>
      <c r="J138" s="6"/>
      <c r="K138" s="6"/>
    </row>
    <row r="139" spans="1:11" x14ac:dyDescent="0.2">
      <c r="A139" s="6"/>
      <c r="B139" s="93"/>
      <c r="C139" s="6"/>
      <c r="D139" s="6"/>
      <c r="E139" s="94"/>
      <c r="F139" s="6"/>
      <c r="G139" s="6"/>
      <c r="H139" s="6"/>
      <c r="I139" s="6"/>
      <c r="J139" s="6"/>
      <c r="K139" s="6"/>
    </row>
  </sheetData>
  <sheetProtection algorithmName="SHA-512" hashValue="oxNFVUp3io3YhQheF3z9W30orQIPv0DX++n5pk/0FpCpLtpZgUIjQfgcNvHCFoWWwj3QYYLpiAcIJLfFLsq76g==" saltValue="k51TPLiLTNJTFZ7zivWfhg==" spinCount="100000" sheet="1" objects="1" scenarios="1"/>
  <mergeCells count="12">
    <mergeCell ref="D26:E26"/>
    <mergeCell ref="D80:E80"/>
    <mergeCell ref="D115:E115"/>
    <mergeCell ref="C138:D138"/>
    <mergeCell ref="C55:F55"/>
    <mergeCell ref="C130:F130"/>
    <mergeCell ref="C132:D132"/>
    <mergeCell ref="E132:F132"/>
    <mergeCell ref="C90:F90"/>
    <mergeCell ref="C134:D134"/>
    <mergeCell ref="C136:D136"/>
    <mergeCell ref="C125:F125"/>
  </mergeCells>
  <dataValidations count="3">
    <dataValidation type="decimal" allowBlank="1" showInputMessage="1" showErrorMessage="1" error="De maximale afdrukprijs per tik zwart-wit bedraag € 0,004." sqref="E36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37" xr:uid="{0DB8B6F7-8C16-584D-96B4-A8B94693DEE9}">
      <formula1>0</formula1>
      <formula2>0.04</formula2>
    </dataValidation>
    <dataValidation type="decimal" allowBlank="1" showInputMessage="1" showErrorMessage="1" sqref="C33" xr:uid="{323FA527-5463-1E4C-B299-8E0CC7E12D47}">
      <formula1>0</formula1>
      <formula2>2.5</formula2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150" workbookViewId="0">
      <selection activeCell="D5" sqref="D5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3" width="20.1640625" customWidth="1"/>
    <col min="4" max="4" width="20" customWidth="1"/>
  </cols>
  <sheetData>
    <row r="1" spans="1:4" x14ac:dyDescent="0.2">
      <c r="A1" s="181" t="s">
        <v>21</v>
      </c>
      <c r="B1" s="181"/>
      <c r="C1" s="181"/>
      <c r="D1" s="181"/>
    </row>
    <row r="2" spans="1:4" x14ac:dyDescent="0.2">
      <c r="A2" s="95" t="s">
        <v>22</v>
      </c>
      <c r="B2" s="96"/>
      <c r="C2" s="113" t="s">
        <v>23</v>
      </c>
      <c r="D2" s="113" t="s">
        <v>24</v>
      </c>
    </row>
    <row r="3" spans="1:4" x14ac:dyDescent="0.2">
      <c r="A3" s="97" t="s">
        <v>42</v>
      </c>
      <c r="B3" s="98"/>
      <c r="C3" s="97">
        <f>Prijzenblad!D20</f>
        <v>7</v>
      </c>
      <c r="D3" s="97">
        <f>Prijzenblad!E20</f>
        <v>2</v>
      </c>
    </row>
    <row r="4" spans="1:4" x14ac:dyDescent="0.2">
      <c r="A4" s="97" t="s">
        <v>44</v>
      </c>
      <c r="B4" s="98"/>
      <c r="C4" s="99">
        <f>Prijzenblad!D5</f>
        <v>0</v>
      </c>
      <c r="D4" s="99">
        <f>Prijzenblad!E5</f>
        <v>0</v>
      </c>
    </row>
    <row r="5" spans="1:4" x14ac:dyDescent="0.2">
      <c r="A5" s="97" t="s">
        <v>45</v>
      </c>
      <c r="B5" s="98"/>
      <c r="C5" s="99">
        <f>Prijzenblad!D18</f>
        <v>0</v>
      </c>
      <c r="D5" s="99">
        <f>Prijzenblad!E18</f>
        <v>0</v>
      </c>
    </row>
    <row r="6" spans="1:4" x14ac:dyDescent="0.2">
      <c r="A6" s="100" t="s">
        <v>25</v>
      </c>
      <c r="B6" s="101"/>
      <c r="C6" s="100">
        <v>60</v>
      </c>
      <c r="D6" s="100">
        <v>60</v>
      </c>
    </row>
    <row r="7" spans="1:4" ht="27" x14ac:dyDescent="0.2">
      <c r="A7" s="102" t="s">
        <v>43</v>
      </c>
      <c r="B7" s="98"/>
      <c r="C7" s="99">
        <f>C6*(C4+C5)*C3</f>
        <v>0</v>
      </c>
      <c r="D7" s="99">
        <f>D6*(D4+D5)*D3</f>
        <v>0</v>
      </c>
    </row>
    <row r="8" spans="1:4" x14ac:dyDescent="0.2">
      <c r="A8" s="102"/>
      <c r="B8" s="98"/>
      <c r="C8" s="97"/>
      <c r="D8" s="97"/>
    </row>
    <row r="9" spans="1:4" x14ac:dyDescent="0.2">
      <c r="A9" s="97" t="s">
        <v>26</v>
      </c>
      <c r="B9" s="98"/>
      <c r="C9" s="182">
        <v>0.1</v>
      </c>
      <c r="D9" s="182"/>
    </row>
    <row r="10" spans="1:4" x14ac:dyDescent="0.2">
      <c r="A10" s="95" t="s">
        <v>27</v>
      </c>
      <c r="B10" s="96"/>
      <c r="C10" s="103">
        <f>(C7+D7)*C9</f>
        <v>0</v>
      </c>
      <c r="D10" s="103"/>
    </row>
    <row r="11" spans="1:4" x14ac:dyDescent="0.2">
      <c r="A11" s="104"/>
      <c r="B11" s="105"/>
      <c r="C11" s="104"/>
      <c r="D11" s="104"/>
    </row>
    <row r="12" spans="1:4" x14ac:dyDescent="0.2">
      <c r="A12" s="95" t="s">
        <v>28</v>
      </c>
      <c r="B12" s="96" t="s">
        <v>29</v>
      </c>
      <c r="C12" s="106"/>
      <c r="D12" s="183" t="s">
        <v>30</v>
      </c>
    </row>
    <row r="13" spans="1:4" x14ac:dyDescent="0.2">
      <c r="A13" s="95" t="s">
        <v>31</v>
      </c>
      <c r="B13" s="96"/>
      <c r="C13" s="112">
        <f>C10</f>
        <v>0</v>
      </c>
      <c r="D13" s="183"/>
    </row>
    <row r="14" spans="1:4" x14ac:dyDescent="0.2">
      <c r="A14" s="107" t="s">
        <v>37</v>
      </c>
      <c r="B14" s="108">
        <v>1</v>
      </c>
      <c r="C14" s="109">
        <f>$B14*(C$4)*$D14</f>
        <v>0</v>
      </c>
      <c r="D14" s="110">
        <v>24</v>
      </c>
    </row>
    <row r="15" spans="1:4" x14ac:dyDescent="0.2">
      <c r="A15" s="107" t="s">
        <v>38</v>
      </c>
      <c r="B15" s="108">
        <v>2</v>
      </c>
      <c r="C15" s="109">
        <f>$B15*(D$5+D$4)*$D15</f>
        <v>0</v>
      </c>
      <c r="D15" s="110">
        <v>18</v>
      </c>
    </row>
    <row r="16" spans="1:4" x14ac:dyDescent="0.2">
      <c r="A16" s="95" t="s">
        <v>32</v>
      </c>
      <c r="B16" s="96">
        <f>SUM(B14:B15)</f>
        <v>3</v>
      </c>
      <c r="C16" s="103">
        <f>SUM(C14:C15)</f>
        <v>0</v>
      </c>
      <c r="D16" s="95"/>
    </row>
    <row r="17" spans="1:4" x14ac:dyDescent="0.2">
      <c r="A17" s="97" t="s">
        <v>33</v>
      </c>
      <c r="B17" s="98"/>
      <c r="C17" s="111">
        <f>C10-C16</f>
        <v>0</v>
      </c>
      <c r="D17" s="97"/>
    </row>
  </sheetData>
  <sheetProtection algorithmName="SHA-512" hashValue="uaAozRpWqKfFvm6gWj/ENTwRSVSdEM8amaD/zt1vUGqmekgH6nS53DOI96oAF/E9Is2WV8MwIwQg3f4L6Y7xzQ==" saltValue="+OOCSDDlSogngoKIDs2efA==" spinCount="100000" sheet="1" objects="1" scenarios="1"/>
  <mergeCells count="3">
    <mergeCell ref="A1:D1"/>
    <mergeCell ref="C9:D9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dcterms:created xsi:type="dcterms:W3CDTF">2018-03-14T10:16:28Z</dcterms:created>
  <dcterms:modified xsi:type="dcterms:W3CDTF">2020-11-17T08:30:34Z</dcterms:modified>
  <cp:category/>
</cp:coreProperties>
</file>