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De Rooi Pannen/Inhuur/6. NvI/"/>
    </mc:Choice>
  </mc:AlternateContent>
  <xr:revisionPtr revIDLastSave="28" documentId="8_{089D53EB-6B26-4663-9F1E-7812FE1D5022}" xr6:coauthVersionLast="47" xr6:coauthVersionMax="47" xr10:uidLastSave="{F9A18187-EF19-448C-B519-A6A67C8CC2FB}"/>
  <bookViews>
    <workbookView xWindow="28680" yWindow="-120" windowWidth="57840" windowHeight="17640" xr2:uid="{00000000-000D-0000-FFFF-FFFF00000000}"/>
  </bookViews>
  <sheets>
    <sheet name="Perceel 1 Uitzenden" sheetId="1" r:id="rId1"/>
    <sheet name="Perceel 2 Detacheri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6" i="1" l="1"/>
  <c r="J65" i="1"/>
  <c r="K72" i="1" l="1"/>
  <c r="C49" i="1"/>
  <c r="D50" i="1" s="1"/>
  <c r="M34" i="1"/>
  <c r="K34" i="1"/>
  <c r="I34" i="1"/>
  <c r="G34" i="1"/>
  <c r="E34" i="1"/>
  <c r="C34" i="1"/>
  <c r="H66" i="1"/>
  <c r="H65" i="1"/>
  <c r="M49" i="1"/>
  <c r="K49" i="1"/>
  <c r="I49" i="1"/>
  <c r="G49" i="1"/>
  <c r="E49" i="1"/>
  <c r="M29" i="1"/>
  <c r="N30" i="1" s="1"/>
  <c r="N35" i="1" s="1"/>
  <c r="K29" i="1"/>
  <c r="L30" i="1" s="1"/>
  <c r="L35" i="1" s="1"/>
  <c r="I29" i="1"/>
  <c r="G29" i="1"/>
  <c r="E29" i="1"/>
  <c r="C29" i="1"/>
  <c r="J19" i="1"/>
  <c r="H19" i="1"/>
  <c r="F19" i="1"/>
  <c r="D19" i="1"/>
  <c r="D30" i="1" s="1"/>
  <c r="D35" i="1" s="1"/>
  <c r="N50" i="1" l="1"/>
  <c r="N56" i="1" s="1"/>
  <c r="L50" i="1"/>
  <c r="L56" i="1" s="1"/>
  <c r="D56" i="1"/>
  <c r="H30" i="1"/>
  <c r="J30" i="1"/>
  <c r="F30" i="1"/>
  <c r="F35" i="1" s="1"/>
  <c r="F50" i="1" s="1"/>
  <c r="F56" i="1" s="1"/>
  <c r="F33" i="4"/>
  <c r="E31" i="4"/>
  <c r="F31" i="4" s="1"/>
  <c r="H35" i="1" l="1"/>
  <c r="H50" i="1" s="1"/>
  <c r="H56" i="1" s="1"/>
  <c r="J35" i="1"/>
  <c r="J50" i="1" s="1"/>
  <c r="J56" i="1" s="1"/>
  <c r="J67" i="1"/>
  <c r="G36" i="4"/>
  <c r="J74" i="1" l="1"/>
  <c r="D17" i="4"/>
  <c r="E17" i="4"/>
  <c r="F17" i="4"/>
  <c r="G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</calcChain>
</file>

<file path=xl/sharedStrings.xml><?xml version="1.0" encoding="utf-8"?>
<sst xmlns="http://schemas.openxmlformats.org/spreadsheetml/2006/main" count="95" uniqueCount="75">
  <si>
    <t>Blok 1</t>
  </si>
  <si>
    <t>Brutoloon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</si>
  <si>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</si>
  <si>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</si>
  <si>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</si>
  <si>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</si>
  <si>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</si>
  <si>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</si>
  <si>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</si>
  <si>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</si>
  <si>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Blok 3</t>
  </si>
  <si>
    <t>vakantiebijslag</t>
  </si>
  <si>
    <t>Transitievergoeding</t>
  </si>
  <si>
    <t>Opleiding</t>
  </si>
  <si>
    <t>Blok 4</t>
  </si>
  <si>
    <t xml:space="preserve">Fase A/Fase 1+2: gebaseerd op basis van uitsluiting loondoorbetaling </t>
  </si>
  <si>
    <t xml:space="preserve">Detacheren    </t>
  </si>
  <si>
    <t>fictief aantal uren</t>
  </si>
  <si>
    <t>uur</t>
  </si>
  <si>
    <t>overige directe lasten, indirecte lasten en marge</t>
  </si>
  <si>
    <t>Inschrijver dient de gele cellen in te vullen</t>
  </si>
  <si>
    <t>totaalbedrag</t>
  </si>
  <si>
    <t>Het uurtarief zoals opgenomen in de groene cellen is het totaal bedrag. Hierin zijn alle kosten en marges inclusief.</t>
  </si>
  <si>
    <t xml:space="preserve">Prijzenblad </t>
  </si>
  <si>
    <t>Uitzenden</t>
  </si>
  <si>
    <t>eindejaarsuitkering</t>
  </si>
  <si>
    <t>overige vergoedingen</t>
  </si>
  <si>
    <t>Pensioen (STIPP)</t>
  </si>
  <si>
    <t>Fictieve totaalprijs</t>
  </si>
  <si>
    <t>Afkoopsom overname</t>
  </si>
  <si>
    <t>wachtdagcompensatie</t>
  </si>
  <si>
    <t>Tarieven zijn exclusief btw.</t>
  </si>
  <si>
    <t>Betreft gewerkte uren</t>
  </si>
  <si>
    <t>Naam Inschrijver</t>
  </si>
  <si>
    <t>trede</t>
  </si>
  <si>
    <t>LB</t>
  </si>
  <si>
    <t>LC</t>
  </si>
  <si>
    <t>LD</t>
  </si>
  <si>
    <t>LE</t>
  </si>
  <si>
    <t>LIO</t>
  </si>
  <si>
    <t>Premie ziektewet flex</t>
  </si>
  <si>
    <t>Premie WGA</t>
  </si>
  <si>
    <t>Premie WW (hoog)</t>
  </si>
  <si>
    <t>Premie WW (laag)</t>
  </si>
  <si>
    <t>Premie WAO-basis</t>
  </si>
  <si>
    <t>Werkgeversheffing ZVW</t>
  </si>
  <si>
    <t>Fase A/1+2</t>
  </si>
  <si>
    <t>Fase B/3</t>
  </si>
  <si>
    <t>Fase C/4</t>
  </si>
  <si>
    <t xml:space="preserve">De som van alle uitgevraagde posten leidt tot een fictief uurtarief. Per uitvraag wordt gecommuniceerd welke van onderstaande posten in het uurtarief opgenomen zijn. </t>
  </si>
  <si>
    <t>Detachering</t>
  </si>
  <si>
    <t xml:space="preserve">Prijzen boven het maximumtarief leiden tot uitsluiting. </t>
  </si>
  <si>
    <t xml:space="preserve">Het maximale totale uurtarief (LB trede 1) is € 50 exclusief btw. </t>
  </si>
  <si>
    <t>Inschrijfprijs</t>
  </si>
  <si>
    <t>Uurtarief LB1</t>
  </si>
  <si>
    <t>Fictief resterend aantal uur</t>
  </si>
  <si>
    <t>Inschrijfprijs (onderdeel)</t>
  </si>
  <si>
    <t>De Rooi Pannen</t>
  </si>
  <si>
    <t xml:space="preserve">Inhuur Onderwijzend Personeel </t>
  </si>
  <si>
    <t xml:space="preserve">Het maximale totale uurtarief is € 48 exclusief btw. </t>
  </si>
  <si>
    <r>
      <t xml:space="preserve">Uitzenden </t>
    </r>
    <r>
      <rPr>
        <b/>
        <sz val="11"/>
        <color theme="1"/>
        <rFont val="Calibri"/>
        <family val="2"/>
        <scheme val="minor"/>
      </rPr>
      <t>(STIPP)</t>
    </r>
  </si>
  <si>
    <r>
      <t xml:space="preserve">Detacheren </t>
    </r>
    <r>
      <rPr>
        <b/>
        <sz val="11"/>
        <color theme="1"/>
        <rFont val="Calibri"/>
        <family val="2"/>
        <scheme val="minor"/>
      </rPr>
      <t>(STIPP)</t>
    </r>
  </si>
  <si>
    <t>Fase A-ABU / Fase 1+2-NBBU</t>
  </si>
  <si>
    <t>Fase B-ABU / Fase 3-NBBU</t>
  </si>
  <si>
    <t>Weging</t>
  </si>
  <si>
    <t>Prijs per uur</t>
  </si>
  <si>
    <t>Fictief resterend aantal uur t.o.v. 750</t>
  </si>
  <si>
    <t>Totaal</t>
  </si>
  <si>
    <t>Prijzenblad</t>
  </si>
  <si>
    <t>Inhuur Onderwijzend Personeel</t>
  </si>
  <si>
    <t>Aamvullende ziektewet</t>
  </si>
  <si>
    <r>
      <t xml:space="preserve">Uitzenden </t>
    </r>
    <r>
      <rPr>
        <b/>
        <sz val="11"/>
        <color theme="1"/>
        <rFont val="Calibri"/>
        <family val="2"/>
        <scheme val="minor"/>
      </rPr>
      <t>(STIPP Plus)</t>
    </r>
  </si>
  <si>
    <r>
      <t xml:space="preserve">Detacheren </t>
    </r>
    <r>
      <rPr>
        <b/>
        <sz val="11"/>
        <color theme="1"/>
        <rFont val="Calibri"/>
        <family val="2"/>
        <scheme val="minor"/>
      </rPr>
      <t>(STIPP Plus)</t>
    </r>
  </si>
  <si>
    <t>Pensioen (STIPP Plus)</t>
  </si>
  <si>
    <t>ABP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</si>
</sst>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10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9" xfId="0" applyBorder="1"/>
    <xf numFmtId="0" fontId="0" fillId="0" borderId="7" xfId="0" applyBorder="1"/>
    <xf numFmtId="44" fontId="0" fillId="3" borderId="4" xfId="0" applyNumberFormat="1" applyFill="1" applyBorder="1"/>
    <xf numFmtId="0" fontId="1" fillId="0" borderId="0" xfId="0" applyFont="1"/>
    <xf numFmtId="14" fontId="1" fillId="0" borderId="0" xfId="0" applyNumberFormat="1" applyFont="1"/>
    <xf numFmtId="0" fontId="1" fillId="0" borderId="4" xfId="0" applyFont="1" applyBorder="1" applyAlignment="1">
      <alignment horizontal="right"/>
    </xf>
    <xf numFmtId="10" fontId="0" fillId="2" borderId="3" xfId="0" applyNumberFormat="1" applyFill="1" applyBorder="1" applyProtection="1">
      <protection locked="0"/>
    </xf>
    <xf numFmtId="10" fontId="0" fillId="2" borderId="5" xfId="0" applyNumberFormat="1" applyFill="1" applyBorder="1" applyProtection="1">
      <protection locked="0"/>
    </xf>
    <xf numFmtId="44" fontId="0" fillId="4" borderId="7" xfId="0" applyNumberFormat="1" applyFill="1" applyBorder="1"/>
    <xf numFmtId="0" fontId="0" fillId="0" borderId="0" xfId="0" applyProtection="1">
      <protection locked="0"/>
    </xf>
    <xf numFmtId="14" fontId="0" fillId="0" borderId="0" xfId="0" applyNumberFormat="1"/>
    <xf numFmtId="44" fontId="0" fillId="2" borderId="7" xfId="1" applyFont="1" applyFill="1" applyBorder="1" applyProtection="1">
      <protection locked="0"/>
    </xf>
    <xf numFmtId="44" fontId="0" fillId="0" borderId="7" xfId="1" applyFont="1" applyFill="1" applyBorder="1"/>
    <xf numFmtId="44" fontId="0" fillId="0" borderId="11" xfId="0" applyNumberFormat="1" applyBorder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1" applyFont="1" applyFill="1" applyBorder="1"/>
    <xf numFmtId="0" fontId="0" fillId="0" borderId="12" xfId="0" applyBorder="1"/>
    <xf numFmtId="44" fontId="0" fillId="0" borderId="7" xfId="0" applyNumberFormat="1" applyBorder="1"/>
    <xf numFmtId="44" fontId="0" fillId="2" borderId="7" xfId="1" applyFont="1" applyFill="1" applyBorder="1" applyAlignment="1" applyProtection="1">
      <protection locked="0"/>
    </xf>
    <xf numFmtId="44" fontId="0" fillId="0" borderId="7" xfId="1" applyFont="1" applyFill="1" applyBorder="1" applyAlignment="1" applyProtection="1">
      <protection locked="0"/>
    </xf>
    <xf numFmtId="164" fontId="0" fillId="0" borderId="7" xfId="2" applyNumberFormat="1" applyFont="1" applyFill="1" applyBorder="1" applyAlignment="1" applyProtection="1">
      <protection locked="0"/>
    </xf>
    <xf numFmtId="44" fontId="0" fillId="4" borderId="7" xfId="0" applyNumberFormat="1" applyFill="1" applyBorder="1" applyAlignment="1"/>
    <xf numFmtId="0" fontId="0" fillId="0" borderId="0" xfId="0" applyBorder="1" applyAlignment="1"/>
    <xf numFmtId="0" fontId="0" fillId="0" borderId="10" xfId="0" applyBorder="1" applyAlignment="1">
      <alignment horizontal="center" wrapText="1"/>
    </xf>
    <xf numFmtId="0" fontId="4" fillId="0" borderId="0" xfId="0" applyFont="1"/>
    <xf numFmtId="10" fontId="0" fillId="0" borderId="3" xfId="0" applyNumberFormat="1" applyBorder="1" applyProtection="1">
      <protection locked="0"/>
    </xf>
    <xf numFmtId="0" fontId="0" fillId="0" borderId="4" xfId="0" applyBorder="1" applyAlignment="1">
      <alignment wrapText="1"/>
    </xf>
    <xf numFmtId="9" fontId="0" fillId="0" borderId="7" xfId="0" applyNumberFormat="1" applyBorder="1"/>
    <xf numFmtId="0" fontId="0" fillId="0" borderId="7" xfId="0" applyBorder="1" applyAlignment="1">
      <alignment horizontal="left"/>
    </xf>
    <xf numFmtId="44" fontId="0" fillId="3" borderId="7" xfId="1" applyFont="1" applyFill="1" applyBorder="1"/>
    <xf numFmtId="0" fontId="2" fillId="0" borderId="0" xfId="0" applyFont="1"/>
    <xf numFmtId="0" fontId="0" fillId="0" borderId="7" xfId="0" applyBorder="1" applyAlignment="1">
      <alignment horizontal="center" vertical="center" wrapText="1"/>
    </xf>
    <xf numFmtId="44" fontId="0" fillId="0" borderId="7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14" fontId="2" fillId="0" borderId="0" xfId="0" applyNumberFormat="1" applyFont="1" applyAlignment="1">
      <alignment horizontal="left"/>
    </xf>
    <xf numFmtId="14" fontId="5" fillId="0" borderId="0" xfId="0" applyNumberFormat="1" applyFont="1"/>
    <xf numFmtId="0" fontId="0" fillId="0" borderId="0" xfId="0" applyBorder="1"/>
    <xf numFmtId="10" fontId="0" fillId="0" borderId="3" xfId="0" applyNumberFormat="1" applyFill="1" applyBorder="1" applyProtection="1">
      <protection locked="0"/>
    </xf>
    <xf numFmtId="10" fontId="0" fillId="2" borderId="7" xfId="0" applyNumberFormat="1" applyFill="1" applyBorder="1" applyProtection="1">
      <protection locked="0"/>
    </xf>
    <xf numFmtId="10" fontId="0" fillId="0" borderId="3" xfId="0" applyNumberFormat="1" applyBorder="1" applyProtection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Protection="1">
      <protection locked="0"/>
    </xf>
    <xf numFmtId="0" fontId="0" fillId="2" borderId="7" xfId="0" applyFill="1" applyBorder="1" applyProtection="1">
      <protection locked="0"/>
    </xf>
    <xf numFmtId="0" fontId="0" fillId="0" borderId="7" xfId="0" applyBorder="1" applyAlignment="1">
      <alignment horizontal="right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0" fillId="0" borderId="7" xfId="0" applyFont="1" applyBorder="1" applyAlignment="1">
      <alignment horizontal="center" vertical="center" wrapText="1"/>
    </xf>
    <xf numFmtId="44" fontId="0" fillId="0" borderId="7" xfId="0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/>
    </xf>
    <xf numFmtId="44" fontId="0" fillId="0" borderId="10" xfId="1" applyFont="1" applyBorder="1" applyAlignment="1">
      <alignment horizontal="center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4"/>
  <sheetViews>
    <sheetView tabSelected="1" zoomScale="85" zoomScaleNormal="85" workbookViewId="0">
      <selection activeCell="L7" sqref="L7"/>
    </sheetView>
  </sheetViews>
  <sheetFormatPr defaultRowHeight="14.4" x14ac:dyDescent="0.3"/>
  <cols>
    <col min="1" max="1" width="11.5546875" customWidth="1"/>
    <col min="2" max="2" width="34" customWidth="1"/>
    <col min="3" max="5" width="13.6640625" customWidth="1"/>
    <col min="6" max="6" width="20.6640625" bestFit="1" customWidth="1"/>
    <col min="7" max="7" width="13.6640625" customWidth="1"/>
    <col min="8" max="8" width="15.88671875" customWidth="1"/>
    <col min="9" max="10" width="13.6640625" customWidth="1"/>
    <col min="11" max="11" width="12.6640625" customWidth="1"/>
    <col min="13" max="13" width="14.44140625" customWidth="1"/>
    <col min="14" max="14" width="12.21875" customWidth="1"/>
    <col min="15" max="15" width="17.44140625" bestFit="1" customWidth="1"/>
    <col min="17" max="17" width="11.44140625" customWidth="1"/>
    <col min="18" max="18" width="17.109375" bestFit="1" customWidth="1"/>
    <col min="19" max="19" width="15.44140625" customWidth="1"/>
  </cols>
  <sheetData>
    <row r="1" spans="1:14" x14ac:dyDescent="0.3">
      <c r="A1" s="13" t="s">
        <v>57</v>
      </c>
    </row>
    <row r="2" spans="1:14" x14ac:dyDescent="0.3">
      <c r="A2" t="s">
        <v>58</v>
      </c>
    </row>
    <row r="3" spans="1:14" x14ac:dyDescent="0.3">
      <c r="A3" t="s">
        <v>23</v>
      </c>
      <c r="B3" s="19"/>
    </row>
    <row r="4" spans="1:14" x14ac:dyDescent="0.3">
      <c r="A4" s="45">
        <v>44364</v>
      </c>
    </row>
    <row r="5" spans="1:14" x14ac:dyDescent="0.3">
      <c r="A5" s="46"/>
    </row>
    <row r="6" spans="1:14" x14ac:dyDescent="0.3">
      <c r="A6" s="46" t="s">
        <v>20</v>
      </c>
    </row>
    <row r="7" spans="1:14" x14ac:dyDescent="0.3">
      <c r="A7" s="46" t="s">
        <v>31</v>
      </c>
    </row>
    <row r="8" spans="1:14" s="35" customFormat="1" x14ac:dyDescent="0.3">
      <c r="A8" s="46" t="s">
        <v>59</v>
      </c>
    </row>
    <row r="9" spans="1:14" x14ac:dyDescent="0.3">
      <c r="A9" s="14"/>
    </row>
    <row r="10" spans="1:14" x14ac:dyDescent="0.3">
      <c r="A10" s="14" t="s">
        <v>49</v>
      </c>
    </row>
    <row r="11" spans="1:14" x14ac:dyDescent="0.3">
      <c r="A11" s="14"/>
    </row>
    <row r="12" spans="1:14" x14ac:dyDescent="0.3">
      <c r="A12" s="14"/>
      <c r="B12" s="20" t="s">
        <v>33</v>
      </c>
      <c r="C12" s="59"/>
      <c r="D12" s="59"/>
      <c r="E12" s="58"/>
      <c r="F12" s="58"/>
    </row>
    <row r="13" spans="1:14" x14ac:dyDescent="0.3">
      <c r="A13" s="14"/>
    </row>
    <row r="14" spans="1:14" x14ac:dyDescent="0.3">
      <c r="C14" s="51" t="s">
        <v>60</v>
      </c>
      <c r="D14" s="52"/>
      <c r="E14" s="51" t="s">
        <v>71</v>
      </c>
      <c r="F14" s="52"/>
      <c r="G14" s="51" t="s">
        <v>61</v>
      </c>
      <c r="H14" s="52"/>
      <c r="I14" s="51" t="s">
        <v>72</v>
      </c>
      <c r="J14" s="52"/>
      <c r="K14" s="51" t="s">
        <v>61</v>
      </c>
      <c r="L14" s="52"/>
      <c r="M14" s="51" t="s">
        <v>72</v>
      </c>
      <c r="N14" s="52"/>
    </row>
    <row r="15" spans="1:14" x14ac:dyDescent="0.3">
      <c r="C15" s="53" t="s">
        <v>62</v>
      </c>
      <c r="D15" s="54"/>
      <c r="E15" s="53" t="s">
        <v>62</v>
      </c>
      <c r="F15" s="54"/>
      <c r="G15" s="53" t="s">
        <v>63</v>
      </c>
      <c r="H15" s="54"/>
      <c r="I15" s="53" t="s">
        <v>63</v>
      </c>
      <c r="J15" s="54"/>
      <c r="K15" s="53" t="s">
        <v>48</v>
      </c>
      <c r="L15" s="54"/>
      <c r="M15" s="53" t="s">
        <v>48</v>
      </c>
      <c r="N15" s="54"/>
    </row>
    <row r="16" spans="1:14" x14ac:dyDescent="0.3">
      <c r="A16" s="7"/>
      <c r="B16" s="8"/>
      <c r="C16" s="1"/>
      <c r="D16" s="2"/>
      <c r="E16" s="1"/>
      <c r="F16" s="2"/>
      <c r="G16" s="1"/>
      <c r="H16" s="2"/>
      <c r="I16" s="1"/>
      <c r="J16" s="2"/>
      <c r="K16" s="1"/>
      <c r="L16" s="2"/>
      <c r="M16" s="1"/>
      <c r="N16" s="2"/>
    </row>
    <row r="17" spans="1:18" x14ac:dyDescent="0.3">
      <c r="A17" s="9" t="s">
        <v>0</v>
      </c>
      <c r="B17" s="2" t="s">
        <v>1</v>
      </c>
      <c r="C17" s="1"/>
      <c r="D17" s="3">
        <v>20</v>
      </c>
      <c r="E17" s="1"/>
      <c r="F17" s="3">
        <v>20</v>
      </c>
      <c r="G17" s="1"/>
      <c r="H17" s="3">
        <v>20</v>
      </c>
      <c r="I17" s="1"/>
      <c r="J17" s="3">
        <v>20</v>
      </c>
      <c r="K17" s="1"/>
      <c r="L17" s="3">
        <v>20</v>
      </c>
      <c r="M17" s="1"/>
      <c r="N17" s="3">
        <v>20</v>
      </c>
    </row>
    <row r="18" spans="1:18" x14ac:dyDescent="0.3">
      <c r="A18" s="9"/>
      <c r="B18" s="2" t="s">
        <v>30</v>
      </c>
      <c r="C18" s="16">
        <v>0</v>
      </c>
      <c r="D18" s="2"/>
      <c r="E18" s="16">
        <v>0</v>
      </c>
      <c r="F18" s="2"/>
      <c r="G18" s="16">
        <v>0</v>
      </c>
      <c r="H18" s="2"/>
      <c r="I18" s="16">
        <v>0</v>
      </c>
      <c r="J18" s="2"/>
      <c r="K18" s="36">
        <v>0</v>
      </c>
      <c r="L18" s="2"/>
      <c r="M18" s="36">
        <v>0</v>
      </c>
      <c r="N18" s="2"/>
    </row>
    <row r="19" spans="1:18" x14ac:dyDescent="0.3">
      <c r="A19" s="9"/>
      <c r="B19" s="2"/>
      <c r="C19" s="2"/>
      <c r="D19" s="3">
        <f>D17+(D17*C18)</f>
        <v>20</v>
      </c>
      <c r="E19" s="2"/>
      <c r="F19" s="3">
        <f>F17+(F17*E18)</f>
        <v>20</v>
      </c>
      <c r="G19" s="2"/>
      <c r="H19" s="3">
        <f>H17+(H17*G18)</f>
        <v>20</v>
      </c>
      <c r="I19" s="2"/>
      <c r="J19" s="3">
        <f>J17+(J17*I18)</f>
        <v>20</v>
      </c>
      <c r="K19" s="2"/>
      <c r="L19" s="23">
        <v>20</v>
      </c>
      <c r="M19" s="2"/>
      <c r="N19" s="23">
        <v>20</v>
      </c>
    </row>
    <row r="20" spans="1:18" x14ac:dyDescent="0.3">
      <c r="A20" s="9"/>
      <c r="B20" s="2"/>
      <c r="C20" s="1"/>
      <c r="D20" s="2"/>
      <c r="E20" s="1"/>
      <c r="F20" s="2"/>
      <c r="G20" s="1"/>
      <c r="H20" s="2"/>
      <c r="I20" s="1"/>
      <c r="J20" s="2"/>
      <c r="K20" s="1"/>
      <c r="L20" s="2"/>
      <c r="M20" s="1"/>
      <c r="N20" s="2"/>
    </row>
    <row r="21" spans="1:18" x14ac:dyDescent="0.3">
      <c r="A21" s="9" t="s">
        <v>2</v>
      </c>
      <c r="B21" s="2" t="s">
        <v>3</v>
      </c>
      <c r="C21" s="16">
        <v>0</v>
      </c>
      <c r="D21" s="2"/>
      <c r="E21" s="16">
        <v>0</v>
      </c>
      <c r="F21" s="2"/>
      <c r="G21" s="16">
        <v>0</v>
      </c>
      <c r="H21" s="2"/>
      <c r="I21" s="16">
        <v>0</v>
      </c>
      <c r="J21" s="2"/>
      <c r="K21" s="16">
        <v>0</v>
      </c>
      <c r="L21" s="2"/>
      <c r="M21" s="16">
        <v>0</v>
      </c>
      <c r="N21" s="2"/>
    </row>
    <row r="22" spans="1:18" x14ac:dyDescent="0.3">
      <c r="A22" s="9"/>
      <c r="B22" s="2" t="s">
        <v>4</v>
      </c>
      <c r="C22" s="16">
        <v>0</v>
      </c>
      <c r="D22" s="2"/>
      <c r="E22" s="16">
        <v>0</v>
      </c>
      <c r="F22" s="2"/>
      <c r="G22" s="16">
        <v>0</v>
      </c>
      <c r="H22" s="2"/>
      <c r="I22" s="16">
        <v>0</v>
      </c>
      <c r="J22" s="2"/>
      <c r="K22" s="16">
        <v>0</v>
      </c>
      <c r="L22" s="2"/>
      <c r="M22" s="16">
        <v>0</v>
      </c>
      <c r="N22" s="2"/>
    </row>
    <row r="23" spans="1:18" x14ac:dyDescent="0.3">
      <c r="A23" s="9"/>
      <c r="B23" s="2" t="s">
        <v>5</v>
      </c>
      <c r="C23" s="16">
        <v>0</v>
      </c>
      <c r="D23" s="2"/>
      <c r="E23" s="16">
        <v>0</v>
      </c>
      <c r="F23" s="2"/>
      <c r="G23" s="16">
        <v>0</v>
      </c>
      <c r="H23" s="2"/>
      <c r="I23" s="16">
        <v>0</v>
      </c>
      <c r="J23" s="2"/>
      <c r="K23" s="16">
        <v>0</v>
      </c>
      <c r="L23" s="2"/>
      <c r="M23" s="16">
        <v>0</v>
      </c>
      <c r="N23" s="2"/>
    </row>
    <row r="24" spans="1:18" x14ac:dyDescent="0.3">
      <c r="A24" s="9"/>
      <c r="B24" s="2" t="s">
        <v>6</v>
      </c>
      <c r="C24" s="16">
        <v>0</v>
      </c>
      <c r="D24" s="2"/>
      <c r="E24" s="16">
        <v>0</v>
      </c>
      <c r="F24" s="2"/>
      <c r="G24" s="16">
        <v>0</v>
      </c>
      <c r="H24" s="2"/>
      <c r="I24" s="16">
        <v>0</v>
      </c>
      <c r="J24" s="2"/>
      <c r="K24" s="16">
        <v>0</v>
      </c>
      <c r="L24" s="2"/>
      <c r="M24" s="16">
        <v>0</v>
      </c>
      <c r="N24" s="2"/>
    </row>
    <row r="25" spans="1:18" x14ac:dyDescent="0.3">
      <c r="A25" s="9"/>
      <c r="B25" s="2" t="s">
        <v>7</v>
      </c>
      <c r="C25" s="16">
        <v>0</v>
      </c>
      <c r="D25" s="2"/>
      <c r="E25" s="16">
        <v>0</v>
      </c>
      <c r="F25" s="2"/>
      <c r="G25" s="16">
        <v>0</v>
      </c>
      <c r="H25" s="2"/>
      <c r="I25" s="16">
        <v>0</v>
      </c>
      <c r="J25" s="2"/>
      <c r="K25" s="16">
        <v>0</v>
      </c>
      <c r="L25" s="2"/>
      <c r="M25" s="16">
        <v>0</v>
      </c>
      <c r="N25" s="2"/>
    </row>
    <row r="26" spans="1:18" x14ac:dyDescent="0.3">
      <c r="A26" s="9"/>
      <c r="B26" s="2" t="s">
        <v>8</v>
      </c>
      <c r="C26" s="16">
        <v>0</v>
      </c>
      <c r="D26" s="2"/>
      <c r="E26" s="16">
        <v>0</v>
      </c>
      <c r="F26" s="2"/>
      <c r="G26" s="16">
        <v>0</v>
      </c>
      <c r="H26" s="2"/>
      <c r="I26" s="16">
        <v>0</v>
      </c>
      <c r="J26" s="2"/>
      <c r="K26" s="16">
        <v>0</v>
      </c>
      <c r="L26" s="2"/>
      <c r="M26" s="16">
        <v>0</v>
      </c>
      <c r="N26" s="2"/>
    </row>
    <row r="27" spans="1:18" x14ac:dyDescent="0.3">
      <c r="A27" s="9"/>
      <c r="B27" s="2" t="s">
        <v>9</v>
      </c>
      <c r="C27" s="16">
        <v>0</v>
      </c>
      <c r="D27" s="2"/>
      <c r="E27" s="16">
        <v>0</v>
      </c>
      <c r="F27" s="2"/>
      <c r="G27" s="16">
        <v>0</v>
      </c>
      <c r="H27" s="2"/>
      <c r="I27" s="16">
        <v>0</v>
      </c>
      <c r="J27" s="2"/>
      <c r="K27" s="16">
        <v>0</v>
      </c>
      <c r="L27" s="2"/>
      <c r="M27" s="16">
        <v>0</v>
      </c>
      <c r="N27" s="2"/>
    </row>
    <row r="28" spans="1:18" x14ac:dyDescent="0.3">
      <c r="A28" s="9"/>
      <c r="B28" s="2" t="s">
        <v>26</v>
      </c>
      <c r="C28" s="17">
        <v>0</v>
      </c>
      <c r="D28" s="2"/>
      <c r="E28" s="17">
        <v>0</v>
      </c>
      <c r="F28" s="2"/>
      <c r="G28" s="17">
        <v>0</v>
      </c>
      <c r="H28" s="2"/>
      <c r="I28" s="17">
        <v>0</v>
      </c>
      <c r="J28" s="2"/>
      <c r="K28" s="17">
        <v>0</v>
      </c>
      <c r="L28" s="2"/>
      <c r="M28" s="17">
        <v>0</v>
      </c>
      <c r="N28" s="2"/>
    </row>
    <row r="29" spans="1:18" x14ac:dyDescent="0.3">
      <c r="A29" s="9"/>
      <c r="B29" s="2"/>
      <c r="C29" s="4">
        <f>SUM(C21:C28)</f>
        <v>0</v>
      </c>
      <c r="D29" s="2"/>
      <c r="E29" s="4">
        <f>SUM(E21:E28)</f>
        <v>0</v>
      </c>
      <c r="F29" s="2"/>
      <c r="G29" s="4">
        <f>SUM(G21:G28)</f>
        <v>0</v>
      </c>
      <c r="H29" s="2"/>
      <c r="I29" s="4">
        <f>SUM(I21:I28)</f>
        <v>0</v>
      </c>
      <c r="J29" s="2"/>
      <c r="K29" s="4">
        <f>SUM(K21:K28)</f>
        <v>0</v>
      </c>
      <c r="L29" s="3"/>
      <c r="M29" s="4">
        <f>SUM(M21:M28)</f>
        <v>0</v>
      </c>
      <c r="N29" s="3"/>
      <c r="R29" s="47"/>
    </row>
    <row r="30" spans="1:18" x14ac:dyDescent="0.3">
      <c r="A30" s="9"/>
      <c r="B30" s="2"/>
      <c r="C30" s="4"/>
      <c r="D30" s="3">
        <f>D17+(D19*C29)</f>
        <v>20</v>
      </c>
      <c r="E30" s="4"/>
      <c r="F30" s="3">
        <f>F17+(F19*E29)</f>
        <v>20</v>
      </c>
      <c r="G30" s="4"/>
      <c r="H30" s="3">
        <f>H17+(H19*G29)</f>
        <v>20</v>
      </c>
      <c r="I30" s="4"/>
      <c r="J30" s="3">
        <f>J17+(J19*I29)</f>
        <v>20</v>
      </c>
      <c r="K30" s="4"/>
      <c r="L30" s="3">
        <f>L17+(L19*K29)</f>
        <v>20</v>
      </c>
      <c r="M30" s="4"/>
      <c r="N30" s="3">
        <f>N17+(N19*M29)</f>
        <v>20</v>
      </c>
    </row>
    <row r="31" spans="1:18" x14ac:dyDescent="0.3">
      <c r="A31" s="9"/>
      <c r="B31" s="2"/>
      <c r="C31" s="4"/>
      <c r="D31" s="3"/>
      <c r="E31" s="4"/>
      <c r="F31" s="3"/>
      <c r="G31" s="4"/>
      <c r="H31" s="3"/>
      <c r="I31" s="4"/>
      <c r="J31" s="3"/>
      <c r="K31" s="36"/>
      <c r="L31" s="2"/>
      <c r="M31" s="36"/>
      <c r="N31" s="2"/>
    </row>
    <row r="32" spans="1:18" x14ac:dyDescent="0.3">
      <c r="A32" s="9"/>
      <c r="B32" s="2" t="s">
        <v>11</v>
      </c>
      <c r="C32" s="16">
        <v>0</v>
      </c>
      <c r="D32" s="2"/>
      <c r="E32" s="16">
        <v>0</v>
      </c>
      <c r="F32" s="2"/>
      <c r="G32" s="16">
        <v>0</v>
      </c>
      <c r="H32" s="2"/>
      <c r="I32" s="16">
        <v>0</v>
      </c>
      <c r="J32" s="2"/>
      <c r="K32" s="16">
        <v>0</v>
      </c>
      <c r="L32" s="2"/>
      <c r="M32" s="16">
        <v>0</v>
      </c>
      <c r="N32" s="2"/>
    </row>
    <row r="33" spans="1:14" x14ac:dyDescent="0.3">
      <c r="A33" s="9"/>
      <c r="B33" s="2" t="s">
        <v>25</v>
      </c>
      <c r="C33" s="17">
        <v>0</v>
      </c>
      <c r="D33" s="2"/>
      <c r="E33" s="17">
        <v>0</v>
      </c>
      <c r="F33" s="2"/>
      <c r="G33" s="17">
        <v>0</v>
      </c>
      <c r="H33" s="2"/>
      <c r="I33" s="17">
        <v>0</v>
      </c>
      <c r="J33" s="2"/>
      <c r="K33" s="17">
        <v>0</v>
      </c>
      <c r="L33" s="2"/>
      <c r="M33" s="17">
        <v>0</v>
      </c>
      <c r="N33" s="2"/>
    </row>
    <row r="34" spans="1:14" x14ac:dyDescent="0.3">
      <c r="A34" s="9"/>
      <c r="B34" s="2"/>
      <c r="C34" s="48">
        <f>C32+C33</f>
        <v>0</v>
      </c>
      <c r="D34" s="2"/>
      <c r="E34" s="48">
        <f>E32+E33</f>
        <v>0</v>
      </c>
      <c r="F34" s="2"/>
      <c r="G34" s="48">
        <f>G32+G33</f>
        <v>0</v>
      </c>
      <c r="H34" s="2"/>
      <c r="I34" s="48">
        <f>I32+I33</f>
        <v>0</v>
      </c>
      <c r="J34" s="2"/>
      <c r="K34" s="48">
        <f>K32+K33</f>
        <v>0</v>
      </c>
      <c r="L34" s="2"/>
      <c r="M34" s="48">
        <f>M32+M33</f>
        <v>0</v>
      </c>
      <c r="N34" s="2"/>
    </row>
    <row r="35" spans="1:14" x14ac:dyDescent="0.3">
      <c r="A35" s="9"/>
      <c r="B35" s="2"/>
      <c r="C35" s="1"/>
      <c r="D35" s="3">
        <f>D30+(D30*C34)</f>
        <v>20</v>
      </c>
      <c r="E35" s="1"/>
      <c r="F35" s="3">
        <f>F30+(F30*E34)</f>
        <v>20</v>
      </c>
      <c r="G35" s="1"/>
      <c r="H35" s="3">
        <f>H30+(H30*G34)</f>
        <v>20</v>
      </c>
      <c r="I35" s="1"/>
      <c r="J35" s="3">
        <f>J30+(J30*I34)</f>
        <v>20</v>
      </c>
      <c r="K35" s="4"/>
      <c r="L35" s="3">
        <f>L30+(L30*K34)</f>
        <v>20</v>
      </c>
      <c r="M35" s="4"/>
      <c r="N35" s="3">
        <f>N30+(N30*M34)</f>
        <v>20</v>
      </c>
    </row>
    <row r="36" spans="1:14" x14ac:dyDescent="0.3">
      <c r="A36" s="9"/>
      <c r="B36" s="2"/>
      <c r="C36" s="1"/>
      <c r="D36" s="3"/>
      <c r="E36" s="1"/>
      <c r="F36" s="3"/>
      <c r="G36" s="1"/>
      <c r="H36" s="3"/>
      <c r="I36" s="1"/>
      <c r="J36" s="3"/>
      <c r="K36" s="1"/>
      <c r="L36" s="3"/>
      <c r="M36" s="1"/>
      <c r="N36" s="3"/>
    </row>
    <row r="37" spans="1:14" x14ac:dyDescent="0.3">
      <c r="A37" s="9"/>
      <c r="B37" s="2"/>
      <c r="C37" s="1"/>
      <c r="D37" s="2"/>
      <c r="E37" s="1"/>
      <c r="F37" s="2"/>
      <c r="G37" s="1"/>
      <c r="H37" s="2"/>
      <c r="I37" s="1"/>
      <c r="J37" s="2"/>
      <c r="K37" s="1"/>
      <c r="L37" s="3"/>
      <c r="M37" s="1"/>
      <c r="N37" s="3"/>
    </row>
    <row r="38" spans="1:14" x14ac:dyDescent="0.3">
      <c r="A38" s="9" t="s">
        <v>10</v>
      </c>
      <c r="B38" s="2" t="s">
        <v>40</v>
      </c>
      <c r="C38" s="16">
        <v>0</v>
      </c>
      <c r="D38" s="2"/>
      <c r="E38" s="16">
        <v>0</v>
      </c>
      <c r="F38" s="2"/>
      <c r="G38" s="16">
        <v>0</v>
      </c>
      <c r="H38" s="2"/>
      <c r="I38" s="16">
        <v>0</v>
      </c>
      <c r="J38" s="2"/>
      <c r="K38" s="16">
        <v>0</v>
      </c>
      <c r="L38" s="2"/>
      <c r="M38" s="16">
        <v>0</v>
      </c>
      <c r="N38" s="2"/>
    </row>
    <row r="39" spans="1:14" x14ac:dyDescent="0.3">
      <c r="A39" s="9"/>
      <c r="B39" s="2" t="s">
        <v>70</v>
      </c>
      <c r="C39" s="16">
        <v>0</v>
      </c>
      <c r="D39" s="2"/>
      <c r="E39" s="16">
        <v>0</v>
      </c>
      <c r="F39" s="2"/>
      <c r="G39" s="16">
        <v>0</v>
      </c>
      <c r="H39" s="2"/>
      <c r="I39" s="16">
        <v>0</v>
      </c>
      <c r="J39" s="2"/>
      <c r="K39" s="16">
        <v>0</v>
      </c>
      <c r="L39" s="2"/>
      <c r="M39" s="16">
        <v>0</v>
      </c>
      <c r="N39" s="2"/>
    </row>
    <row r="40" spans="1:14" x14ac:dyDescent="0.3">
      <c r="A40" s="9"/>
      <c r="B40" s="2" t="s">
        <v>41</v>
      </c>
      <c r="C40" s="16">
        <v>0</v>
      </c>
      <c r="D40" s="2"/>
      <c r="E40" s="16">
        <v>0</v>
      </c>
      <c r="F40" s="2"/>
      <c r="G40" s="16">
        <v>0</v>
      </c>
      <c r="H40" s="2"/>
      <c r="I40" s="16">
        <v>0</v>
      </c>
      <c r="J40" s="2"/>
      <c r="K40" s="16">
        <v>0</v>
      </c>
      <c r="L40" s="2"/>
      <c r="M40" s="16">
        <v>0</v>
      </c>
      <c r="N40" s="2"/>
    </row>
    <row r="41" spans="1:14" x14ac:dyDescent="0.3">
      <c r="A41" s="9"/>
      <c r="B41" s="2" t="s">
        <v>42</v>
      </c>
      <c r="C41" s="16">
        <v>0</v>
      </c>
      <c r="D41" s="2"/>
      <c r="E41" s="16">
        <v>0</v>
      </c>
      <c r="F41" s="2"/>
      <c r="G41" s="16">
        <v>0</v>
      </c>
      <c r="H41" s="2"/>
      <c r="I41" s="16">
        <v>0</v>
      </c>
      <c r="J41" s="2"/>
      <c r="K41" s="16">
        <v>0</v>
      </c>
      <c r="L41" s="2"/>
      <c r="M41" s="16">
        <v>0</v>
      </c>
      <c r="N41" s="2"/>
    </row>
    <row r="42" spans="1:14" x14ac:dyDescent="0.3">
      <c r="A42" s="9"/>
      <c r="B42" s="2" t="s">
        <v>43</v>
      </c>
      <c r="C42" s="16">
        <v>0</v>
      </c>
      <c r="D42" s="2"/>
      <c r="E42" s="16">
        <v>0</v>
      </c>
      <c r="F42" s="2"/>
      <c r="G42" s="16">
        <v>0</v>
      </c>
      <c r="H42" s="2"/>
      <c r="I42" s="16">
        <v>0</v>
      </c>
      <c r="J42" s="2"/>
      <c r="K42" s="16">
        <v>0</v>
      </c>
      <c r="L42" s="2"/>
      <c r="M42" s="16">
        <v>0</v>
      </c>
      <c r="N42" s="2"/>
    </row>
    <row r="43" spans="1:14" x14ac:dyDescent="0.3">
      <c r="A43" s="9"/>
      <c r="B43" s="2" t="s">
        <v>44</v>
      </c>
      <c r="C43" s="16">
        <v>0</v>
      </c>
      <c r="D43" s="2"/>
      <c r="E43" s="16">
        <v>0</v>
      </c>
      <c r="F43" s="2"/>
      <c r="G43" s="16">
        <v>0</v>
      </c>
      <c r="H43" s="2"/>
      <c r="I43" s="16">
        <v>0</v>
      </c>
      <c r="J43" s="2"/>
      <c r="K43" s="16">
        <v>0</v>
      </c>
      <c r="L43" s="2"/>
      <c r="M43" s="16">
        <v>0</v>
      </c>
      <c r="N43" s="2"/>
    </row>
    <row r="44" spans="1:14" x14ac:dyDescent="0.3">
      <c r="A44" s="9"/>
      <c r="B44" s="2" t="s">
        <v>45</v>
      </c>
      <c r="C44" s="16">
        <v>0</v>
      </c>
      <c r="D44" s="2"/>
      <c r="E44" s="16">
        <v>0</v>
      </c>
      <c r="F44" s="2"/>
      <c r="G44" s="16">
        <v>0</v>
      </c>
      <c r="H44" s="2"/>
      <c r="I44" s="16">
        <v>0</v>
      </c>
      <c r="J44" s="2"/>
      <c r="K44" s="16">
        <v>0</v>
      </c>
      <c r="L44" s="2"/>
      <c r="M44" s="16">
        <v>0</v>
      </c>
      <c r="N44" s="2"/>
    </row>
    <row r="45" spans="1:14" x14ac:dyDescent="0.3">
      <c r="A45" s="9"/>
      <c r="B45" s="2" t="s">
        <v>12</v>
      </c>
      <c r="C45" s="16">
        <v>0</v>
      </c>
      <c r="D45" s="2"/>
      <c r="E45" s="16">
        <v>0</v>
      </c>
      <c r="F45" s="2"/>
      <c r="G45" s="16">
        <v>0</v>
      </c>
      <c r="H45" s="2"/>
      <c r="I45" s="16">
        <v>0</v>
      </c>
      <c r="J45" s="2"/>
      <c r="K45" s="16">
        <v>0</v>
      </c>
      <c r="L45" s="2"/>
      <c r="M45" s="16">
        <v>0</v>
      </c>
      <c r="N45" s="2"/>
    </row>
    <row r="46" spans="1:14" x14ac:dyDescent="0.3">
      <c r="A46" s="9"/>
      <c r="B46" s="2" t="s">
        <v>27</v>
      </c>
      <c r="C46" s="16">
        <v>0</v>
      </c>
      <c r="D46" s="2"/>
      <c r="E46" s="50"/>
      <c r="F46" s="2"/>
      <c r="G46" s="16">
        <v>0</v>
      </c>
      <c r="H46" s="2"/>
      <c r="I46" s="50"/>
      <c r="J46" s="2"/>
      <c r="K46" s="50"/>
      <c r="L46" s="2"/>
      <c r="M46" s="16">
        <v>0</v>
      </c>
      <c r="N46" s="2"/>
    </row>
    <row r="47" spans="1:14" x14ac:dyDescent="0.3">
      <c r="A47" s="9"/>
      <c r="B47" s="2" t="s">
        <v>73</v>
      </c>
      <c r="C47" s="50"/>
      <c r="D47" s="2"/>
      <c r="E47" s="16">
        <v>0</v>
      </c>
      <c r="F47" s="2"/>
      <c r="G47" s="50"/>
      <c r="H47" s="2"/>
      <c r="I47" s="16">
        <v>0</v>
      </c>
      <c r="J47" s="2"/>
      <c r="K47" s="16">
        <v>0</v>
      </c>
      <c r="L47" s="2"/>
      <c r="M47" s="50"/>
      <c r="N47" s="2"/>
    </row>
    <row r="48" spans="1:14" x14ac:dyDescent="0.3">
      <c r="A48" s="9"/>
      <c r="B48" s="2" t="s">
        <v>13</v>
      </c>
      <c r="C48" s="17">
        <v>0</v>
      </c>
      <c r="D48" s="2"/>
      <c r="E48" s="17">
        <v>0</v>
      </c>
      <c r="F48" s="2"/>
      <c r="G48" s="17">
        <v>0</v>
      </c>
      <c r="H48" s="2"/>
      <c r="I48" s="17">
        <v>0</v>
      </c>
      <c r="J48" s="2"/>
      <c r="K48" s="17">
        <v>0</v>
      </c>
      <c r="L48" s="2"/>
      <c r="M48" s="17">
        <v>0</v>
      </c>
      <c r="N48" s="2"/>
    </row>
    <row r="49" spans="1:14" x14ac:dyDescent="0.3">
      <c r="A49" s="9"/>
      <c r="B49" s="2"/>
      <c r="C49" s="4">
        <f>SUM(C38:C48)</f>
        <v>0</v>
      </c>
      <c r="D49" s="2"/>
      <c r="E49" s="4">
        <f>SUM(E38:E48)</f>
        <v>0</v>
      </c>
      <c r="F49" s="2"/>
      <c r="G49" s="4">
        <f>SUM(G38:G48)</f>
        <v>0</v>
      </c>
      <c r="H49" s="2"/>
      <c r="I49" s="4">
        <f>SUM(I38:I48)</f>
        <v>0</v>
      </c>
      <c r="J49" s="2"/>
      <c r="K49" s="4">
        <f>SUM(K38:K48)</f>
        <v>0</v>
      </c>
      <c r="L49" s="2"/>
      <c r="M49" s="4">
        <f>SUM(M38:M48)</f>
        <v>0</v>
      </c>
      <c r="N49" s="2"/>
    </row>
    <row r="50" spans="1:14" x14ac:dyDescent="0.3">
      <c r="A50" s="9"/>
      <c r="B50" s="2"/>
      <c r="C50" s="1"/>
      <c r="D50" s="3">
        <f>D35+(D35*C49)</f>
        <v>20</v>
      </c>
      <c r="E50" s="1"/>
      <c r="F50" s="3">
        <f>F35+(F35*E49)</f>
        <v>20</v>
      </c>
      <c r="G50" s="1"/>
      <c r="H50" s="3">
        <f>H35+(H35*G49)</f>
        <v>20</v>
      </c>
      <c r="I50" s="1"/>
      <c r="J50" s="3">
        <f>J35+(J35*I49)</f>
        <v>20</v>
      </c>
      <c r="K50" s="36"/>
      <c r="L50" s="3">
        <f>L35+(L35*K49)</f>
        <v>20</v>
      </c>
      <c r="M50" s="36"/>
      <c r="N50" s="3">
        <f>N35+(N35*M49)</f>
        <v>20</v>
      </c>
    </row>
    <row r="51" spans="1:14" x14ac:dyDescent="0.3">
      <c r="A51" s="9"/>
      <c r="B51" s="2"/>
      <c r="C51" s="1"/>
      <c r="D51" s="3"/>
      <c r="E51" s="1"/>
      <c r="F51" s="3"/>
      <c r="G51" s="1"/>
      <c r="H51" s="3"/>
      <c r="I51" s="1"/>
      <c r="J51" s="3"/>
      <c r="K51" s="4"/>
      <c r="L51" s="2"/>
      <c r="M51" s="4"/>
      <c r="N51" s="2"/>
    </row>
    <row r="52" spans="1:14" x14ac:dyDescent="0.3">
      <c r="A52" s="9"/>
      <c r="B52" s="2"/>
      <c r="C52" s="1"/>
      <c r="D52" s="3"/>
      <c r="E52" s="1"/>
      <c r="F52" s="3"/>
      <c r="G52" s="1"/>
      <c r="H52" s="3"/>
      <c r="I52" s="1"/>
      <c r="J52" s="3"/>
      <c r="K52" s="1"/>
      <c r="L52" s="3"/>
      <c r="M52" s="1"/>
      <c r="N52" s="3"/>
    </row>
    <row r="53" spans="1:14" ht="28.8" x14ac:dyDescent="0.3">
      <c r="A53" s="9" t="s">
        <v>14</v>
      </c>
      <c r="B53" s="37" t="s">
        <v>19</v>
      </c>
      <c r="C53" s="16">
        <v>0</v>
      </c>
      <c r="D53" s="2"/>
      <c r="E53" s="16">
        <v>0</v>
      </c>
      <c r="F53" s="2"/>
      <c r="G53" s="16">
        <v>0</v>
      </c>
      <c r="H53" s="2"/>
      <c r="I53" s="16">
        <v>0</v>
      </c>
      <c r="J53" s="2"/>
      <c r="K53" s="16">
        <v>0</v>
      </c>
      <c r="L53" s="3"/>
      <c r="M53" s="16">
        <v>0</v>
      </c>
      <c r="N53" s="3"/>
    </row>
    <row r="54" spans="1:14" x14ac:dyDescent="0.3">
      <c r="A54" s="9"/>
      <c r="B54" s="2"/>
      <c r="C54" s="1"/>
      <c r="D54" s="3"/>
      <c r="E54" s="1"/>
      <c r="F54" s="3"/>
      <c r="G54" s="1"/>
      <c r="H54" s="3"/>
      <c r="I54" s="1"/>
      <c r="J54" s="3"/>
      <c r="K54" s="1"/>
      <c r="L54" s="3"/>
      <c r="M54" s="1"/>
      <c r="N54" s="3"/>
    </row>
    <row r="55" spans="1:14" x14ac:dyDescent="0.3">
      <c r="A55" s="9"/>
      <c r="B55" s="2"/>
      <c r="C55" s="1"/>
      <c r="D55" s="3"/>
      <c r="E55" s="1"/>
      <c r="F55" s="3"/>
      <c r="G55" s="1"/>
      <c r="H55" s="3"/>
      <c r="I55" s="1"/>
      <c r="J55" s="3"/>
      <c r="K55" s="36"/>
      <c r="L55" s="2"/>
      <c r="M55" s="36"/>
      <c r="N55" s="2"/>
    </row>
    <row r="56" spans="1:14" x14ac:dyDescent="0.3">
      <c r="A56" s="1"/>
      <c r="B56" s="15" t="s">
        <v>21</v>
      </c>
      <c r="C56" s="1"/>
      <c r="D56" s="12">
        <f>(D50+(D50*C53))</f>
        <v>20</v>
      </c>
      <c r="E56" s="1"/>
      <c r="F56" s="12">
        <f>(F50+(F50*E53))</f>
        <v>20</v>
      </c>
      <c r="G56" s="1"/>
      <c r="H56" s="12">
        <f>H50+(H50*G53)</f>
        <v>20</v>
      </c>
      <c r="I56" s="1"/>
      <c r="J56" s="12">
        <f>J50+(J50*I53)</f>
        <v>20</v>
      </c>
      <c r="K56" s="1"/>
      <c r="L56" s="12">
        <f>L50+(L50*K53)</f>
        <v>20</v>
      </c>
      <c r="M56" s="1"/>
      <c r="N56" s="12">
        <f>N50+(N50*M53)</f>
        <v>20</v>
      </c>
    </row>
    <row r="57" spans="1:14" x14ac:dyDescent="0.3">
      <c r="A57" s="5"/>
      <c r="B57" s="6"/>
      <c r="C57" s="5"/>
      <c r="D57" s="6"/>
      <c r="E57" s="5"/>
      <c r="F57" s="6"/>
      <c r="G57" s="5"/>
      <c r="H57" s="6"/>
      <c r="I57" s="5"/>
      <c r="J57" s="6"/>
      <c r="K57" s="5"/>
      <c r="L57" s="6"/>
      <c r="M57" s="5"/>
      <c r="N57" s="6"/>
    </row>
    <row r="60" spans="1:14" x14ac:dyDescent="0.3">
      <c r="A60" t="s">
        <v>15</v>
      </c>
    </row>
    <row r="61" spans="1:14" x14ac:dyDescent="0.3">
      <c r="A61" t="s">
        <v>32</v>
      </c>
    </row>
    <row r="62" spans="1:14" x14ac:dyDescent="0.3">
      <c r="A62" s="41" t="s">
        <v>22</v>
      </c>
    </row>
    <row r="64" spans="1:14" s="25" customFormat="1" ht="28.8" x14ac:dyDescent="0.3">
      <c r="F64" s="24"/>
      <c r="G64" s="34"/>
      <c r="H64" s="24" t="s">
        <v>17</v>
      </c>
      <c r="I64" s="24"/>
      <c r="J64" s="42" t="s">
        <v>28</v>
      </c>
      <c r="K64" s="24" t="s">
        <v>64</v>
      </c>
    </row>
    <row r="65" spans="2:11" x14ac:dyDescent="0.3">
      <c r="B65" s="11" t="s">
        <v>74</v>
      </c>
      <c r="C65" s="49">
        <v>0</v>
      </c>
      <c r="F65" s="11" t="s">
        <v>24</v>
      </c>
      <c r="G65" s="10" t="s">
        <v>46</v>
      </c>
      <c r="H65" s="11">
        <f>250*0.75</f>
        <v>187.5</v>
      </c>
      <c r="I65" s="11" t="s">
        <v>18</v>
      </c>
      <c r="J65" s="43">
        <f>H65*((D56+F56)/2)</f>
        <v>3750</v>
      </c>
      <c r="K65" s="38">
        <v>0.7</v>
      </c>
    </row>
    <row r="66" spans="2:11" x14ac:dyDescent="0.3">
      <c r="F66" s="11" t="s">
        <v>16</v>
      </c>
      <c r="G66" s="10" t="s">
        <v>47</v>
      </c>
      <c r="H66" s="11">
        <f>250*0.25</f>
        <v>62.5</v>
      </c>
      <c r="I66" s="11" t="s">
        <v>18</v>
      </c>
      <c r="J66" s="43">
        <f>H66*((H56+J56)/2)</f>
        <v>1250</v>
      </c>
      <c r="K66" s="38">
        <v>0.2</v>
      </c>
    </row>
    <row r="67" spans="2:11" x14ac:dyDescent="0.3">
      <c r="F67" s="11" t="s">
        <v>16</v>
      </c>
      <c r="G67" s="10" t="s">
        <v>48</v>
      </c>
      <c r="H67" s="11">
        <v>5</v>
      </c>
      <c r="I67" s="11" t="s">
        <v>18</v>
      </c>
      <c r="J67" s="43">
        <f>H67*((L56+N56)/2)</f>
        <v>100</v>
      </c>
      <c r="K67" s="38">
        <v>0.1</v>
      </c>
    </row>
    <row r="68" spans="2:11" ht="21" customHeight="1" x14ac:dyDescent="0.3">
      <c r="G68" s="27"/>
      <c r="H68" s="10"/>
      <c r="J68" s="44"/>
    </row>
    <row r="69" spans="2:11" x14ac:dyDescent="0.3">
      <c r="G69" s="11" t="s">
        <v>65</v>
      </c>
      <c r="H69" s="39" t="s">
        <v>66</v>
      </c>
      <c r="I69" s="39"/>
      <c r="J69" s="39"/>
      <c r="K69" s="39"/>
    </row>
    <row r="70" spans="2:11" x14ac:dyDescent="0.3">
      <c r="F70" s="11" t="s">
        <v>29</v>
      </c>
      <c r="G70" s="21"/>
      <c r="H70" s="55">
        <v>20</v>
      </c>
      <c r="I70" s="56"/>
      <c r="J70" s="57"/>
      <c r="K70" s="11"/>
    </row>
    <row r="72" spans="2:11" x14ac:dyDescent="0.3">
      <c r="H72" t="s">
        <v>67</v>
      </c>
      <c r="K72" s="40">
        <f>G70*H70</f>
        <v>0</v>
      </c>
    </row>
    <row r="73" spans="2:11" x14ac:dyDescent="0.3">
      <c r="K73" s="26"/>
    </row>
    <row r="74" spans="2:11" x14ac:dyDescent="0.3">
      <c r="H74" s="60" t="s">
        <v>56</v>
      </c>
      <c r="I74" s="60"/>
      <c r="J74" s="18">
        <f>(J65*0.7)+(J66*0.2)+(J67*0.1)+K72</f>
        <v>2885</v>
      </c>
    </row>
  </sheetData>
  <sheetProtection algorithmName="SHA-512" hashValue="7mp5S7EKOmoSG6vC8gGenQCPdoQpXGKGmYpSBkPyx1ZVScx7hXyAjNq4NlJ3c5LBwlFzOACPKi7QlurPuPmTPg==" saltValue="FFo72aeMXSiXx0hI9eazlg==" spinCount="100000" sheet="1" objects="1" scenarios="1"/>
  <mergeCells count="16">
    <mergeCell ref="H74:I74"/>
    <mergeCell ref="G15:H15"/>
    <mergeCell ref="I15:J15"/>
    <mergeCell ref="C14:D14"/>
    <mergeCell ref="G14:H14"/>
    <mergeCell ref="I14:J14"/>
    <mergeCell ref="E12:F12"/>
    <mergeCell ref="E15:F15"/>
    <mergeCell ref="E14:F14"/>
    <mergeCell ref="C12:D12"/>
    <mergeCell ref="C15:D15"/>
    <mergeCell ref="K14:L14"/>
    <mergeCell ref="M14:N14"/>
    <mergeCell ref="K15:L15"/>
    <mergeCell ref="M15:N15"/>
    <mergeCell ref="H70:J70"/>
  </mergeCells>
  <pageMargins left="0.7" right="0.7" top="0.75" bottom="0.75" header="0.3" footer="0.3"/>
  <pageSetup paperSize="9" orientation="portrait" r:id="rId1"/>
  <ignoredErrors>
    <ignoredError sqref="C34 E34 G34 I34 K34 M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3FE5-BD52-436F-8773-B7C40147163F}">
  <dimension ref="A1:G36"/>
  <sheetViews>
    <sheetView zoomScale="90" zoomScaleNormal="90" workbookViewId="0">
      <selection activeCell="I14" sqref="I14"/>
    </sheetView>
  </sheetViews>
  <sheetFormatPr defaultRowHeight="14.4" x14ac:dyDescent="0.3"/>
  <cols>
    <col min="1" max="1" width="11.44140625" customWidth="1"/>
    <col min="2" max="2" width="20.33203125" bestFit="1" customWidth="1"/>
    <col min="5" max="5" width="13.6640625" customWidth="1"/>
    <col min="6" max="6" width="9.109375" customWidth="1"/>
    <col min="7" max="7" width="11.88671875" customWidth="1"/>
  </cols>
  <sheetData>
    <row r="1" spans="1:7" x14ac:dyDescent="0.3">
      <c r="A1" s="13" t="s">
        <v>57</v>
      </c>
    </row>
    <row r="2" spans="1:7" x14ac:dyDescent="0.3">
      <c r="A2" t="s">
        <v>69</v>
      </c>
    </row>
    <row r="3" spans="1:7" x14ac:dyDescent="0.3">
      <c r="A3" t="s">
        <v>68</v>
      </c>
      <c r="B3" s="19"/>
    </row>
    <row r="4" spans="1:7" x14ac:dyDescent="0.3">
      <c r="A4" s="45">
        <v>44364</v>
      </c>
    </row>
    <row r="5" spans="1:7" x14ac:dyDescent="0.3">
      <c r="A5" s="46"/>
    </row>
    <row r="6" spans="1:7" x14ac:dyDescent="0.3">
      <c r="A6" s="46" t="s">
        <v>20</v>
      </c>
    </row>
    <row r="7" spans="1:7" x14ac:dyDescent="0.3">
      <c r="A7" s="46" t="s">
        <v>31</v>
      </c>
    </row>
    <row r="8" spans="1:7" x14ac:dyDescent="0.3">
      <c r="A8" s="46" t="s">
        <v>52</v>
      </c>
    </row>
    <row r="9" spans="1:7" x14ac:dyDescent="0.3">
      <c r="A9" s="14"/>
    </row>
    <row r="10" spans="1:7" x14ac:dyDescent="0.3">
      <c r="A10" s="14" t="s">
        <v>51</v>
      </c>
    </row>
    <row r="11" spans="1:7" x14ac:dyDescent="0.3">
      <c r="A11" s="14"/>
    </row>
    <row r="12" spans="1:7" x14ac:dyDescent="0.3">
      <c r="B12" s="20" t="s">
        <v>33</v>
      </c>
      <c r="C12" s="61"/>
      <c r="D12" s="61"/>
      <c r="E12" s="61"/>
      <c r="F12" s="61"/>
      <c r="G12" s="61"/>
    </row>
    <row r="15" spans="1:7" x14ac:dyDescent="0.3">
      <c r="B15" t="s">
        <v>34</v>
      </c>
      <c r="C15" t="s">
        <v>35</v>
      </c>
      <c r="D15" t="s">
        <v>36</v>
      </c>
      <c r="E15" t="s">
        <v>37</v>
      </c>
      <c r="F15" t="s">
        <v>38</v>
      </c>
      <c r="G15" t="s">
        <v>39</v>
      </c>
    </row>
    <row r="17" spans="2:7" x14ac:dyDescent="0.3">
      <c r="B17">
        <v>1</v>
      </c>
      <c r="C17" s="21"/>
      <c r="D17" s="22">
        <f>C17*1.006189</f>
        <v>0</v>
      </c>
      <c r="E17" s="22">
        <f>C17*1.010193</f>
        <v>0</v>
      </c>
      <c r="F17" s="22">
        <f>C17*1.296323</f>
        <v>0</v>
      </c>
      <c r="G17" s="22">
        <f>C17*0.504914</f>
        <v>0</v>
      </c>
    </row>
    <row r="18" spans="2:7" x14ac:dyDescent="0.3">
      <c r="B18">
        <v>2</v>
      </c>
      <c r="C18" s="22">
        <f>C17*1.02439</f>
        <v>0</v>
      </c>
      <c r="D18" s="22">
        <f>C17*1.053877</f>
        <v>0</v>
      </c>
      <c r="E18" s="22">
        <f>C17*1.06953</f>
        <v>0</v>
      </c>
      <c r="F18" s="22">
        <f>C17*1.344376</f>
        <v>0</v>
      </c>
    </row>
    <row r="19" spans="2:7" x14ac:dyDescent="0.3">
      <c r="B19">
        <v>3</v>
      </c>
      <c r="C19" s="22">
        <f>C17*1.054969</f>
        <v>0</v>
      </c>
      <c r="D19" s="22">
        <f>C17*1.108482</f>
        <v>0</v>
      </c>
      <c r="E19" s="22">
        <f>C17*1.138697</f>
        <v>0</v>
      </c>
      <c r="F19" s="22">
        <f>C17*1.387332</f>
        <v>0</v>
      </c>
    </row>
    <row r="20" spans="2:7" x14ac:dyDescent="0.3">
      <c r="B20">
        <v>4</v>
      </c>
      <c r="C20" s="22">
        <f>C17*1.155442</f>
        <v>0</v>
      </c>
      <c r="D20" s="22">
        <f>C17*1.163087</f>
        <v>0</v>
      </c>
      <c r="E20" s="22">
        <f>C17*1.208227</f>
        <v>0</v>
      </c>
      <c r="F20" s="22">
        <f>C17*1.474336</f>
        <v>0</v>
      </c>
    </row>
    <row r="21" spans="2:7" x14ac:dyDescent="0.3">
      <c r="B21">
        <v>5</v>
      </c>
      <c r="C21" s="22">
        <f>C17*1.116855</f>
        <v>0</v>
      </c>
      <c r="D21" s="22">
        <f>C17*1.217328</f>
        <v>0</v>
      </c>
      <c r="E21" s="22">
        <f>C17*1.277394</f>
        <v>0</v>
      </c>
      <c r="F21" s="22">
        <f>C17*1.571169</f>
        <v>0</v>
      </c>
    </row>
    <row r="22" spans="2:7" x14ac:dyDescent="0.3">
      <c r="B22">
        <v>6</v>
      </c>
      <c r="C22" s="22">
        <f>C17*1.155442</f>
        <v>0</v>
      </c>
      <c r="D22" s="22">
        <f>C17*1.278122</f>
        <v>0</v>
      </c>
      <c r="E22" s="22">
        <f>C17*1.355297</f>
        <v>0</v>
      </c>
      <c r="F22" s="22">
        <f>C17*1.659629</f>
        <v>0</v>
      </c>
    </row>
    <row r="23" spans="2:7" x14ac:dyDescent="0.3">
      <c r="B23">
        <v>7</v>
      </c>
      <c r="C23" s="22">
        <f>C17*1.200218</f>
        <v>0</v>
      </c>
      <c r="D23" s="22">
        <f>C17*1.345468</f>
        <v>0</v>
      </c>
      <c r="E23" s="22">
        <f>C17*1.442665</f>
        <v>0</v>
      </c>
      <c r="F23" s="22">
        <f>C17*1.747361</f>
        <v>0</v>
      </c>
    </row>
    <row r="24" spans="2:7" x14ac:dyDescent="0.3">
      <c r="B24">
        <v>8</v>
      </c>
      <c r="C24" s="22">
        <f>C17*1.251547</f>
        <v>0</v>
      </c>
      <c r="D24" s="22">
        <f>C17*1.1418639</f>
        <v>0</v>
      </c>
      <c r="E24" s="22">
        <f>C17*1.539498</f>
        <v>0</v>
      </c>
      <c r="F24" s="22">
        <f>C17*1.835821</f>
        <v>0</v>
      </c>
    </row>
    <row r="25" spans="2:7" x14ac:dyDescent="0.3">
      <c r="B25">
        <v>9</v>
      </c>
      <c r="C25" s="22">
        <f>C17*1.309428</f>
        <v>0</v>
      </c>
      <c r="D25" s="22">
        <f>C17*1.498362</f>
        <v>0</v>
      </c>
      <c r="E25" s="22">
        <f>C17*1.645431</f>
        <v>0</v>
      </c>
      <c r="F25" s="22">
        <f>C17*1.923917</f>
        <v>0</v>
      </c>
    </row>
    <row r="26" spans="2:7" x14ac:dyDescent="0.3">
      <c r="B26">
        <v>10</v>
      </c>
      <c r="C26" s="22">
        <f>C17*1.373498</f>
        <v>0</v>
      </c>
      <c r="D26" s="22">
        <f>C17*1.584638</f>
        <v>0</v>
      </c>
      <c r="E26" s="22">
        <f>C17*1.884965</f>
        <v>0</v>
      </c>
      <c r="F26" s="22">
        <f>C17*2.011649</f>
        <v>0</v>
      </c>
    </row>
    <row r="27" spans="2:7" x14ac:dyDescent="0.3">
      <c r="B27">
        <v>11</v>
      </c>
      <c r="C27" s="22">
        <f>C17*1.444849</f>
        <v>0</v>
      </c>
      <c r="D27" s="22">
        <f>C17*1.677102</f>
        <v>0</v>
      </c>
      <c r="E27" s="22">
        <f>C17*1.884965</f>
        <v>0</v>
      </c>
      <c r="F27" s="22">
        <f>C17*2.099745</f>
        <v>0</v>
      </c>
    </row>
    <row r="28" spans="2:7" x14ac:dyDescent="0.3">
      <c r="B28">
        <v>12</v>
      </c>
      <c r="C28" s="22">
        <f>C17*1.523844</f>
        <v>0</v>
      </c>
      <c r="D28" s="22">
        <f>C17*1.775755</f>
        <v>0</v>
      </c>
      <c r="E28" s="22">
        <f>C17*2.01893</f>
        <v>0</v>
      </c>
      <c r="F28" s="22">
        <f>C17*2.188569</f>
        <v>0</v>
      </c>
    </row>
    <row r="30" spans="2:7" ht="45" customHeight="1" x14ac:dyDescent="0.3">
      <c r="B30" s="24"/>
      <c r="C30" s="64" t="s">
        <v>17</v>
      </c>
      <c r="D30" s="64"/>
      <c r="E30" s="11" t="s">
        <v>54</v>
      </c>
      <c r="F30" s="65" t="s">
        <v>28</v>
      </c>
      <c r="G30" s="65"/>
    </row>
    <row r="31" spans="2:7" x14ac:dyDescent="0.3">
      <c r="B31" s="11" t="s">
        <v>50</v>
      </c>
      <c r="C31" s="11">
        <v>100</v>
      </c>
      <c r="D31" s="11" t="s">
        <v>18</v>
      </c>
      <c r="E31" s="28">
        <f>C17</f>
        <v>0</v>
      </c>
      <c r="F31" s="66">
        <f>E31*C31</f>
        <v>0</v>
      </c>
      <c r="G31" s="66"/>
    </row>
    <row r="32" spans="2:7" ht="46.5" customHeight="1" x14ac:dyDescent="0.3">
      <c r="B32" s="11"/>
      <c r="C32" s="62" t="s">
        <v>55</v>
      </c>
      <c r="D32" s="63"/>
      <c r="E32" s="11" t="s">
        <v>54</v>
      </c>
      <c r="F32" s="65" t="s">
        <v>28</v>
      </c>
      <c r="G32" s="65"/>
    </row>
    <row r="33" spans="2:7" x14ac:dyDescent="0.3">
      <c r="B33" s="11" t="s">
        <v>29</v>
      </c>
      <c r="C33" s="31">
        <v>5</v>
      </c>
      <c r="D33" s="30" t="s">
        <v>18</v>
      </c>
      <c r="E33" s="29"/>
      <c r="F33" s="67">
        <f>E33*C33</f>
        <v>0</v>
      </c>
      <c r="G33" s="68"/>
    </row>
    <row r="36" spans="2:7" x14ac:dyDescent="0.3">
      <c r="C36" s="33"/>
      <c r="D36" s="33"/>
      <c r="E36" s="60" t="s">
        <v>53</v>
      </c>
      <c r="F36" s="60"/>
      <c r="G36" s="32">
        <f>F31+F33</f>
        <v>0</v>
      </c>
    </row>
  </sheetData>
  <sheetProtection algorithmName="SHA-512" hashValue="eup1qXsvmNGp4fM/GbIY3sg9loaAaeJ3AGvBqVXfA6OHUlhuLyabFGJ3wlpvpli+Yv+6GWyHevSzRWvHtmaWbg==" saltValue="9nzdyFr+VWxFKdlIUXBkfw==" spinCount="100000" sheet="1" objects="1" scenarios="1"/>
  <mergeCells count="8">
    <mergeCell ref="E36:F36"/>
    <mergeCell ref="C12:G12"/>
    <mergeCell ref="C32:D32"/>
    <mergeCell ref="C30:D30"/>
    <mergeCell ref="F30:G30"/>
    <mergeCell ref="F31:G31"/>
    <mergeCell ref="F33:G33"/>
    <mergeCell ref="F32:G3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BCDB54-D463-444B-8CE5-6DC40D617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17ADC-6DC6-4727-9898-D7247C426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4C098C-130E-4A95-9F4B-4E59AAB121F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18f682f-1aee-4659-8d2c-29e8773f526d"/>
    <ds:schemaRef ds:uri="e119f780-fb82-45e2-9f8e-81a7b540ed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Uitzenden</vt:lpstr>
      <vt:lpstr>Perceel 2 Detachering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Nina Roegies | InkoopMeesters</cp:lastModifiedBy>
  <dcterms:created xsi:type="dcterms:W3CDTF">2018-10-11T11:47:56Z</dcterms:created>
  <dcterms:modified xsi:type="dcterms:W3CDTF">2021-06-17T10:24:51Z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14462200</vt:r8>
  </property>
</Properties>
</file>