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https://bij12kantoor.sharepoint.com/sites/ProjectB-IKB/Gedeelde documenten/General/06. Fasen/Aanbesteding 2021/Afstemmingsstukken aanbesteding/"/>
    </mc:Choice>
  </mc:AlternateContent>
  <xr:revisionPtr revIDLastSave="533" documentId="8_{EC734BA7-1EF6-4C5E-A943-BF6F52FA0408}" xr6:coauthVersionLast="46" xr6:coauthVersionMax="46" xr10:uidLastSave="{C5716331-5239-463E-9808-248C600E7BAA}"/>
  <bookViews>
    <workbookView xWindow="-108" yWindow="-108" windowWidth="23256" windowHeight="12576" firstSheet="1" activeTab="1" xr2:uid="{A36C1180-FDE4-46EF-9021-3FF8DE657809}"/>
  </bookViews>
  <sheets>
    <sheet name="Selecties" sheetId="3" state="hidden" r:id="rId1"/>
    <sheet name="PvE" sheetId="1" r:id="rId2"/>
    <sheet name="Scoring" sheetId="2" r:id="rId3"/>
    <sheet name="Statistiek" sheetId="4" state="hidden" r:id="rId4"/>
    <sheet name="Draaitabel" sheetId="5" state="hidden" r:id="rId5"/>
  </sheets>
  <definedNames>
    <definedName name="_xlnm._FilterDatabase" localSheetId="1" hidden="1">PvE!$B$5:$K$143</definedName>
    <definedName name="Slicer_Klasse">#N/A</definedName>
    <definedName name="Slicer_Prioriteit">#N/A</definedName>
    <definedName name="Slicer_Rubriek">#N/A</definedName>
    <definedName name="Slicer_Type_Eis">#N/A</definedName>
  </definedNames>
  <calcPr calcId="191028"/>
  <pivotCaches>
    <pivotCache cacheId="0" r:id="rId6"/>
  </pivotCaches>
  <extLst>
    <ext xmlns:x14="http://schemas.microsoft.com/office/spreadsheetml/2009/9/main" uri="{BBE1A952-AA13-448e-AADC-164F8A28A991}">
      <x14:slicerCaches>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 l="1"/>
  <c r="H10" i="4"/>
  <c r="I10" i="4"/>
  <c r="I9" i="4"/>
  <c r="H9" i="4"/>
  <c r="H8" i="4"/>
  <c r="H7" i="4"/>
  <c r="H6" i="4"/>
  <c r="J83" i="1"/>
  <c r="K83" i="1" s="1"/>
  <c r="J82" i="1"/>
  <c r="K82" i="1" s="1"/>
  <c r="J48" i="1"/>
  <c r="K48" i="1" s="1"/>
  <c r="D9" i="2"/>
  <c r="K9" i="1"/>
  <c r="K8" i="1"/>
  <c r="K7" i="1"/>
  <c r="H15" i="4"/>
  <c r="J59" i="1" l="1"/>
  <c r="K59" i="1" s="1"/>
  <c r="J51" i="1"/>
  <c r="K51" i="1" s="1"/>
  <c r="J30" i="1"/>
  <c r="K30" i="1" s="1"/>
  <c r="J37" i="1"/>
  <c r="K37" i="1" s="1"/>
  <c r="J63" i="1" l="1"/>
  <c r="K63" i="1" s="1"/>
  <c r="J62" i="1"/>
  <c r="K62" i="1" s="1"/>
  <c r="J56" i="1"/>
  <c r="K56" i="1" s="1"/>
  <c r="J32" i="1"/>
  <c r="K32" i="1" s="1"/>
  <c r="C10" i="4"/>
  <c r="C9" i="4"/>
  <c r="C8" i="4"/>
  <c r="C7" i="4"/>
  <c r="C6" i="4"/>
  <c r="C5" i="4"/>
  <c r="C4" i="4"/>
  <c r="J10" i="1"/>
  <c r="C8" i="2"/>
  <c r="K139" i="1"/>
  <c r="K140" i="1"/>
  <c r="K141" i="1"/>
  <c r="M10" i="4"/>
  <c r="M8" i="4"/>
  <c r="M5" i="4"/>
  <c r="M4" i="4"/>
  <c r="K10" i="4"/>
  <c r="K5" i="4"/>
  <c r="L10" i="4"/>
  <c r="Q10" i="4" s="1"/>
  <c r="J10" i="4"/>
  <c r="P10" i="4" s="1"/>
  <c r="L9" i="4"/>
  <c r="J9" i="4"/>
  <c r="O9" i="4"/>
  <c r="L8" i="4"/>
  <c r="Q8" i="4" s="1"/>
  <c r="J8" i="4"/>
  <c r="L7" i="4"/>
  <c r="J7" i="4"/>
  <c r="L6" i="4"/>
  <c r="J6" i="4"/>
  <c r="L5" i="4"/>
  <c r="Q5" i="4" s="1"/>
  <c r="J5" i="4"/>
  <c r="P5" i="4" s="1"/>
  <c r="L4" i="4"/>
  <c r="Q4" i="4" s="1"/>
  <c r="J4" i="4"/>
  <c r="F10" i="4"/>
  <c r="E10" i="4"/>
  <c r="D10" i="4"/>
  <c r="F9" i="4"/>
  <c r="E9" i="4"/>
  <c r="D9" i="4"/>
  <c r="F8" i="4"/>
  <c r="E8" i="4"/>
  <c r="D8" i="4"/>
  <c r="F7" i="4"/>
  <c r="E7" i="4"/>
  <c r="D7" i="4"/>
  <c r="F6" i="4"/>
  <c r="E6" i="4"/>
  <c r="D6" i="4"/>
  <c r="F5" i="4"/>
  <c r="E5" i="4"/>
  <c r="D5" i="4"/>
  <c r="F4" i="4"/>
  <c r="E4" i="4"/>
  <c r="D4" i="4"/>
  <c r="J138" i="1"/>
  <c r="K138" i="1" s="1"/>
  <c r="J137" i="1"/>
  <c r="K137" i="1" s="1"/>
  <c r="J136" i="1"/>
  <c r="K136" i="1" s="1"/>
  <c r="J135" i="1"/>
  <c r="K135"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9" i="1"/>
  <c r="K119" i="1" s="1"/>
  <c r="J118" i="1"/>
  <c r="K118" i="1" s="1"/>
  <c r="J117" i="1"/>
  <c r="K117" i="1" s="1"/>
  <c r="J116" i="1"/>
  <c r="K116" i="1" s="1"/>
  <c r="J115" i="1"/>
  <c r="K115" i="1" s="1"/>
  <c r="J114" i="1"/>
  <c r="K114" i="1" s="1"/>
  <c r="J113" i="1"/>
  <c r="K113" i="1" s="1"/>
  <c r="J112" i="1"/>
  <c r="K112" i="1" s="1"/>
  <c r="J111" i="1"/>
  <c r="K111" i="1" s="1"/>
  <c r="J110" i="1"/>
  <c r="K110" i="1" s="1"/>
  <c r="J109" i="1"/>
  <c r="K109" i="1" s="1"/>
  <c r="J108" i="1"/>
  <c r="K108" i="1" s="1"/>
  <c r="J107" i="1"/>
  <c r="K107" i="1" s="1"/>
  <c r="J106" i="1"/>
  <c r="K106" i="1" s="1"/>
  <c r="J105" i="1"/>
  <c r="K105" i="1" s="1"/>
  <c r="J104" i="1"/>
  <c r="K104" i="1" s="1"/>
  <c r="J103" i="1"/>
  <c r="K103" i="1" s="1"/>
  <c r="J102" i="1"/>
  <c r="K102" i="1" s="1"/>
  <c r="J101" i="1"/>
  <c r="K101" i="1" s="1"/>
  <c r="J100" i="1"/>
  <c r="K100" i="1" s="1"/>
  <c r="J99" i="1"/>
  <c r="K99" i="1" s="1"/>
  <c r="J98" i="1"/>
  <c r="K98" i="1" s="1"/>
  <c r="J97" i="1"/>
  <c r="K97" i="1" s="1"/>
  <c r="J96" i="1"/>
  <c r="K96" i="1" s="1"/>
  <c r="J95" i="1"/>
  <c r="K95" i="1" s="1"/>
  <c r="J94" i="1"/>
  <c r="K94" i="1" s="1"/>
  <c r="J93" i="1"/>
  <c r="K93" i="1" s="1"/>
  <c r="J92" i="1"/>
  <c r="K92" i="1" s="1"/>
  <c r="J91" i="1"/>
  <c r="K91" i="1" s="1"/>
  <c r="J90" i="1"/>
  <c r="K90" i="1" s="1"/>
  <c r="J89" i="1"/>
  <c r="K89" i="1" s="1"/>
  <c r="J88" i="1"/>
  <c r="K88" i="1" s="1"/>
  <c r="J87" i="1"/>
  <c r="K87" i="1" s="1"/>
  <c r="J86" i="1"/>
  <c r="K86" i="1" s="1"/>
  <c r="J85" i="1"/>
  <c r="J84" i="1"/>
  <c r="K84" i="1" s="1"/>
  <c r="J81" i="1"/>
  <c r="K81" i="1" s="1"/>
  <c r="J80" i="1"/>
  <c r="K80" i="1" s="1"/>
  <c r="J79" i="1"/>
  <c r="K79" i="1" s="1"/>
  <c r="J78" i="1"/>
  <c r="K78" i="1" s="1"/>
  <c r="J77" i="1"/>
  <c r="K77" i="1" s="1"/>
  <c r="J76" i="1"/>
  <c r="K76" i="1" s="1"/>
  <c r="J75" i="1"/>
  <c r="K75" i="1" s="1"/>
  <c r="J74" i="1"/>
  <c r="K74" i="1" s="1"/>
  <c r="J73" i="1"/>
  <c r="K73" i="1" s="1"/>
  <c r="J72" i="1"/>
  <c r="K72" i="1" s="1"/>
  <c r="J71" i="1"/>
  <c r="K71" i="1" s="1"/>
  <c r="J70" i="1"/>
  <c r="K70" i="1" s="1"/>
  <c r="J69" i="1"/>
  <c r="K69" i="1" s="1"/>
  <c r="J68" i="1"/>
  <c r="K68" i="1" s="1"/>
  <c r="J67" i="1"/>
  <c r="K67" i="1" s="1"/>
  <c r="J66" i="1"/>
  <c r="K66" i="1" s="1"/>
  <c r="J65" i="1"/>
  <c r="K65" i="1" s="1"/>
  <c r="J64" i="1"/>
  <c r="K64" i="1" s="1"/>
  <c r="J61" i="1"/>
  <c r="K61" i="1" s="1"/>
  <c r="J60" i="1"/>
  <c r="K60" i="1" s="1"/>
  <c r="J58" i="1"/>
  <c r="K58" i="1" s="1"/>
  <c r="J57" i="1"/>
  <c r="K57" i="1" s="1"/>
  <c r="J55" i="1"/>
  <c r="K55" i="1" s="1"/>
  <c r="J54" i="1"/>
  <c r="K54" i="1" s="1"/>
  <c r="J53" i="1"/>
  <c r="K53" i="1" s="1"/>
  <c r="J52" i="1"/>
  <c r="K52" i="1" s="1"/>
  <c r="J50" i="1"/>
  <c r="K50" i="1" s="1"/>
  <c r="J49" i="1"/>
  <c r="K49" i="1" s="1"/>
  <c r="J47" i="1"/>
  <c r="K47" i="1" s="1"/>
  <c r="J46" i="1"/>
  <c r="K46" i="1" s="1"/>
  <c r="J45" i="1"/>
  <c r="K45" i="1" s="1"/>
  <c r="J44" i="1"/>
  <c r="K44" i="1" s="1"/>
  <c r="J43" i="1"/>
  <c r="K43" i="1" s="1"/>
  <c r="J42" i="1"/>
  <c r="K42" i="1" s="1"/>
  <c r="J41" i="1"/>
  <c r="K41" i="1" s="1"/>
  <c r="J40" i="1"/>
  <c r="K40" i="1" s="1"/>
  <c r="J39" i="1"/>
  <c r="K39" i="1" s="1"/>
  <c r="J38" i="1"/>
  <c r="K38" i="1" s="1"/>
  <c r="J36" i="1"/>
  <c r="K36" i="1" s="1"/>
  <c r="J35" i="1"/>
  <c r="K35" i="1" s="1"/>
  <c r="J34" i="1"/>
  <c r="K34" i="1" s="1"/>
  <c r="J33" i="1"/>
  <c r="K33" i="1" s="1"/>
  <c r="J31" i="1"/>
  <c r="J29" i="1"/>
  <c r="K29" i="1" s="1"/>
  <c r="J28" i="1"/>
  <c r="K28" i="1" s="1"/>
  <c r="J27" i="1"/>
  <c r="K27" i="1" s="1"/>
  <c r="J26" i="1"/>
  <c r="K26" i="1" s="1"/>
  <c r="J25" i="1"/>
  <c r="K25" i="1" s="1"/>
  <c r="J24" i="1"/>
  <c r="K24" i="1" s="1"/>
  <c r="J23" i="1"/>
  <c r="K23" i="1" s="1"/>
  <c r="J22" i="1"/>
  <c r="K22" i="1" s="1"/>
  <c r="J21" i="1"/>
  <c r="K21" i="1" s="1"/>
  <c r="J20" i="1"/>
  <c r="J19" i="1"/>
  <c r="K19" i="1" s="1"/>
  <c r="J18" i="1"/>
  <c r="K18" i="1" s="1"/>
  <c r="J17" i="1"/>
  <c r="K17" i="1" s="1"/>
  <c r="J16" i="1"/>
  <c r="K16" i="1" s="1"/>
  <c r="J15" i="1"/>
  <c r="K15" i="1" s="1"/>
  <c r="J14" i="1"/>
  <c r="J13" i="1"/>
  <c r="K13" i="1" s="1"/>
  <c r="J12" i="1"/>
  <c r="K12" i="1" s="1"/>
  <c r="J11" i="1"/>
  <c r="K11" i="1" s="1"/>
  <c r="H5" i="4" l="1"/>
  <c r="H4" i="4"/>
  <c r="K85" i="1"/>
  <c r="I8" i="4"/>
  <c r="O8" i="4" s="1"/>
  <c r="K20" i="1"/>
  <c r="I6" i="4"/>
  <c r="O6" i="4" s="1"/>
  <c r="K14" i="1"/>
  <c r="I5" i="4"/>
  <c r="K31" i="1"/>
  <c r="I7" i="4"/>
  <c r="O7" i="4" s="1"/>
  <c r="I4" i="4"/>
  <c r="K10" i="1"/>
  <c r="D7" i="2"/>
  <c r="C13" i="2" s="1"/>
  <c r="C12" i="4"/>
  <c r="M6" i="4"/>
  <c r="Q6" i="4" s="1"/>
  <c r="F12" i="4"/>
  <c r="O10" i="4"/>
  <c r="K7" i="4"/>
  <c r="P7" i="4" s="1"/>
  <c r="K8" i="4"/>
  <c r="P8" i="4" s="1"/>
  <c r="M9" i="4"/>
  <c r="Q9" i="4" s="1"/>
  <c r="K9" i="4"/>
  <c r="P9" i="4" s="1"/>
  <c r="J12" i="4"/>
  <c r="L12" i="4"/>
  <c r="K4" i="4"/>
  <c r="D12" i="4"/>
  <c r="K6" i="4"/>
  <c r="P6" i="4" s="1"/>
  <c r="M7" i="4"/>
  <c r="Q7" i="4" s="1"/>
  <c r="E12" i="4"/>
  <c r="K6" i="1"/>
  <c r="D11" i="2"/>
  <c r="D13" i="2" s="1"/>
  <c r="O4" i="4" l="1"/>
  <c r="C7" i="2"/>
  <c r="O5" i="4"/>
  <c r="H12" i="4"/>
  <c r="E7" i="2"/>
  <c r="K12" i="4"/>
  <c r="I12" i="4"/>
  <c r="M12" i="4"/>
  <c r="P4" i="4"/>
</calcChain>
</file>

<file path=xl/sharedStrings.xml><?xml version="1.0" encoding="utf-8"?>
<sst xmlns="http://schemas.openxmlformats.org/spreadsheetml/2006/main" count="709" uniqueCount="225">
  <si>
    <t>Standaard</t>
  </si>
  <si>
    <t>Configureerbaar &lt;= 1 mensuur</t>
  </si>
  <si>
    <t>Configureerbaar &lt;= 2 mensuur</t>
  </si>
  <si>
    <t>Configureerbaar &lt;= 4 mensuur</t>
  </si>
  <si>
    <t>Configureerbaar &gt; 4 mensuur</t>
  </si>
  <si>
    <t>Maatwerk &lt;= 8 mensuur</t>
  </si>
  <si>
    <t>Maatwerk &lt;= 16 mensuur</t>
  </si>
  <si>
    <t>Maatwerk &lt;= 32 mensuur</t>
  </si>
  <si>
    <t>Maatwerk &lt;= 64 mensuur</t>
  </si>
  <si>
    <t>Maatwerk &gt; 64 mensuur</t>
  </si>
  <si>
    <t>Niet mogelijk</t>
  </si>
  <si>
    <t>Beantwoording Programma ICT natuurbeheerders NCN</t>
  </si>
  <si>
    <t xml:space="preserve">Invulinstructie voor Inschrijver.
Geef per eis of wens aan of uw Oplossing hieraan voldoet door de manier waarop u dit kunt realiseren' in te vullen. Het aantal beantwoorde vragen wordt in de tabel hieronder weergegeven. De mate waarin uw inschrijving per eis/wens daadwerkelijk voldoet aan het gestelde wordt bepaald na de inhoudelijke beoordeling per onderdeel, zie het tabblad Invulinstructie. Door inschrijving gaat Inschrijver akkoord met de Eisen in de Aanbestedingsstukken. </t>
  </si>
  <si>
    <t xml:space="preserve">Nr </t>
  </si>
  <si>
    <t xml:space="preserve">Klasse </t>
  </si>
  <si>
    <t>Eis</t>
  </si>
  <si>
    <t>Rubriek</t>
  </si>
  <si>
    <t xml:space="preserve">Prioriteit </t>
  </si>
  <si>
    <t xml:space="preserve">Toelichting  </t>
  </si>
  <si>
    <t>Type Eis</t>
  </si>
  <si>
    <t>Max.Punten</t>
  </si>
  <si>
    <t xml:space="preserve">Uw antwoord 
Ja of Nee </t>
  </si>
  <si>
    <t>Behaalde punten</t>
  </si>
  <si>
    <t xml:space="preserve">Count </t>
  </si>
  <si>
    <t xml:space="preserve">De licenties en deel van het functioneelbeheer moet op termijn overdraagbaar zijn aan een andere partij dan BIJ12. In eerste aanzet zal het functioneel beheer belegd zijn bij BIJ12 en zal BIJ12 de licentieovereenkomsten aangaan. Op termijn moet dit beheer en de licenties overdragen kunnen worden. 
</t>
  </si>
  <si>
    <t>Knock-out</t>
  </si>
  <si>
    <t>Beoordeling</t>
  </si>
  <si>
    <t xml:space="preserve">Geef uw antwoord op deze wens aan in het Word-document "invuldocument Wensen 'ICT natuurbeheerders NCN' (t.b.v. inschrijver)". </t>
  </si>
  <si>
    <t>De aangeboden oplossing is een public Cloud SaaS-dienstverlening</t>
  </si>
  <si>
    <t>De applicatie mag niet geplaatst worden of verweven worden met de infrastructuur van BIJ12. NCN zelf beschikt niet over een infrastructuur voor een “on-premise” oplossing</t>
  </si>
  <si>
    <t>Must Have</t>
  </si>
  <si>
    <t xml:space="preserve"> De voorziening dient geschikt te zijn voor de gangbare browser-versies:  
▪	Microsoft Edge vanaf versie 88.0.705.50
▪	Mozilla Firefox vanaf versie 85.0
▪	Safari vanaf versie 13
▪	Google Chrome vanaf versie 88.0.4324.104</t>
  </si>
  <si>
    <t>Zelfscore</t>
  </si>
  <si>
    <t xml:space="preserve">Met behulp van de ICT-voorziening moet voor SNL-beheersubsidie op één oppervlakte één natuurbeheertype of landschapsbeheertype kunnen worden aangevraagd. </t>
  </si>
  <si>
    <r>
      <t>Ook rentmeesters moeten door een collectief geautoriseerd kunnen worden om</t>
    </r>
    <r>
      <rPr>
        <strike/>
        <sz val="11"/>
        <rFont val="Calibri"/>
        <family val="2"/>
        <scheme val="minor"/>
      </rPr>
      <t>p</t>
    </r>
    <r>
      <rPr>
        <sz val="11"/>
        <rFont val="Calibri"/>
        <family val="2"/>
        <scheme val="minor"/>
      </rPr>
      <t xml:space="preserve"> subsidie aanvragen te registreren</t>
    </r>
  </si>
  <si>
    <t>Should have</t>
  </si>
  <si>
    <t>Een rentmeester ziet alleen de gegevens van de natuurbeheerders waarvoor deze de administratie uitvoert namens één collectief</t>
  </si>
  <si>
    <t>De gegevens en informatie die worden verwerkt door het collectief met de ICT-voorziening moeten eigendom blijven van het collectief</t>
  </si>
  <si>
    <t xml:space="preserve">Het aanvragen van subsidie SNL Natuur- en landschapsbeheer en het beheer van de beschikking vindt plaats op basis van omvang in hectares voor de betreffende natuurbeheertypen en hectares, meters of stuks van het betreffende landschapsbeheertypen.  </t>
  </si>
  <si>
    <t xml:space="preserve">De beheertypenkaart uit het Natuurbeheerplan van de provincie is leidend voor de subsidieaanvraag.  Dat betekend dat primair alle toegestane beheertypen kunnen worden geselecteerd zoals aangegeven in het natuurbeheerplan. En dat secundair er beheertypen kunnen worden toegewezen uit de beheerindex. </t>
  </si>
  <si>
    <t xml:space="preserve">De registratie van deelnemers vindt plaats op basis van door de wet toegestane unieke identificatienummers  (Voor deze gebruikersgroep is het gebruik van het BSN niet toegestaan). </t>
  </si>
  <si>
    <t xml:space="preserve">De informatie/gegevens die collectieven en provincies bij de collectieve aanvraag SNLnatuurbeheer en de beschikking die daarop volgt uitwisselen vindt plaats conform de dan vigerende versie van het Informatiemodel Natuur (IMNa). Op dit moment is dat IMNA 5.3. Het IMNA is te vinden op: https://www.bij12.nl/onderwerpen/natuur-en-landschap/digitale-keten-natuurhttps://www.bij12.nl/onderwerpen/natuur-en-landschap/digitale-keten-natuur-ketensamenwerking/informatiemodel-natuur-imna/ketensamenwerking/informatiemodel-natuur-imna/   </t>
  </si>
  <si>
    <t>CRM</t>
  </si>
  <si>
    <t xml:space="preserve">Het is mogelijk om een natuurbeheerder te registreren en te kunnen wijzigen als deelnemer van een natuurcollectief. </t>
  </si>
  <si>
    <t>Registratie deelnemer</t>
  </si>
  <si>
    <t>naam natuurbeheerder, bezoek adres, correspondentie adres, contact persoon, uniek identificatienummer, soort rechtspersoon, category (bijv landgoedeigenaar, rentmeester, KVK-nummer, status van de certificering, status deelnemer.</t>
  </si>
  <si>
    <t>Het is mogelijk om een deelnemer op inactief te plaatsen. Met vermelding van redenen</t>
  </si>
  <si>
    <t xml:space="preserve">Het is mogelijk om bij een deelnemer aan te geven dat deze geen correspondentie (mailings) wenst die niet gerelateerd zijn aan een aanvraag voor subsidie dan wel het subsidieproces.  (= mogelijkheid voor een opt-out) </t>
  </si>
  <si>
    <t>Mailing</t>
  </si>
  <si>
    <t xml:space="preserve">Het is mogelijk om binnen een collectief een deelnemer te koppelen aan de afdeling binnen het collectief </t>
  </si>
  <si>
    <t xml:space="preserve">Per deelnemer kan worden aangegeven voor welke doeleinde deze onderdeel kan zijn van een mailingsactief </t>
  </si>
  <si>
    <t>Per deelnemer kunnen er wat relatie gerichte notities worden vastgelegd (voor intern gebruik)</t>
  </si>
  <si>
    <t>Per deelnemer kan er een relatie worden bijgehouden en getoond mbt betrokken personen. Bijvoorbeeld "is rentmeester van" of "is gemachtigde voor"</t>
  </si>
  <si>
    <t>Dossier</t>
  </si>
  <si>
    <t>Het digitaaldossier kan uitgesplist/gefilterd worden op basis van aanvraagjaar en beheertype(n).</t>
  </si>
  <si>
    <t>De beheereenheden kunnen, binnen het digitale dossier van een deelnemer, gesorteerd en gefilterd worden intekenjaar en /of eind afloopperiode beschikking en/of beschikkingsjaar</t>
  </si>
  <si>
    <t>Vanuit dossier direct bijlage(n) letop kunnen verzenden via email of uploaden bij de aanvraag. Zonder een document in de Kantoorautomatisering-omgeving te moeten openen. Bijvoorbeeld d.m.v. Drag and drop</t>
  </si>
  <si>
    <t>GIS</t>
  </si>
  <si>
    <t xml:space="preserve">Van een beheereenheid (vanuit het beheereenheden overzicht) de geselecteerde beheertypen op de GIS-kaart kunnen zien </t>
  </si>
  <si>
    <t xml:space="preserve">Identificaties van beheereenheden blijven uniek </t>
  </si>
  <si>
    <t>Documenten middels drag and drop kunnen toevoegen aan een dossier van een deelnemer</t>
  </si>
  <si>
    <r>
      <t>Per document kunnen aan</t>
    </r>
    <r>
      <rPr>
        <strike/>
        <sz val="11"/>
        <rFont val="Calibri"/>
        <family val="2"/>
        <scheme val="minor"/>
      </rPr>
      <t>ge</t>
    </r>
    <r>
      <rPr>
        <sz val="11"/>
        <rFont val="Calibri"/>
        <family val="2"/>
        <scheme val="minor"/>
      </rPr>
      <t>geven of deze in het klantportaal gepubliceerd moet worden.</t>
    </r>
  </si>
  <si>
    <t>Portaal</t>
  </si>
  <si>
    <t xml:space="preserve">Deelnemers kunnen via een selectie worden geselecteerd voor een mailingsactie. </t>
  </si>
  <si>
    <t>Voor een mailingsactie kunnen verschillende sjablonen per collectief worden gebruikt. In sjabloon ook velden uit de applicatie kunnen mergen.</t>
  </si>
  <si>
    <t xml:space="preserve">Er kunnen in de ICT voorzieningen standaard sjablonen worden aangelegd  (brieven, emails e.d.). Deze kunnen divergeren per Collectief.  In sjabloon ook velden uit de applicatie kunnen mergen. </t>
  </si>
  <si>
    <t>De ICT-voorziening heeft de mogelijkheid voor een plug-in voor outlook waarbij outlook kan worden gebruikt als email voorziening. De verzonden of ontvangen email moet daarbij wel automatische opgeslagen kunnen worden in het  digitale dossier van de deelnemer</t>
  </si>
  <si>
    <t xml:space="preserve">Op basis van de door de provincie (of RVO) aangereikte Shapefile resp. GEO-JSON behorende bij de beschikking kunnen de onderliggende aanvragen van beheereenheden van deelnemers automatisch worden aangepast.  Bijvoorbeeld Omvang (gemeten omvang in HA.), aantal beheereenheden, afwijzen van een beheerpakket. </t>
  </si>
  <si>
    <t>De collectieven kunnen alleen hun eigen deelnemers zien, wijzigen of toevoegen</t>
  </si>
  <si>
    <t xml:space="preserve">De ICT-voorziening controleert de aanmelding-gegevens van deelnemers op volledigheid en correctheid voor de verplichte onderdelen.  
Noot: Bij een niet volledige en/of correcte aanmelding biedt de ICT voorziening de mogelijkheid om deze aan te vullen en/of te wijzigen. </t>
  </si>
  <si>
    <t xml:space="preserve">De ICT-voorziening stelt het collectief in staat een individuele concept aanvraag voor SNL subsidie(s) en toeslagen op te stellen ten behoeve van de deelnemer op basis van beheereenheden.  </t>
  </si>
  <si>
    <t>De ICT-voorziening stelt het collectief in staat om voor het indienen van de collectieve (concept) aanvraag één collectieve berekening en één collectieve kaart van alle individuele subsidieaanvragen samen te stellen (IMNa) volgens een afgesproken vastgesteld format.</t>
  </si>
  <si>
    <t xml:space="preserve">De ICT-voorziening biedt het collectief de mogelijkheid om individuele deelnemers via email digitaal te informeren over afwijzingen op hun aanvraag middels een tekstuele toelichting . </t>
  </si>
  <si>
    <t xml:space="preserve">De ICT-voorziening biedt het collectief de mogelijkheid om individuele deelnemers via een portaal digitaal te informeren over afwijzingen op hun aanvraag middels een digitale kaart/view. </t>
  </si>
  <si>
    <t xml:space="preserve">De ICT-voorziening berekent het bedrag voor de deelbeschikkingen op basis van de door de provincie aangeleverde collectieve beschikking. </t>
  </si>
  <si>
    <t>Financieel</t>
  </si>
  <si>
    <t>Er kunnen verschillende prijslijsten per provincie worden gehanteerd binnen de applicatie en deze kunnen ook worden getoond aan de gebruiker</t>
  </si>
  <si>
    <r>
      <t>Financieel</t>
    </r>
    <r>
      <rPr>
        <sz val="11"/>
        <color rgb="FF7030A0"/>
        <rFont val="Calibri"/>
        <family val="2"/>
        <scheme val="minor"/>
      </rPr>
      <t xml:space="preserve"> </t>
    </r>
  </si>
  <si>
    <t>De ICT-voorziening kan de beschikking in deelbeschikkingen uit splitsen per deelnemer. Daarbij moet naar de deelnemer goed inzichtelijk zijn welk deel van de aanvraag is  goedgekeurd en wel deel is afgewezen.</t>
  </si>
  <si>
    <t>* Kan de bijdrage berekenen
* kosten voor monitoring berekenen (Collectief specifiek en beheertype afhankelijk)</t>
  </si>
  <si>
    <t xml:space="preserve">De ICT-voorziening stelt de deelnemer in staat om de kaart en specificatie van de deelbeschikking via een portaal digitaal in te zien. </t>
  </si>
  <si>
    <t>De ICT-voorziening stelt het collectief in staat om de volgende wijzigingen van deelnemer/leden digitaal te verwerken.  
•	persoons- en/of lidmaatschapsgegevens;
•	verzoek tot wijziging van de beheertypen;
•	Gehele of gedeeltelijke overdracht van eigendom van grond waar een SNL subsidie op rust aan een koper.</t>
  </si>
  <si>
    <r>
      <t>De ICT-voorziening stelt het collectief in staat een beheertype toe te voegen of te verwijderen aan de (concept) aanvraag.  Een beheertype beschrijft de natuurwaarden en kenmerken van het natuurterrein en landschapselement. Het ‘Natuurbeheerplan ’ omschrijft voor welke beheertypes subsidie mogelijk is.  Voorbeeld van een beheertype is 'Poel en kleine historische wateren' of 'Kruiden- en faunarijk grasland'.</t>
    </r>
    <r>
      <rPr>
        <strike/>
        <sz val="11"/>
        <rFont val="Calibri"/>
        <family val="2"/>
        <scheme val="minor"/>
      </rPr>
      <t xml:space="preserve"> </t>
    </r>
  </si>
  <si>
    <t xml:space="preserve">Er kan een natuurbeheerplan geupload worden in de GIS-module.
De Natuurbeheerplan kaarten worden op verschillende tijden afgegeven.  Het is dan gewenst deze kaart vaker, gedurende een kalenderjaar, te kunnen updaten.  </t>
  </si>
  <si>
    <t xml:space="preserve">De ICT-voorziening stelt het collectief in staat een beheertype aan de (concept) aanvraag  toe te voegen of te verwijderen op basis van "de Beheerindex" . De beheertypen uit deze index dienen ook geselecteerd te kunnen worden, ondanks dat deze niet in het ''natuurbeheerplan' staan. </t>
  </si>
  <si>
    <r>
      <t xml:space="preserve">De ICT-voorziening stelt het collectief in staat </t>
    </r>
    <r>
      <rPr>
        <b/>
        <sz val="11"/>
        <rFont val="Calibri"/>
        <family val="2"/>
        <scheme val="minor"/>
      </rPr>
      <t>concept</t>
    </r>
    <r>
      <rPr>
        <sz val="11"/>
        <rFont val="Calibri"/>
        <family val="2"/>
        <scheme val="minor"/>
      </rPr>
      <t xml:space="preserve"> beheereenheid aan te maken en te exporteren in de shapefile/geo-json. Deze concept beheereenheid moet te selecteren zijn op de diverse gis-kaarten ECHTER niet worden afgedrukt of in berekeningen worden meegenomen in de aanvraag.</t>
    </r>
  </si>
  <si>
    <t>Could have</t>
  </si>
  <si>
    <t>In de  ICT-voorziening wordt een onderscheid gemaakt in de verschillende beheertypen en de toeslagpakketten. (openstellingsbijdrage (voorheen recreatietoeslag) en/of monitoring- en/of vaar- en/of schaaptoeslagen). Deze toeslagpakketten zijn ook herkenbaar aan hun unieke nummer.</t>
  </si>
  <si>
    <t xml:space="preserve">De ICT-voorziening stelt het collectief in staat vanuit een beschikking een perceel/of alle percelen  (inclusief beheertypen) over te dragen aan een andere deelnemer.  </t>
  </si>
  <si>
    <t>De ICT-voorziening stelt het collectief in staat uitbreidingen te verwerken. 
Elk collectief werkt met uitbreidingsaanvragen. Dat houdt in dat er in een jaar een aanvraag wordt gedaan en beschikt. Het vol-gende jaar wordt een uitbreidingsaanvraag ingediend op de lopende beschikking. Er wordt dan een GIS bestand gemaakt van de nieuw toe te voegen BE met bijbehorend Excel. De beschikking wordt afgegeven voor deze nieuwe aanvraag, voor de resteren-de jaren van de lopende beschikking. De meeste provincies geven dan een beschikking op papier af waarin de oude beschikking staat en die wordt aangevuld met de nieuwe berekening. Sommige collectieven hebben daardoor maar één beschikking lopen, andere collectieven hebben meerder beschikkingen. De bijbehorende Shapefile of GEO-JSON bestanden moeten ingelezen kunnen worden.</t>
  </si>
  <si>
    <t>Ook CRM</t>
  </si>
  <si>
    <t xml:space="preserve">GIS </t>
  </si>
  <si>
    <t>Continueren van een aflopende aanvraag:  De ICT-voorziening stelt het collectief in staat aflopende beschikkingen te verwerken. 
De aflopende beschikking moet overgenomen kunnen worden als nieuwe aanvraag zonder dat deze helemaal opnieuw ingetekend hoeft te worden.</t>
  </si>
  <si>
    <t>De ICT-voorziening stelt het collectief in staan een perceel te splitsen in meerdere delen (inclusief de toekenning van de onderkende beheereenheden)</t>
  </si>
  <si>
    <t xml:space="preserve">In de GISkaart kunnen percelen opgesplitst worden in meerdere percelen (A, B, C ed. ) of beheereenheden worden samengevoegd. En perceel van vorm (diverse afmetingen) wijzigen. </t>
  </si>
  <si>
    <t>Splitsen van een perceel kan op meerdere referentie kaarten plaatsvinden. Bijv Kadastrale kaart, Natuurdatabase, BRP,....</t>
  </si>
  <si>
    <t xml:space="preserve">De ICT-voorziening stelt het collectief in staat om een deelbeschikking, bij een gehele of gedeeltelijke overdracht van percelen van een deelnemer aan te passen ten behoeve van de nieuwe eigenaar van de percelen voor de resterende looptijd en een nieuw deelnemer/ lidmaatschap daarvoor aan te maken. </t>
  </si>
  <si>
    <t xml:space="preserve">De ICT-voorziening maakt het voor het collectief mogelijk om de volgende informatie/ gegevens te delen. 
- De ICT-voorziening maakt het mogelijk om een Excel (conform vastgesteld format) met een totaal overzicht van de financiële vergoedingen voor de SNL subsidie/vergoedingen te genereren voor  uitwisseling met de provincie bij de collectieve (concept) aanvraag.  Alles conform vastgestelde eenheid (meters,  Ha of stuks) 
</t>
  </si>
  <si>
    <t>De ICT-voorziening stelt de collectieven in staat de eigendomsgegevens van de natuurbeheerder te toetsen/controleren middels een kadastrale kaart 
Noot: De natuurbeheerder ontvangt een  e-mail als de toets negatief is uitgevallen.</t>
  </si>
  <si>
    <t xml:space="preserve">De ICT-voorziening stelt de collectieven in staat om de aanvraag van de natuurbeheerder te toetsen/controleren of deze subsidiabel is op grond van het beheertype middels inzage in een actuele kadastrale kaart, Natuurbeheerplan-kaart, BRP, luchtfoto, Openstellingsbesluit en beschikkingenkaart. 
</t>
  </si>
  <si>
    <t xml:space="preserve">De ICT-voorziening biedt het collectief gelegenheid om periodiek en in bulk beheereenheden digitaal (volgens een vastgesteld format==&gt; Shapefile of GEO-Jeson) kenbaar te maken aan de provincie. </t>
  </si>
  <si>
    <t>De ICT-voorziening stelt het collectief in staat om voor het indienen van de collectieve (concept) aanvraag één berekening en één kaart van alle individuele subsidieaanvragen samen te stellen (IMNa) volgens een afgesproken vastgesteld format.</t>
  </si>
  <si>
    <t xml:space="preserve">De ICT-voorziening maakt het mogelijk om een Shapefile te genereren van de berekening en kaart voor uitwisseling van de collectieve (concept) aanvraag met de provincie. </t>
  </si>
  <si>
    <t>De ICT-voorziening maakt het mogelijk om een GEO-JSON te genereren van de berekening en kaart voor het uitwisseling van de collectieve (concept) aanvraag met RVO.</t>
  </si>
  <si>
    <t xml:space="preserve">De ICT-voorziening biedt het collectief de mogelijkheid om een digitale  specificatie van de deelbeschikking op te maken voor de individuele deelnemers, inclusief deelnemer-/lidmaatschap bijdrage.  </t>
  </si>
  <si>
    <t xml:space="preserve">De ICT-voorziening stelt het collectief in staat om het gesubsidieerde perceel uit de collectieve beschikking (Kaart) te halen in het geval de koper de subsidieverplichting niet wil overnemen van de verkopende deelnemer. </t>
  </si>
  <si>
    <t>Afdrukken</t>
  </si>
  <si>
    <t>Kunnen intekenen van vlakken, punten, lijnen . Vrij kunnen intekenen van percelen (bijvoorbeeld een Poel, perceel, e.d.)</t>
  </si>
  <si>
    <t xml:space="preserve">De ICT-voorziening stelt het collectief in staat om het gesubsidieerde perceel uit de collectieve beschikking (document) te halen in het geval de koper de subsidieverplichting niet wil overnemen van de verkopende deelnemer. </t>
  </si>
  <si>
    <t>Non functionals</t>
  </si>
  <si>
    <t xml:space="preserve">Juistheid: De uitkomst van eventuele tellingen en/of berekeningen moet in 100% van de gevallen juist zijn.  </t>
  </si>
  <si>
    <t xml:space="preserve">Beveiligbaarheid: Delen van het systeem moeten kunnen worden afgeschermd op basis van een login (combinatie username + password). Een functioneel beheerder moet de autorisatie kunnen configureren. </t>
  </si>
  <si>
    <t xml:space="preserve">Bedrijfszekerheid: Systeembeschikbaarheidsvenster is elke werkdag beschikbaar van 7:00 t/m 23:59 uur. Onderhoud vindt zo veel als mogelijk buiten dit beschikbaarheidsvenster plaats. Ondersteuningsvenster: Werkdagen 07:30 u.– 17:30 u. Te realiseren beschikbaarheid: &lt;98 %&gt; gemeten over het systeembeschikbaarheidsvenster op jaarbasis. 
In het weekend is de systeenmbeschikbaarheidsvenster:  best effort
</t>
  </si>
  <si>
    <t xml:space="preserve">Foutbestendigheid: De ICT-voorziening mag niet uitvallen als gevolg van een onjuist ingevoerde waarde. Er moet dan een foutmelding worden getoond, zodat gebruiker de foutieve waarden kan corrigeren (de combinatie object-ID/Foutcode moet uniek zijn, i.v.m. leesbaarheid van de rapportage). </t>
  </si>
  <si>
    <t xml:space="preserve">Herstelbaarheid: De gegevens in het systeem dienen gedurende een gehele zesjarige subsidieperiode (6 jaar) beschikbaar te blijven en bewaard conform de wettelijke bewaartermijnen. Daarnaast wordt elke 24 uur een back up gemaakt van de gegevens in het systeem. </t>
  </si>
  <si>
    <t>Aantrekkelijkheid: De ICT-voorziening dient qua look-and-feel afgestemd te zijn op de huisstijlen van de collectieven die daar gebruik van maken. 
-Het moet bijvoorbeeld mogelijk zijn een eigen logo toe te voegen 
- Sjabonen per collectief te kunnen laten divergeren</t>
  </si>
  <si>
    <t xml:space="preserve">Overdraagbaarheid: De ICT-voorziening dient conform standaarden de gegevens te kunnen exporteren of migreren naar een andere voorziening </t>
  </si>
  <si>
    <t>Snelheid: De maximale wachttijd voordat een actie door ICT-voorziening wordt uitgevoerd is 10 seconden bij een interactieve sessie en 30 seconden bij een batch verwerking met een gebruikersdialoog.</t>
  </si>
  <si>
    <t xml:space="preserve">Middelenbeslag: Bij meerdere gelijktijdig aangeboden aanvragen voor SNL natuurbeheer mogen de aanvragen opvolgend in een wachtrij worden geplaatst.  Bij gelijktijdig aanbieden mag de verwerkingstijd niet verder oplopen dan tot 2 uur. Gelijktijdig gebruik van het systeem door 10 of meer personen heeft geen invloed op de responsetijd. </t>
  </si>
  <si>
    <t xml:space="preserve">Begrijpelijkheid: De deelnemers van collectieven zijn beperkt digitaal vaardig waardoor de opzet en het gebruik van de ICT voorziening door deelnemers eenvoudig en overzichtelijk dient te zijn. In de ICT-voorziening wordt de Nederlandse taal gehanteerd. </t>
  </si>
  <si>
    <t xml:space="preserve">Begrijpelijkheid: de opzet en het gebruik van de ICT voorziening is relatief eenvoudig en overzichtelijk  In de ICT-voorziening wordt de Nederlandse taal gehanteerd. </t>
  </si>
  <si>
    <t>Should Have</t>
  </si>
  <si>
    <t xml:space="preserve">Het digitale dossier heeft de mogelijkheid een deel van het dossier te publiceren /voor inzage toegankelijk te maken voor de deelnemer. Gedacht wordt dan digitaal delen van berichten, taken, beschikkingen en via een GIS-presentatie inzicht in de eigen percelen en beheertypen. </t>
  </si>
  <si>
    <t xml:space="preserve">De ICT-voorziening stelt de deelnemer  in staat om digitale documenten toe te voegen bij de aanmelding voor 
deelnemer-/lidmaatschap en aanvraag van subsidie SNL. </t>
  </si>
  <si>
    <t xml:space="preserve">De ICT-voorziening biedt het collectief de mogelijkheid om de individuele concept aanvraag voor SNL subsidie(s) en toeslagen via de digitale omgeving aan de deelnemer te rapporteren (een kaart en specificatie) ter accordering. </t>
  </si>
  <si>
    <t xml:space="preserve">De ICT-voorziening biedt de deelnemer de mogelijkheid om de rapportage van de individuele concept aanvraag voor SNL subsidie(s) en toeslagen via de digitale omgeving te raadplegen.  </t>
  </si>
  <si>
    <t xml:space="preserve">De ICT-voorziening biedt de deelnemer de optie om al dan niet akkoord te gaan met de individuele conceptaanvraag. </t>
  </si>
  <si>
    <t xml:space="preserve">De ICT-voorziening stelt de deelnemer in staat om een incorrect beheertype (natuurbeheertype komt niet overeen met werkelijke situatie) kenbaar te maken aan het collectief. </t>
  </si>
  <si>
    <t xml:space="preserve">De ICT-voorziening biedt het collectief de mogelijkheid om individuele deelnemers via een portaal digitaal te informeren over afwijzingen op hun aanvraag middels een tekstuele toelichting . </t>
  </si>
  <si>
    <t xml:space="preserve">De ICT-voorziening biedt het collectief de mogelijkheid om individuele deelnemers via hun portaal digitaal te informeren over afwijzingen op hun aanvraag middels een digitale kaart/view. </t>
  </si>
  <si>
    <t xml:space="preserve"> De ICT-voorziening biedt de deelnemer de mogelijkheid om digitaal een verzoek tot wijziging van de beheertypen door te geven aan het collectief met een toelichting. </t>
  </si>
  <si>
    <t xml:space="preserve">De ICT-voorziening stelt de deelnemer in staat om digitaal wijzigingen door te geven betreffende de overdracht van eigendom van grond waar een SNL subsidie op rust aan een koper. </t>
  </si>
  <si>
    <t>Alleen geauthentiseerde apparatuur kan toegang krijgen tot een vertrouwde zone</t>
  </si>
  <si>
    <t>Toegangsbeveiliging</t>
  </si>
  <si>
    <t>Gebruikers met eigen of ongeauthentiseerde apparatuur (Bring Your Own Device) krijgen alleen toegang tot een onvertrouwde zone.</t>
  </si>
  <si>
    <t>Er is een sluitende formele registratie- en afmeldprocedure voor het beheren van gebruikersidentificaties;</t>
  </si>
  <si>
    <t>Toegangsrechten van gebruikers</t>
  </si>
  <si>
    <t>Het gebruiken van groepsaccounts is niet toegestaan;</t>
  </si>
  <si>
    <t>Er is uitsluitend toegang verleend tot informatiesystemen na autorisatie door een bevoegde functionaris;</t>
  </si>
  <si>
    <t>Er is een actueel mandaatregister of er zijn functieprofielen waaruit blijkt welke personen bevoegdheden hebben voor het verlenen van toegangsrechten.</t>
  </si>
  <si>
    <t>Er zijn maatregelen genomen die het fysiek en/of logisch isoleren van informatie met specifiek belang waarborgen;</t>
  </si>
  <si>
    <t>Onbevoegde toegang voorkomen</t>
  </si>
  <si>
    <t>Gebruikers kunnen alleen die informatie met specifiek belang inzien en verwerken die ze nodig hebben voor de uitoefening van hun taak;</t>
  </si>
  <si>
    <t>Als vanuit een onvertrouwde zone toegang wordt verleend naar een vertrouwde zone, gebeurt dit alleen op basis van minimaal two-factor authenticatie;</t>
  </si>
  <si>
    <t>Als er geen gebruik wordt gemaakt van two-factor authenticatie, is de wachtwoordlengte minimaal 8 posities en complex van samenstelling. Vanaf een wachtwoordlengte van 20 posities vervalt de complexiteitseis. Het aantal foutieve inlogpogingen is maximaal 10. De tijdsduur dat een account wordt geblokkeerd na overschrijding van het aantal keer foutief inloggen, is vastgelegd;</t>
  </si>
  <si>
    <t>In situaties waar geen two-factor authenticatie mogelijk is, wordt minimaal halfjaarlijks het wachtwoord vernieuwd;</t>
  </si>
  <si>
    <t>De eisen aan wachtwoorden moeten geautomatiseerd worden afgedwongen;</t>
  </si>
  <si>
    <t>Initiële wachtwoorden en wachtwoorden die gereset zijn, hebben een maximale geldigheidsduur van een werkdag en moeten bij het eerste gebruik worden gewijzigd</t>
  </si>
  <si>
    <t>Wachtwoorden die voldoen aan het wachtwoordbeleid, hebben een maximale geldigheidsduur van een jaar. Daar waar het beleid niet toepasbaar is, geldt een maximale geldigheidsduur van zes maanden.</t>
  </si>
  <si>
    <t>Wijzigingen aan de registratie van gegevens in de applicatie worden gelogged. (aangepast door wie, wanneer, wat). In afstemming wordt bepaald voor welke set aan gegevens deze logging noodzakelijk is;</t>
  </si>
  <si>
    <t>Logging</t>
  </si>
  <si>
    <t>Ten behoeve van de loganalyse is op basis van een expliciete risicoafweging de bewaarperiode van de logging bepaald. Binnen deze periode is de beschikbaarheid van de loginformatie gewaarborgd.</t>
  </si>
  <si>
    <t>De ICT-voorziening update op gezette tijden de nodige software die wordt gebruikt voor het verlenen van toegang tot het systeem of het systeemdomein;</t>
  </si>
  <si>
    <t>Voorkomen technische kwetsbaarheden</t>
  </si>
  <si>
    <t xml:space="preserve">Als de kans op misbruik en de verwachte schade beide hoog zijn (NCSC- classificatie kwetsbaarheidswaarschuwingen), worden patches zo snel mogelijk, maar uiterlijk binnen een week geïnstalleerd. In de tussentijd worden op basis van een expliciete risicoafweging, in afstemming met opdrachtgever,  mitigerende maatregelen getroffen. De aanbieder ontzorgt de opdrachtgever in deze door zelf invulling te geven aan het technische beheer. </t>
  </si>
  <si>
    <t xml:space="preserve">Periodiek voorziet de aanbieder de opdrachtgever van inzage in de stand van zaken </t>
  </si>
  <si>
    <t>De software is bereikbaar via modern internetadres Ipv6;</t>
  </si>
  <si>
    <t>De domeinnaam(DNSSEC) is ondertekend;</t>
  </si>
  <si>
    <t>De ICT toepassing kent een beveiligde verbinding HTTPS;</t>
  </si>
  <si>
    <t xml:space="preserve">De ICT toepassing past de volgende applicatie beveiligingsopties toe: 
X-frame-opties, X-content type opties, x-xss protection, content security policy, referr policy. In uw antwoord geeft u aan hoe deze is/wordt ingeregeld.
</t>
  </si>
  <si>
    <r>
      <t>Het inkomend dataverkeer of uitga</t>
    </r>
    <r>
      <rPr>
        <strike/>
        <sz val="11"/>
        <rFont val="Calibri"/>
        <family val="2"/>
        <scheme val="minor"/>
      </rPr>
      <t>t</t>
    </r>
    <r>
      <rPr>
        <sz val="11"/>
        <rFont val="Calibri"/>
        <family val="2"/>
        <scheme val="minor"/>
      </rPr>
      <t>and dataverkeer wordt bewaakt / geanalyseerd op kwaadaardige elementen middels detectievoorzieningen;</t>
    </r>
  </si>
  <si>
    <t>In koppelpunten met externe of onvertrouwde zones zijn maatregelen getroffen om mogelijke aanvallen die de beschikbaarheid van de informatievoorziening negatief beïnvloeden (bijvoorbeeld DDoS-aanvallen, Distributed Denial of Service attacks) te signaleren en hierop te reageren.</t>
  </si>
  <si>
    <t>Voor de beveiliging van elektronische (e-mail)berichten gelden de vastgestelde open standaarden tegen phishing en afluisteren;</t>
  </si>
  <si>
    <t>Door het systeem gegenereerde Email-berichten bevatten (m.u.v. het emailadres) geen persoonsgegevens;</t>
  </si>
  <si>
    <t>De acceptatietestomgeving is/wordt passend beveiligd;</t>
  </si>
  <si>
    <t>Testgegevens zijn geanonimiseerd.</t>
  </si>
  <si>
    <t xml:space="preserve">Toegang tot het systeem op basis van &lt;rollen&gt; </t>
  </si>
  <si>
    <t xml:space="preserve">De ICT voorziening ondersteunt “functiescheiding”.
Daarbij worden verantwoordelijkheden en bevoegdheden verdeeld over verschillende personen/functionarissen binnen een collectief.
Functiescheiding op rollen moet per collectief kunnen divergeren. </t>
  </si>
  <si>
    <t>Geef uw antwoord op deze wens aan in het Word-document "invuldocument Wensen 'ICT natuurbeheerders NCN' (t.b.v. inschrijver)". Geef uw inschatting voor de kosten in het Excel bestand "Format prijzenblad - ICT natuurbeheerders NCN" aan.</t>
  </si>
  <si>
    <t>Niet van toepassing</t>
  </si>
  <si>
    <t>Gegevens conversie</t>
  </si>
  <si>
    <t xml:space="preserve">Invulinstructie voor Inschrijver.
Geef per eis of wens aan of uw Oplossing hieraan voldoet door 'de manier waarop u dit kunt realiseren' in te vullen. Het aantal beantwoorde vragen wordt in de tabel hieronder weergegeven. De mate waarin uw inschrijving per eis/wens daadwerkelijk voldoet aan het gestelde wordt bepaald na de inhoudelijke beoordeling per onderdeel, zie het tabblad Invulinstructie. Door inschrijving gaat Inschrijver akkoord met de Eisen in de Aanbestedingsstukken. </t>
  </si>
  <si>
    <t>Kwaliteit PvE</t>
  </si>
  <si>
    <t>Overzicht beantwoording</t>
  </si>
  <si>
    <t>Beantwoord | Totaal</t>
  </si>
  <si>
    <t>Punten</t>
  </si>
  <si>
    <t>&lt;--Deze vragen worden door team BIJ12 beoordeeld</t>
  </si>
  <si>
    <t>Maximale score obv zelfscore</t>
  </si>
  <si>
    <t>Maximale score adhv beoordeling door BIJ12</t>
  </si>
  <si>
    <t>&lt;--Deze punten worden door team BIJ12 toegewezen</t>
  </si>
  <si>
    <t>Totale score te behalen</t>
  </si>
  <si>
    <r>
      <rPr>
        <b/>
        <sz val="11"/>
        <color rgb="FF7030A0"/>
        <rFont val="Calibri"/>
        <family val="2"/>
        <scheme val="minor"/>
      </rPr>
      <t>*</t>
    </r>
    <r>
      <rPr>
        <b/>
        <sz val="11"/>
        <color theme="1"/>
        <rFont val="Calibri"/>
        <family val="2"/>
        <scheme val="minor"/>
      </rPr>
      <t xml:space="preserve"> De definitieve score wordt bepaald aan de hand van de beoordeling van uw antwoorden in relatie tot de overige inschrijvers.</t>
    </r>
  </si>
  <si>
    <t>Naam Inschrijver</t>
  </si>
  <si>
    <t>Datum</t>
  </si>
  <si>
    <t>Handtekening</t>
  </si>
  <si>
    <t>Naam ondertekenaar</t>
  </si>
  <si>
    <t xml:space="preserve"> </t>
  </si>
  <si>
    <t xml:space="preserve">Score </t>
  </si>
  <si>
    <t>Score in %</t>
  </si>
  <si>
    <t>Statistiek</t>
  </si>
  <si>
    <t>Aantal vragen</t>
  </si>
  <si>
    <t>Max.</t>
  </si>
  <si>
    <t>Behaald</t>
  </si>
  <si>
    <t>Must have</t>
  </si>
  <si>
    <t>Totaal</t>
  </si>
  <si>
    <t>Rijlabels</t>
  </si>
  <si>
    <t>Som van Max.Punten</t>
  </si>
  <si>
    <t>Som van Behaalde punten</t>
  </si>
  <si>
    <t>Eindtotaal</t>
  </si>
  <si>
    <t>Algemeen</t>
  </si>
  <si>
    <t>Security</t>
  </si>
  <si>
    <t xml:space="preserve">Must Haves </t>
  </si>
  <si>
    <r>
      <rPr>
        <b/>
        <u/>
        <sz val="11"/>
        <rFont val="Calibri"/>
        <family val="2"/>
        <scheme val="minor"/>
      </rPr>
      <t>Planning</t>
    </r>
    <r>
      <rPr>
        <sz val="11"/>
        <rFont val="Calibri"/>
        <family val="2"/>
        <scheme val="minor"/>
      </rPr>
      <t xml:space="preserve">
De in productie name van de software dient uiterlijk op 1 januari 2022 plaats te vinden. Omschrijf duidelijk en concreet welke stappen u neemt om de gestelde deadline te behalen. Benoem daarbij in ieder geval de volgende onderdelen:
-	Welke planning hanteert u en hoe is de wisselwerking met kwaliteit van de Opdracht?
-	Is er een realistische en functionele planning opgesteld om de opdracht binnen de beschikbare tijd af te ronden?
-	Is de urenverdeling over de verschillende projectfasen, medewerkers en/of producten evenwichtig? 
Hoe meer u zich positief onderscheidt van de overige inschrijvers, hoe hoger u scoort. </t>
    </r>
  </si>
  <si>
    <r>
      <rPr>
        <b/>
        <u/>
        <sz val="11"/>
        <rFont val="Calibri"/>
        <family val="2"/>
        <scheme val="minor"/>
      </rPr>
      <t xml:space="preserve">Beveiligingsniveau </t>
    </r>
    <r>
      <rPr>
        <sz val="11"/>
        <rFont val="Calibri"/>
        <family val="2"/>
        <scheme val="minor"/>
      </rPr>
      <t xml:space="preserve">
De ICT-voorziening is geclassificeerd (conform BIO) als basisbeveiligingsniveau BBN2. (zie bijlage 2 Projectomschrijving voor toelichting , Paragraaf 3). 
Als BIJ12 vinden wij het belangrijk dat de software en haar technische omgeving blijft voldoen aan de juiste mate van beveiliging die mag worden gesteld voor BBN2 -niveau . Omschrijf duidelijk en concreet welke maatregelen u voorstelt om aan dat beveiligingsniveau te kunnen blijven voldoen.
Hoe meer u zich positief onderscheidt van de overige inschrijvers, hoe hoger u scoort.</t>
    </r>
  </si>
  <si>
    <r>
      <rPr>
        <b/>
        <u/>
        <sz val="11"/>
        <rFont val="Calibri"/>
        <family val="2"/>
        <scheme val="minor"/>
      </rPr>
      <t xml:space="preserve">Exit strategie  </t>
    </r>
    <r>
      <rPr>
        <sz val="11"/>
        <rFont val="Calibri"/>
        <family val="2"/>
        <scheme val="minor"/>
      </rPr>
      <t xml:space="preserve">
Een onverhoopte bedrijfs beëindiging of keuze van één van beide partijen het contract te willen ontbinden vraagt om een vooraf vastgestelde exit-strategie. Het opleveren van een eenvoudige backup van de data volstaat o.i. niet als exit-strategie (mede gezien het feit dat er veelal wordt gewerkt wordt met relationele databases en de data buiten de context van de software niet eenduidig kan worden geduid). Zodra er gebruik gemaakt wordt van leverancier-specifieke functies (bijvoorbeeld workflows e.d) is de lock-in zo groot dat een exit strategie zonder overdracht van de software code (van het maatwerk) ons inzien veelal noodzakelijk is. 
BIJ12 wil na afloop van het contract de mogelijkheid hebben om over te stappen op een andere leverancier. Hierbij moeten alle opgebouwde gegevens overgedragen kunnen worden.
Omschrijf duidelijk en concreet op welke manier Inschrijver zorgdraagt voor de overdracht van de gegevens uit de Oplossing in geval van de overstap van de Opdrachtgever naar een nieuwe leverancier aan het einde van de looptijd/tussentijdse beëindiging van het contract. Benoem daarbij in ieder geval de volgende punten:
-	hoe u de exit als een belangrijk succescriterium in het contract gaat definiëren; 
-	U de risico’s naar behoren inschat; 
-	De exit redelijk en billijk begroot is; 
-	Het “gemak” waarmee de exit-strategie kan worden uitgevoerd.
-	Toezeggingen die u kunt doen aangaande beschikbaar stellen van sourcecode inclusief de nodige documentatie
Hoe meer u zich positief onderscheidt van de overige inschrijvers, hoe hoger u scoort.</t>
    </r>
  </si>
  <si>
    <r>
      <rPr>
        <b/>
        <u/>
        <sz val="11"/>
        <rFont val="Calibri"/>
        <family val="2"/>
        <scheme val="minor"/>
      </rPr>
      <t>Overdraagbaarheid</t>
    </r>
    <r>
      <rPr>
        <sz val="11"/>
        <rFont val="Calibri"/>
        <family val="2"/>
        <scheme val="minor"/>
      </rPr>
      <t xml:space="preserve">
De ICT-voorziening voor natuurbeheerders NCN wordt gerealiseerd in opdracht van BIJ12, waarbij BIJ12 in de begin periode het functioneel beheer zal voeren.  De inzet is echter dat dit beheer op termijn moet worden overgedragen aan de stichting NCN. Daarbij dienen dan ook licenties overgedragen te worden van BIJ12 naar NCN. 
Omschrijf duidelijk en concreet hoe dit proces er dan globaal uitziet, benoem daarbij in ieder geval de volgende punten:
-	welke stappen worden er genomen,
-	met welke eenvoud dit gerealiseerd kan worden in de door u geschetste oplossingsrichting 
-	de eventuele kosten vermeld u op het Prijzenblad.
Hoe meer u zich positief onderscheidt van de overige inschrijvers, hoe hoger u scoort.</t>
    </r>
  </si>
  <si>
    <r>
      <rPr>
        <b/>
        <u/>
        <sz val="11"/>
        <rFont val="Calibri"/>
        <family val="2"/>
        <scheme val="minor"/>
      </rPr>
      <t xml:space="preserve">Converteren van gegevens </t>
    </r>
    <r>
      <rPr>
        <sz val="11"/>
        <rFont val="Calibri"/>
        <family val="2"/>
        <scheme val="minor"/>
      </rPr>
      <t xml:space="preserve">
Voor een gemakkelijke en snelle overgang naar de nieuwe ICT voorziening voor natuurbeheerders NCN dienen alle gegevens van lopende beschikkingen en lopende aanvragen geconverteerd te kunnen worden naar de nieuwe ICT-voorziening voor 1 januari 2022.
Omschrijf duidelijk en concreet uw aanpak om deze gegevens te converteren. Benoem daarbij in ieder geval de volgende onderdelen:
-	Wat voor planning u hiervoor hanteert
-	De mate waarin Opdrachtgever in staat wordt gesteld het resultaat van de conversie op juistheid en volledigheid te controleren. 
-	Hoe u de tijdigheid van de conversie kunt garanderen zodat daardoor de beoogde implementatiedatum niet zal worden overschreden. 
Hoe meer u zich positief onderscheidt van de overige inschrijvers, hoe hoger u scoort.</t>
    </r>
  </si>
  <si>
    <t xml:space="preserve">De uitvoering van de Opdracht wordt verricht door één hoofdaannemer c.q. deelneming met één single point of contact met BIJ12. </t>
  </si>
  <si>
    <t>Voorlopige zelfscore*</t>
  </si>
  <si>
    <t>Om de deadline te waarborgen wilt BIJ12 penalties toepassen, wanneer de deadline niet gehaald worden. Doorbelasting zal bestaan uit de werkelijke kosten waarvoor BIJ12 dan gesteld wordt en is gemaximeerd tot maximaal € 22.500,00 excl. btw.</t>
  </si>
  <si>
    <t xml:space="preserve">Omschrijf duidelijk en concreet uw standpunt m.b.t. eventuele penalties bij het niet behalen van de deadline van 1 januari 2022. </t>
  </si>
  <si>
    <t>Voor veilige berichtenuitwisseling met basisregistraties wordt e-Herkenning gehanteerd;</t>
  </si>
  <si>
    <r>
      <t xml:space="preserve">Per deelnemer moet een digitaal dossier worden bijgehouden en samengesteld.  Daarbij kan vanuit de deelnemer zaakgericht </t>
    </r>
    <r>
      <rPr>
        <b/>
        <u/>
        <sz val="11"/>
        <rFont val="Calibri"/>
        <family val="2"/>
        <scheme val="minor"/>
      </rPr>
      <t>alle</t>
    </r>
    <r>
      <rPr>
        <sz val="11"/>
        <rFont val="Calibri"/>
        <family val="2"/>
        <scheme val="minor"/>
      </rPr>
      <t xml:space="preserve"> correspondentie (documenten, email), klantcontacten, beheerpakketten), en geuploade documenten kunnen worden benaderd cq worden toegevoegd</t>
    </r>
  </si>
  <si>
    <t>De ICT-voorziening kan een betalingsoverzicht (Bijlage D) aanmaken.  Hierin moet staan welk bedrag de deelnemer hoort te ontvangen over het gehele be-schikkingsjaar. In een aparte bijlage komt te staan wat het collectief rekent als deel-nemersbijdrage en monitoring. Dat dit wordt verrekend met de subsidie en wat dus wordt betaald.</t>
  </si>
  <si>
    <t>De ICT voorzieningen stel het collectief in staat een kaart van bepaalde selectie van percelen, af te drukken (of in een toelichting, aanvraag, besluit etc. op te nemen) inclusief de coordinaten of duiding van het gebied op de kaart. Zie bijlage D).
In de huidighe situatie wordt openstreetmap gebruikt, maar dat vormt een extra onnodige en niet wenselijke handeling.</t>
  </si>
  <si>
    <t xml:space="preserve">De ICT-voorziening stelt het collectief in staat een beheertype aan de (concept) aanvraag  toe te voegen of te verwijderen op basis van "het natuurbeheerplan" . De beheertypen in dit plan dienen als preferred te selecteren beheertypen gepresenteerd te worden. </t>
  </si>
  <si>
    <t xml:space="preserve">De ICT-Voorziening moet gebruikt kunnen worden  door alle collectieven natuurbeheer. </t>
  </si>
  <si>
    <r>
      <t xml:space="preserve">Middels de ICT-voorziening kan een collectief de concept beschikking van de provincie (shapefile of GEO-JSON )vergelijken met de digitale collectieve aanvraag (Shapefile of GEO-JSON) waarbij de verschillen tussen beiden digitaal worden getoond. </t>
    </r>
    <r>
      <rPr>
        <b/>
        <sz val="11"/>
        <rFont val="Calibri"/>
        <family val="2"/>
        <scheme val="minor"/>
      </rPr>
      <t xml:space="preserve">Dit is een zeer grote wens. </t>
    </r>
  </si>
  <si>
    <t>De ICT-voorziening stelt het collectief in staat om een kaart en specificatie van de deelbeschikking via email digitaal te verzenden. Zie bijlage D</t>
  </si>
  <si>
    <t>In de GISkaart kunnen binnen een perceel andere landschapselementen   ingetekenend worden.</t>
  </si>
  <si>
    <t>De ICT-voorziening maakt het voor het collectief mogelijk om de volgende informatie/ gegevens te delen. 
-  een GEO-JSON van de berekening en kaart voor de (concept) aanvraag tbv uitwisseling met RVO. Alles gepresenteerd in Ha, stuks of meters.</t>
  </si>
  <si>
    <t xml:space="preserve">De ICT-voorziening maakt het voor het collectief mogelijk om de volgende informatie/ gegevens te delen. 
- een Shapefile van de berekening en kaart voor de (concept) aanvraag tbv uitwisseling met provincie. Alles gepresenteerd in Ha, stuks of meters. 
</t>
  </si>
  <si>
    <t>Op basis van de kadastrale kaart kan "erfpacht"  getoond worden aan de gebruiker door het aanklikken van een perceel. Op moment van toets aanvraag (1x per jaar).</t>
  </si>
  <si>
    <t>De ICT-voorziening biedt het collectief de mogelijkheid om een digitale kaart op te maken voor de individuele deelnemers.</t>
  </si>
  <si>
    <t xml:space="preserve">De ICT-voorziening maakt het voor ‘natuurbeheerders mogelijk om zich digitaal aan te melden voor aspirantdeelnemer-/lidmaatschap  bij een natuurcollectief.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</si>
</sst>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8"/>
      <color rgb="FFCF6045"/>
      <name val="Calibri"/>
      <family val="2"/>
      <scheme val="minor"/>
    </font>
    <font>
      <sz val="9"/>
      <color theme="1"/>
      <name val="Calibri"/>
      <family val="2"/>
      <scheme val="minor"/>
    </font>
    <font>
      <b/>
      <sz val="14"/>
      <color rgb="FFCF6045"/>
      <name val="Calibri"/>
      <family val="2"/>
      <scheme val="minor"/>
    </font>
    <font>
      <sz val="8"/>
      <color rgb="FFCF6045"/>
      <name val="Calibri"/>
      <family val="2"/>
      <scheme val="minor"/>
    </font>
    <font>
      <b/>
      <sz val="11"/>
      <color rgb="FFC00000"/>
      <name val="Calibri"/>
      <family val="2"/>
      <scheme val="minor"/>
    </font>
    <font>
      <b/>
      <sz val="11"/>
      <name val="Calibri"/>
      <family val="2"/>
      <scheme val="minor"/>
    </font>
    <font>
      <sz val="11"/>
      <color rgb="FFCF6045"/>
      <name val="Calibri"/>
      <family val="2"/>
      <scheme val="minor"/>
    </font>
    <font>
      <b/>
      <sz val="11"/>
      <color rgb="FFCF6045"/>
      <name val="Calibri"/>
      <family val="2"/>
      <scheme val="minor"/>
    </font>
    <font>
      <sz val="18"/>
      <color theme="0"/>
      <name val="Calibri"/>
      <family val="2"/>
      <scheme val="minor"/>
    </font>
    <font>
      <b/>
      <sz val="11"/>
      <color rgb="FF7030A0"/>
      <name val="Calibri"/>
      <family val="2"/>
      <scheme val="minor"/>
    </font>
    <font>
      <b/>
      <sz val="20"/>
      <color theme="1"/>
      <name val="Calibri"/>
      <family val="2"/>
      <scheme val="minor"/>
    </font>
    <font>
      <sz val="11"/>
      <color rgb="FF7030A0"/>
      <name val="Calibri"/>
      <family val="2"/>
      <scheme val="minor"/>
    </font>
    <font>
      <strike/>
      <sz val="11"/>
      <name val="Calibri"/>
      <family val="2"/>
      <scheme val="minor"/>
    </font>
    <font>
      <b/>
      <u/>
      <sz val="11"/>
      <name val="Calibri"/>
      <family val="2"/>
      <scheme val="minor"/>
    </font>
    <font>
      <sz val="9"/>
      <color theme="1"/>
      <name val="Verdana"/>
      <family val="2"/>
    </font>
  </fonts>
  <fills count="12">
    <fill>
      <patternFill patternType="none"/>
    </fill>
    <fill>
      <patternFill patternType="gray125"/>
    </fill>
    <fill>
      <patternFill patternType="solid">
        <fgColor theme="0"/>
        <bgColor indexed="64"/>
      </patternFill>
    </fill>
    <fill>
      <patternFill patternType="solid">
        <fgColor theme="8"/>
      </patternFill>
    </fill>
    <fill>
      <patternFill patternType="solid">
        <fgColor rgb="FFCF604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F6045"/>
      </left>
      <right style="thin">
        <color rgb="FFCF6045"/>
      </right>
      <top style="medium">
        <color rgb="FFCF6045"/>
      </top>
      <bottom style="medium">
        <color rgb="FFCF6045"/>
      </bottom>
      <diagonal/>
    </border>
    <border>
      <left style="thin">
        <color rgb="FFCF6045"/>
      </left>
      <right style="thin">
        <color rgb="FFCF6045"/>
      </right>
      <top style="medium">
        <color rgb="FFCF6045"/>
      </top>
      <bottom style="medium">
        <color rgb="FFCF6045"/>
      </bottom>
      <diagonal/>
    </border>
    <border>
      <left style="thin">
        <color rgb="FFCF6045"/>
      </left>
      <right style="medium">
        <color rgb="FFCF6045"/>
      </right>
      <top style="medium">
        <color rgb="FFCF6045"/>
      </top>
      <bottom style="medium">
        <color rgb="FFCF6045"/>
      </bottom>
      <diagonal/>
    </border>
    <border>
      <left style="thin">
        <color rgb="FFCF6045"/>
      </left>
      <right style="thin">
        <color rgb="FFCF6045"/>
      </right>
      <top style="thin">
        <color rgb="FFCF6045"/>
      </top>
      <bottom style="thin">
        <color rgb="FFCF604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s>
  <cellStyleXfs count="2">
    <xf numFmtId="0" fontId="0" fillId="0" borderId="0"/>
    <xf numFmtId="0" fontId="5" fillId="3" borderId="0" applyNumberFormat="0" applyBorder="0" applyAlignment="0" applyProtection="0"/>
  </cellStyleXfs>
  <cellXfs count="74">
    <xf numFmtId="0" fontId="0" fillId="0" borderId="0" xfId="0"/>
    <xf numFmtId="0" fontId="0" fillId="0" borderId="0" xfId="0" applyAlignment="1">
      <alignment vertical="top" wrapText="1"/>
    </xf>
    <xf numFmtId="0" fontId="2" fillId="0" borderId="0" xfId="0" applyFont="1"/>
    <xf numFmtId="0" fontId="0" fillId="2" borderId="0" xfId="0" applyFill="1"/>
    <xf numFmtId="0" fontId="2" fillId="0" borderId="0" xfId="0" applyFont="1" applyAlignment="1">
      <alignment horizontal="center" vertical="top" wrapText="1"/>
    </xf>
    <xf numFmtId="0" fontId="6" fillId="0" borderId="0" xfId="0" applyFont="1"/>
    <xf numFmtId="0" fontId="0" fillId="0" borderId="0" xfId="0" applyAlignment="1">
      <alignment horizontal="center"/>
    </xf>
    <xf numFmtId="0" fontId="0" fillId="0" borderId="0" xfId="0" applyProtection="1">
      <protection hidden="1"/>
    </xf>
    <xf numFmtId="9" fontId="0" fillId="0" borderId="0" xfId="0" applyNumberFormat="1" applyProtection="1">
      <protection hidden="1"/>
    </xf>
    <xf numFmtId="0" fontId="8" fillId="0" borderId="0" xfId="0" applyFont="1"/>
    <xf numFmtId="0" fontId="9" fillId="0" borderId="2" xfId="0" applyFont="1" applyBorder="1"/>
    <xf numFmtId="0" fontId="9" fillId="0" borderId="2" xfId="0" applyFont="1" applyBorder="1" applyAlignment="1">
      <alignment horizontal="center" vertical="center"/>
    </xf>
    <xf numFmtId="0" fontId="0" fillId="0" borderId="1" xfId="0" applyBorder="1"/>
    <xf numFmtId="0" fontId="0" fillId="0" borderId="1" xfId="0" applyBorder="1" applyAlignment="1">
      <alignment horizontal="center" vertical="top"/>
    </xf>
    <xf numFmtId="0" fontId="10" fillId="0" borderId="0" xfId="0" applyFont="1"/>
    <xf numFmtId="0" fontId="11" fillId="0" borderId="0" xfId="0" applyFont="1"/>
    <xf numFmtId="0" fontId="0" fillId="0" borderId="1" xfId="0" applyBorder="1" applyAlignment="1">
      <alignment horizontal="center"/>
    </xf>
    <xf numFmtId="0" fontId="9" fillId="0" borderId="0" xfId="0" applyFont="1"/>
    <xf numFmtId="0" fontId="12" fillId="0" borderId="0" xfId="0" applyFont="1" applyAlignment="1">
      <alignment horizontal="right"/>
    </xf>
    <xf numFmtId="0" fontId="13" fillId="0" borderId="5" xfId="0" applyFont="1" applyBorder="1" applyAlignment="1">
      <alignment vertical="top"/>
    </xf>
    <xf numFmtId="0" fontId="14" fillId="4" borderId="6" xfId="1" applyFont="1" applyFill="1" applyBorder="1" applyAlignment="1">
      <alignment horizontal="right" vertical="top"/>
    </xf>
    <xf numFmtId="9" fontId="0" fillId="0" borderId="0" xfId="0" applyNumberFormat="1" applyAlignment="1">
      <alignment horizontal="left" vertical="center"/>
    </xf>
    <xf numFmtId="0" fontId="0" fillId="0" borderId="8" xfId="0" applyBorder="1"/>
    <xf numFmtId="0" fontId="0" fillId="0" borderId="8" xfId="0" applyBorder="1" applyAlignment="1">
      <alignment horizontal="left" vertical="top"/>
    </xf>
    <xf numFmtId="0" fontId="4" fillId="6" borderId="0" xfId="0" applyFont="1" applyFill="1"/>
    <xf numFmtId="0" fontId="4" fillId="6" borderId="0" xfId="0" applyFont="1" applyFill="1" applyAlignment="1">
      <alignment wrapText="1"/>
    </xf>
    <xf numFmtId="0" fontId="0" fillId="7" borderId="1" xfId="0" applyFill="1" applyBorder="1" applyAlignment="1">
      <alignment vertical="top" wrapText="1"/>
    </xf>
    <xf numFmtId="0" fontId="1" fillId="7" borderId="1" xfId="0" applyFont="1" applyFill="1" applyBorder="1" applyAlignment="1">
      <alignment vertical="top" wrapText="1"/>
    </xf>
    <xf numFmtId="0" fontId="0" fillId="7" borderId="0" xfId="0" applyFill="1"/>
    <xf numFmtId="0" fontId="0" fillId="7" borderId="1" xfId="0" applyFill="1" applyBorder="1" applyAlignment="1">
      <alignment horizontal="center" vertical="top" wrapText="1"/>
    </xf>
    <xf numFmtId="0" fontId="0" fillId="7" borderId="1" xfId="0" applyFill="1" applyBorder="1" applyAlignment="1">
      <alignment vertical="top"/>
    </xf>
    <xf numFmtId="0" fontId="0" fillId="7" borderId="1" xfId="0" applyFill="1" applyBorder="1"/>
    <xf numFmtId="9" fontId="7" fillId="0" borderId="0" xfId="0" applyNumberFormat="1" applyFont="1" applyAlignment="1" applyProtection="1">
      <alignment horizontal="center" vertical="top" wrapText="1"/>
    </xf>
    <xf numFmtId="9" fontId="2" fillId="8" borderId="1" xfId="0" applyNumberFormat="1" applyFont="1" applyFill="1" applyBorder="1" applyAlignment="1" applyProtection="1">
      <alignment horizontal="center" vertical="top" wrapText="1"/>
      <protection locked="0"/>
    </xf>
    <xf numFmtId="164" fontId="0" fillId="0" borderId="0" xfId="0" applyNumberFormat="1"/>
    <xf numFmtId="0" fontId="5" fillId="6" borderId="0" xfId="0" applyFont="1" applyFill="1" applyAlignment="1">
      <alignment vertical="top" wrapText="1"/>
    </xf>
    <xf numFmtId="0" fontId="4" fillId="6" borderId="0" xfId="0" applyFont="1" applyFill="1" applyAlignment="1">
      <alignment vertical="top" wrapText="1"/>
    </xf>
    <xf numFmtId="0" fontId="2" fillId="7" borderId="0" xfId="0" applyFont="1" applyFill="1"/>
    <xf numFmtId="0" fontId="2" fillId="7" borderId="1" xfId="0" applyFont="1" applyFill="1" applyBorder="1"/>
    <xf numFmtId="0" fontId="4" fillId="6" borderId="3" xfId="0" applyFont="1" applyFill="1" applyBorder="1" applyAlignment="1">
      <alignment vertical="top" wrapText="1"/>
    </xf>
    <xf numFmtId="0" fontId="0" fillId="8" borderId="1" xfId="0" applyFill="1" applyBorder="1" applyAlignment="1">
      <alignment vertical="top" wrapText="1"/>
    </xf>
    <xf numFmtId="0" fontId="0" fillId="8" borderId="1" xfId="0" applyFill="1" applyBorder="1"/>
    <xf numFmtId="0" fontId="0" fillId="9" borderId="1" xfId="0" applyFill="1" applyBorder="1"/>
    <xf numFmtId="164" fontId="0" fillId="10" borderId="1" xfId="0" applyNumberFormat="1" applyFill="1" applyBorder="1"/>
    <xf numFmtId="0" fontId="16" fillId="0" borderId="0" xfId="0" applyFont="1"/>
    <xf numFmtId="9" fontId="7" fillId="0" borderId="1" xfId="0" applyNumberFormat="1" applyFont="1" applyBorder="1" applyAlignment="1" applyProtection="1">
      <alignment horizontal="center" vertical="top" wrapText="1"/>
    </xf>
    <xf numFmtId="0" fontId="0" fillId="0" borderId="0" xfId="0" pivotButton="1"/>
    <xf numFmtId="0" fontId="0" fillId="0" borderId="0" xfId="0" applyAlignment="1">
      <alignment horizontal="left"/>
    </xf>
    <xf numFmtId="0" fontId="0" fillId="0" borderId="0" xfId="0" applyNumberFormat="1"/>
    <xf numFmtId="0" fontId="0" fillId="7" borderId="4" xfId="0" applyFill="1" applyBorder="1" applyAlignment="1">
      <alignment vertical="top" wrapText="1"/>
    </xf>
    <xf numFmtId="0" fontId="5" fillId="6" borderId="14" xfId="0" applyFont="1" applyFill="1" applyBorder="1" applyAlignment="1">
      <alignment horizontal="center" vertical="center"/>
    </xf>
    <xf numFmtId="0" fontId="0" fillId="11" borderId="1" xfId="0" applyFill="1" applyBorder="1" applyAlignment="1">
      <alignment vertical="top" wrapText="1"/>
    </xf>
    <xf numFmtId="0" fontId="3" fillId="7" borderId="1" xfId="0" applyFont="1" applyFill="1" applyBorder="1" applyAlignment="1" applyProtection="1">
      <alignment vertical="top" wrapText="1"/>
      <protection locked="0"/>
    </xf>
    <xf numFmtId="0" fontId="17" fillId="7" borderId="1" xfId="0" applyFont="1" applyFill="1" applyBorder="1"/>
    <xf numFmtId="0" fontId="17" fillId="0" borderId="0" xfId="0" applyFont="1"/>
    <xf numFmtId="0" fontId="20" fillId="0" borderId="0" xfId="0" applyFont="1" applyAlignment="1">
      <alignment vertical="center"/>
    </xf>
    <xf numFmtId="0" fontId="3" fillId="7" borderId="15" xfId="0" applyFont="1" applyFill="1" applyBorder="1" applyAlignment="1" applyProtection="1">
      <alignment vertical="top" wrapText="1"/>
      <protection locked="0"/>
    </xf>
    <xf numFmtId="0" fontId="0" fillId="7" borderId="15" xfId="0" applyFill="1" applyBorder="1" applyAlignment="1">
      <alignment vertical="top" wrapText="1"/>
    </xf>
    <xf numFmtId="0" fontId="0" fillId="7" borderId="15" xfId="0" applyFill="1" applyBorder="1" applyAlignment="1">
      <alignment horizontal="center" vertical="top" wrapText="1"/>
    </xf>
    <xf numFmtId="0" fontId="7" fillId="0" borderId="0" xfId="0" applyFont="1" applyAlignment="1">
      <alignment horizontal="left" vertical="top" wrapText="1"/>
    </xf>
    <xf numFmtId="0" fontId="0" fillId="5" borderId="8" xfId="0" applyFill="1" applyBorder="1" applyAlignment="1" applyProtection="1">
      <alignment horizontal="center"/>
      <protection locked="0"/>
    </xf>
    <xf numFmtId="0" fontId="0" fillId="5" borderId="8" xfId="0" applyFill="1" applyBorder="1" applyAlignment="1" applyProtection="1">
      <alignment horizontal="left" vertical="top"/>
      <protection locked="0"/>
    </xf>
    <xf numFmtId="0" fontId="12" fillId="0" borderId="3" xfId="0" applyFont="1" applyBorder="1" applyAlignment="1">
      <alignment horizontal="right"/>
    </xf>
    <xf numFmtId="0" fontId="12" fillId="0" borderId="4" xfId="0" applyFont="1" applyBorder="1" applyAlignment="1">
      <alignment horizontal="right"/>
    </xf>
    <xf numFmtId="0" fontId="12" fillId="0" borderId="1" xfId="0" applyFont="1" applyBorder="1" applyAlignment="1">
      <alignment horizontal="right"/>
    </xf>
    <xf numFmtId="0" fontId="0" fillId="0" borderId="6" xfId="0" applyBorder="1" applyAlignment="1">
      <alignment horizontal="left" vertical="center"/>
    </xf>
    <xf numFmtId="0" fontId="0" fillId="0" borderId="7" xfId="0" applyBorder="1" applyAlignment="1">
      <alignment horizontal="left" vertical="center"/>
    </xf>
    <xf numFmtId="0" fontId="2" fillId="7" borderId="1" xfId="0" applyFont="1" applyFill="1" applyBorder="1" applyAlignment="1">
      <alignment horizontal="center"/>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2" xfId="0" applyFont="1" applyFill="1" applyBorder="1" applyAlignment="1">
      <alignment horizontal="center"/>
    </xf>
    <xf numFmtId="0" fontId="2" fillId="7" borderId="2" xfId="0" applyFont="1" applyFill="1" applyBorder="1" applyAlignment="1">
      <alignment horizontal="center"/>
    </xf>
    <xf numFmtId="0" fontId="2" fillId="7" borderId="13" xfId="0" applyFont="1" applyFill="1" applyBorder="1" applyAlignment="1">
      <alignment horizontal="center"/>
    </xf>
  </cellXfs>
  <cellStyles count="2">
    <cellStyle name="Accent5" xfId="1" builtinId="45"/>
    <cellStyle name="Standaard" xfId="0" builtinId="0"/>
  </cellStyles>
  <dxfs count="3">
    <dxf>
      <font>
        <color theme="0"/>
      </font>
      <fill>
        <patternFill>
          <bgColor theme="9" tint="-0.499984740745262"/>
        </patternFill>
      </fill>
    </dxf>
    <dxf>
      <font>
        <color theme="0"/>
      </font>
      <fill>
        <patternFill>
          <bgColor rgb="FFC000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4.xml"/><Relationship Id="rId19" Type="http://schemas.openxmlformats.org/officeDocument/2006/relationships/customXml" Target="../customXml/item5.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0</xdr:row>
      <xdr:rowOff>68580</xdr:rowOff>
    </xdr:from>
    <xdr:to>
      <xdr:col>10</xdr:col>
      <xdr:colOff>266700</xdr:colOff>
      <xdr:row>13</xdr:row>
      <xdr:rowOff>158115</xdr:rowOff>
    </xdr:to>
    <mc:AlternateContent xmlns:mc="http://schemas.openxmlformats.org/markup-compatibility/2006" xmlns:a14="http://schemas.microsoft.com/office/drawing/2010/main">
      <mc:Choice Requires="a14">
        <xdr:graphicFrame macro="">
          <xdr:nvGraphicFramePr>
            <xdr:cNvPr id="2" name="Rubriek">
              <a:extLst>
                <a:ext uri="{FF2B5EF4-FFF2-40B4-BE49-F238E27FC236}">
                  <a16:creationId xmlns:a16="http://schemas.microsoft.com/office/drawing/2014/main" id="{C8091FBF-5872-4C82-9277-995A197B2C4A}"/>
                </a:ext>
              </a:extLst>
            </xdr:cNvPr>
            <xdr:cNvGraphicFramePr/>
          </xdr:nvGraphicFramePr>
          <xdr:xfrm>
            <a:off x="0" y="0"/>
            <a:ext cx="0" cy="0"/>
          </xdr:xfrm>
          <a:graphic>
            <a:graphicData uri="http://schemas.microsoft.com/office/drawing/2010/slicer">
              <sle:slicer xmlns:sle="http://schemas.microsoft.com/office/drawing/2010/slicer" name="Rubriek"/>
            </a:graphicData>
          </a:graphic>
        </xdr:graphicFrame>
      </mc:Choice>
      <mc:Fallback xmlns="">
        <xdr:sp macro="" textlink="">
          <xdr:nvSpPr>
            <xdr:cNvPr id="0" name=""/>
            <xdr:cNvSpPr>
              <a:spLocks noTextEdit="1"/>
            </xdr:cNvSpPr>
          </xdr:nvSpPr>
          <xdr:spPr>
            <a:xfrm>
              <a:off x="6819900" y="68580"/>
              <a:ext cx="1828800" cy="2466975"/>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editAs="oneCell">
    <xdr:from>
      <xdr:col>4</xdr:col>
      <xdr:colOff>76200</xdr:colOff>
      <xdr:row>0</xdr:row>
      <xdr:rowOff>60960</xdr:rowOff>
    </xdr:from>
    <xdr:to>
      <xdr:col>7</xdr:col>
      <xdr:colOff>76200</xdr:colOff>
      <xdr:row>13</xdr:row>
      <xdr:rowOff>150495</xdr:rowOff>
    </xdr:to>
    <mc:AlternateContent xmlns:mc="http://schemas.openxmlformats.org/markup-compatibility/2006" xmlns:a14="http://schemas.microsoft.com/office/drawing/2010/main">
      <mc:Choice Requires="a14">
        <xdr:graphicFrame macro="">
          <xdr:nvGraphicFramePr>
            <xdr:cNvPr id="3" name="Klasse ">
              <a:extLst>
                <a:ext uri="{FF2B5EF4-FFF2-40B4-BE49-F238E27FC236}">
                  <a16:creationId xmlns:a16="http://schemas.microsoft.com/office/drawing/2014/main" id="{B548CD97-34D2-4B1B-9594-C80C534DE4E6}"/>
                </a:ext>
              </a:extLst>
            </xdr:cNvPr>
            <xdr:cNvGraphicFramePr/>
          </xdr:nvGraphicFramePr>
          <xdr:xfrm>
            <a:off x="0" y="0"/>
            <a:ext cx="0" cy="0"/>
          </xdr:xfrm>
          <a:graphic>
            <a:graphicData uri="http://schemas.microsoft.com/office/drawing/2010/slicer">
              <sle:slicer xmlns:sle="http://schemas.microsoft.com/office/drawing/2010/slicer" name="Klasse "/>
            </a:graphicData>
          </a:graphic>
        </xdr:graphicFrame>
      </mc:Choice>
      <mc:Fallback xmlns="">
        <xdr:sp macro="" textlink="">
          <xdr:nvSpPr>
            <xdr:cNvPr id="0" name=""/>
            <xdr:cNvSpPr>
              <a:spLocks noTextEdit="1"/>
            </xdr:cNvSpPr>
          </xdr:nvSpPr>
          <xdr:spPr>
            <a:xfrm>
              <a:off x="4800600" y="60960"/>
              <a:ext cx="1828800" cy="2466975"/>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editAs="oneCell">
    <xdr:from>
      <xdr:col>10</xdr:col>
      <xdr:colOff>441960</xdr:colOff>
      <xdr:row>0</xdr:row>
      <xdr:rowOff>60960</xdr:rowOff>
    </xdr:from>
    <xdr:to>
      <xdr:col>13</xdr:col>
      <xdr:colOff>441960</xdr:colOff>
      <xdr:row>13</xdr:row>
      <xdr:rowOff>150495</xdr:rowOff>
    </xdr:to>
    <mc:AlternateContent xmlns:mc="http://schemas.openxmlformats.org/markup-compatibility/2006" xmlns:a14="http://schemas.microsoft.com/office/drawing/2010/main">
      <mc:Choice Requires="a14">
        <xdr:graphicFrame macro="">
          <xdr:nvGraphicFramePr>
            <xdr:cNvPr id="4" name="Type Eis">
              <a:extLst>
                <a:ext uri="{FF2B5EF4-FFF2-40B4-BE49-F238E27FC236}">
                  <a16:creationId xmlns:a16="http://schemas.microsoft.com/office/drawing/2014/main" id="{5AEEB645-5266-4376-B221-4C901536561C}"/>
                </a:ext>
              </a:extLst>
            </xdr:cNvPr>
            <xdr:cNvGraphicFramePr/>
          </xdr:nvGraphicFramePr>
          <xdr:xfrm>
            <a:off x="0" y="0"/>
            <a:ext cx="0" cy="0"/>
          </xdr:xfrm>
          <a:graphic>
            <a:graphicData uri="http://schemas.microsoft.com/office/drawing/2010/slicer">
              <sle:slicer xmlns:sle="http://schemas.microsoft.com/office/drawing/2010/slicer" name="Type Eis"/>
            </a:graphicData>
          </a:graphic>
        </xdr:graphicFrame>
      </mc:Choice>
      <mc:Fallback xmlns="">
        <xdr:sp macro="" textlink="">
          <xdr:nvSpPr>
            <xdr:cNvPr id="0" name=""/>
            <xdr:cNvSpPr>
              <a:spLocks noTextEdit="1"/>
            </xdr:cNvSpPr>
          </xdr:nvSpPr>
          <xdr:spPr>
            <a:xfrm>
              <a:off x="8823960" y="60960"/>
              <a:ext cx="1828800" cy="2466975"/>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editAs="oneCell">
    <xdr:from>
      <xdr:col>13</xdr:col>
      <xdr:colOff>556260</xdr:colOff>
      <xdr:row>0</xdr:row>
      <xdr:rowOff>38100</xdr:rowOff>
    </xdr:from>
    <xdr:to>
      <xdr:col>16</xdr:col>
      <xdr:colOff>556260</xdr:colOff>
      <xdr:row>13</xdr:row>
      <xdr:rowOff>127635</xdr:rowOff>
    </xdr:to>
    <mc:AlternateContent xmlns:mc="http://schemas.openxmlformats.org/markup-compatibility/2006" xmlns:a14="http://schemas.microsoft.com/office/drawing/2010/main">
      <mc:Choice Requires="a14">
        <xdr:graphicFrame macro="">
          <xdr:nvGraphicFramePr>
            <xdr:cNvPr id="5" name="Prioriteit ">
              <a:extLst>
                <a:ext uri="{FF2B5EF4-FFF2-40B4-BE49-F238E27FC236}">
                  <a16:creationId xmlns:a16="http://schemas.microsoft.com/office/drawing/2014/main" id="{A876E627-D0DD-4287-9752-D5DC4D8C64D5}"/>
                </a:ext>
              </a:extLst>
            </xdr:cNvPr>
            <xdr:cNvGraphicFramePr/>
          </xdr:nvGraphicFramePr>
          <xdr:xfrm>
            <a:off x="0" y="0"/>
            <a:ext cx="0" cy="0"/>
          </xdr:xfrm>
          <a:graphic>
            <a:graphicData uri="http://schemas.microsoft.com/office/drawing/2010/slicer">
              <sle:slicer xmlns:sle="http://schemas.microsoft.com/office/drawing/2010/slicer" name="Prioriteit "/>
            </a:graphicData>
          </a:graphic>
        </xdr:graphicFrame>
      </mc:Choice>
      <mc:Fallback xmlns="">
        <xdr:sp macro="" textlink="">
          <xdr:nvSpPr>
            <xdr:cNvPr id="0" name=""/>
            <xdr:cNvSpPr>
              <a:spLocks noTextEdit="1"/>
            </xdr:cNvSpPr>
          </xdr:nvSpPr>
          <xdr:spPr>
            <a:xfrm>
              <a:off x="10767060" y="38100"/>
              <a:ext cx="1828800" cy="2466975"/>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nald van Dijk" refreshedDate="44299.384543055552" createdVersion="6" refreshedVersion="6" minRefreshableVersion="3" recordCount="137" xr:uid="{0D4405CE-CB5E-4243-9506-ADC2125256DE}">
  <cacheSource type="worksheet">
    <worksheetSource ref="B5:K142" sheet="PvE"/>
  </cacheSource>
  <cacheFields count="10">
    <cacheField name="Klasse " numFmtId="0">
      <sharedItems count="10">
        <s v="Algemeen"/>
        <s v="Security"/>
        <s v="CRM"/>
        <s v="GIS"/>
        <s v="Portaal"/>
        <s v="GIS "/>
        <s v="Non functionals"/>
        <s v="Gegevens conversie"/>
        <s v="Security eisen" u="1"/>
        <s v="Algemene eisen" u="1"/>
      </sharedItems>
    </cacheField>
    <cacheField name="Eis" numFmtId="0">
      <sharedItems longText="1"/>
    </cacheField>
    <cacheField name="Rubriek" numFmtId="0">
      <sharedItems containsBlank="1" count="15">
        <m/>
        <s v="Registratie deelnemer"/>
        <s v="Mailing"/>
        <s v="Dossier"/>
        <s v="Portaal"/>
        <s v="Financieel"/>
        <s v="Financieel "/>
        <s v="Ook CRM"/>
        <s v="Afdrukken"/>
        <s v="Toegangsbeveiliging"/>
        <s v="Toegangsrechten van gebruikers"/>
        <s v="Onbevoegde toegang voorkomen"/>
        <s v="Logging"/>
        <s v="Voorkomen technische kwetsbaarheden"/>
        <s v="Loging" u="1"/>
      </sharedItems>
    </cacheField>
    <cacheField name="Prioriteit " numFmtId="0">
      <sharedItems count="4">
        <s v="Knock-out"/>
        <s v="Must Have"/>
        <s v="Should have"/>
        <s v="Could have"/>
      </sharedItems>
    </cacheField>
    <cacheField name="Toelichting  " numFmtId="0">
      <sharedItems containsBlank="1"/>
    </cacheField>
    <cacheField name="Type Eis" numFmtId="0">
      <sharedItems count="2">
        <s v="Beoordeling"/>
        <s v="Zelfscore"/>
      </sharedItems>
    </cacheField>
    <cacheField name="Max.Punten" numFmtId="0">
      <sharedItems containsString="0" containsBlank="1" containsNumber="1" containsInteger="1" minValue="20" maxValue="200"/>
    </cacheField>
    <cacheField name="Uw antwoord _x000a_Ja of Nee " numFmtId="9">
      <sharedItems/>
    </cacheField>
    <cacheField name="Behaalde punten" numFmtId="0">
      <sharedItems containsMixedTypes="1" containsNumber="1" containsInteger="1" minValue="20" maxValue="100"/>
    </cacheField>
    <cacheField name="Count " numFmtId="0">
      <sharedItems containsSemiMixedTypes="0" containsString="0" containsNumber="1" containsInteger="1" minValue="1" maxValue="1"/>
    </cacheField>
  </cacheFields>
  <extLst>
    <ext xmlns:x14="http://schemas.microsoft.com/office/spreadsheetml/2009/9/main" uri="{725AE2AE-9491-48be-B2B4-4EB974FC3084}">
      <x14:pivotCacheDefinition pivotCacheId="180769841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x v="0"/>
    <s v="De licenties en deel van het functioneelbeheer moet op termijn overdraagbaar zijn aan een andere partij dan BIJ12. In eerste aanzet zal het functioneel beheer belegd zijn bij BIJ12 en zal BIJ12 de licentieovereenkomsten aangaan. Op termijn moet dit beheer en de licenties overdragen kunnen worden. _x000a_"/>
    <x v="0"/>
    <x v="0"/>
    <m/>
    <x v="0"/>
    <m/>
    <s v="Geef uw antwoord op deze wens aan in het Word-document &quot;invuldocument Wensen 'ICT natuurbeheerders NCN' (t.b.v. inschrijver)&quot;. "/>
    <s v="Niet van toepassing"/>
    <n v="1"/>
  </r>
  <r>
    <x v="0"/>
    <s v="De aangeboden oplossing is een public Cloud SaaS-dienstverlening"/>
    <x v="0"/>
    <x v="0"/>
    <s v="De applicatie mag niet geplaatst worden of verweven worden met de infrastructuur van BIJ12. NCN zelf beschikt niet over een infrastructuur voor een “on-premise” oplossing"/>
    <x v="0"/>
    <m/>
    <s v="Geef uw antwoord op deze wens aan in het Word-document &quot;invuldocument Wensen 'ICT natuurbeheerders NCN' (t.b.v. inschrijver)&quot;. "/>
    <s v="Niet van toepassing"/>
    <n v="1"/>
  </r>
  <r>
    <x v="0"/>
    <s v="De uitvoering van de Opdracht wordt verricht door één hoofdaannemer c.q. deelneming met één single point of contact met BIJ12. "/>
    <x v="0"/>
    <x v="0"/>
    <m/>
    <x v="0"/>
    <m/>
    <s v="Geef uw antwoord op deze wens aan in het Word-document &quot;invuldocument Wensen 'ICT natuurbeheerders NCN' (t.b.v. inschrijver)&quot;. "/>
    <s v="Niet van toepassing"/>
    <n v="1"/>
  </r>
  <r>
    <x v="0"/>
    <s v="Planning_x000a_De in productie name van de software dient uiterlijk op 1 januari 2022 plaats te vinden. Omschrijf duidelijk en concreet welke stappen u neemt om de gestelde deadline te behalen. Benoem daarbij in ieder geval de volgende onderdelen:_x000a_ _x000a_-_x0009_Welke planning hanteert u en hoe is de wisselwerking met kwaliteit van de Opdracht?_x000a_-_x0009_Is er een realistische en functionele planning opgesteld om de opdracht binnen de beschikbare tijd af te ronden?_x000a_-_x0009_Is de urenverdeling over de verschillende projectfasen, medewerkers en/of producten evenwichtig? _x000a__x000a_Hoe meer u zich positief onderscheidt van de overige inschrijvers, hoe hoger u scoort. "/>
    <x v="0"/>
    <x v="1"/>
    <m/>
    <x v="0"/>
    <n v="200"/>
    <s v="Geef uw antwoord op deze wens aan in het Word-document &quot;invuldocument Wensen 'ICT natuurbeheerders NCN' (t.b.v. inschrijver)&quot;. "/>
    <s v="Niet van toepassing"/>
    <n v="1"/>
  </r>
  <r>
    <x v="0"/>
    <s v=" De voorziening dient geschikt te zijn voor de gangbare browser-versies:  _x000a_▪_x0009_Microsoft Edge vanaf versie 88.0.705.50_x000a_▪_x0009_Mozilla Firefox vanaf versie 85.0_x000a_▪_x0009_Safari vanaf versie 13_x000a_▪_x0009_Google Chrome vanaf versie 88.0.4324.104"/>
    <x v="0"/>
    <x v="1"/>
    <m/>
    <x v="1"/>
    <n v="50"/>
    <s v="Standaard"/>
    <n v="50"/>
    <n v="1"/>
  </r>
  <r>
    <x v="0"/>
    <s v="Met behulp van de ICT-voorziening moet voor SNL-beheersubsidie op één oppervlakte één natuurbeheertype of landschapsbeheertype kunnen worden aangevraagd. "/>
    <x v="0"/>
    <x v="1"/>
    <m/>
    <x v="1"/>
    <n v="100"/>
    <s v="Standaard"/>
    <n v="100"/>
    <n v="1"/>
  </r>
  <r>
    <x v="0"/>
    <s v="De ICT-Voorziening moet gebruikt kunnen worden gebruikt door alle collectieven natuurbeheer. "/>
    <x v="0"/>
    <x v="1"/>
    <m/>
    <x v="1"/>
    <n v="100"/>
    <s v="Standaard"/>
    <n v="100"/>
    <n v="1"/>
  </r>
  <r>
    <x v="0"/>
    <s v="Ook rentmeesters moeten door een collectief geautoriseerd kunnen worden omp subsidie aanvragen te registreren"/>
    <x v="0"/>
    <x v="2"/>
    <m/>
    <x v="1"/>
    <n v="50"/>
    <s v="Standaard"/>
    <n v="50"/>
    <n v="1"/>
  </r>
  <r>
    <x v="1"/>
    <s v="Een rentmeester ziet alleen de gegevens van de natuurbeheerders waarvoor deze de administratie uitvoert namens één collectief"/>
    <x v="0"/>
    <x v="1"/>
    <m/>
    <x v="1"/>
    <n v="50"/>
    <s v="Standaard"/>
    <n v="50"/>
    <n v="1"/>
  </r>
  <r>
    <x v="0"/>
    <s v="De gegevens en informatie die worden verwerkt door het collectief met de ICT-voorziening moeten eigendom blijven van het collectief"/>
    <x v="0"/>
    <x v="1"/>
    <m/>
    <x v="1"/>
    <n v="100"/>
    <s v="Standaard"/>
    <n v="100"/>
    <n v="1"/>
  </r>
  <r>
    <x v="0"/>
    <s v="Het aanvragen van subsidie SNL Natuur- en landschapsbeheer en het beheer van de beschikking vindt plaats op basis van omvang in hectares voor de betreffende natuurbeheertypen en hectares, meters of stuks van het betreffende landschapsbeheertypen.  "/>
    <x v="0"/>
    <x v="1"/>
    <m/>
    <x v="1"/>
    <n v="50"/>
    <s v="Standaard"/>
    <n v="50"/>
    <n v="1"/>
  </r>
  <r>
    <x v="0"/>
    <s v="De beheertypenkaart uit het Natuurbeheerplan van de provincie is leidend voor de subsidieaanvraag.  Dat betekend dat primair alle toegestane beheertypen kunnen worden geselecteerd zoals aangegeven in het natuurbeheerplan. En dat secundair er beheertypen kunnen worden toegewezen uit de beheerindex. "/>
    <x v="0"/>
    <x v="1"/>
    <m/>
    <x v="1"/>
    <n v="100"/>
    <s v="Standaard"/>
    <n v="100"/>
    <n v="1"/>
  </r>
  <r>
    <x v="0"/>
    <s v="De registratie van deelnemers vindt plaats op basis van door de wet toegestane unieke identificatienummers  (Voor deze gebruikersgroep is het gebruik van het BSN niet toegestaan). "/>
    <x v="0"/>
    <x v="1"/>
    <m/>
    <x v="1"/>
    <n v="100"/>
    <s v="Standaard"/>
    <n v="100"/>
    <n v="1"/>
  </r>
  <r>
    <x v="0"/>
    <s v="De informatie/gegevens die collectieven en provincies bij de collectieve aanvraag SNLnatuurbeheer en de beschikking die daarop volgt uitwisselen vindt plaats conform de dan vigerende versie van het Informatiemodel Natuur (IMNa). Op dit moment is dat IMNA 5.3. Het IMNA is te vinden op: https://www.bij12.nl/onderwerpen/natuur-en-landschap/digitale-keten-natuurhttps://www.bij12.nl/onderwerpen/natuur-en-landschap/digitale-keten-natuur-ketensamenwerking/informatiemodel-natuur-imna/ketensamenwerking/informatiemodel-natuur-imna/   "/>
    <x v="0"/>
    <x v="1"/>
    <m/>
    <x v="1"/>
    <n v="100"/>
    <s v="Standaard"/>
    <n v="100"/>
    <n v="1"/>
  </r>
  <r>
    <x v="2"/>
    <s v="Het is mogelijk om een natuurbeheerder te registreren en te kunnen wijzigen als deelnemer van een natuurcollectief. "/>
    <x v="1"/>
    <x v="1"/>
    <s v="naam natuurbeheerder, bezoek adres, correspondentie adres, contact persoon, uniek identificatienummer, soort rechtspersoon, category (bijv landgoedeigenaar, rentmeester, KVK-nummer, status van de certificering, status deelnemer."/>
    <x v="1"/>
    <n v="100"/>
    <s v="Standaard"/>
    <n v="100"/>
    <n v="1"/>
  </r>
  <r>
    <x v="2"/>
    <s v="Het is mogelijk om een deelnemer op inactief te plaatsen. Met vermelding van redenen"/>
    <x v="1"/>
    <x v="1"/>
    <m/>
    <x v="1"/>
    <n v="100"/>
    <s v="Standaard"/>
    <n v="100"/>
    <n v="1"/>
  </r>
  <r>
    <x v="2"/>
    <s v="Het is mogelijk om bij een deelnemer aan te geven dat deze geen correspondentie (mailings) wenst die niet gerelateerd zijn aan een aanvraag voor subsidie dan wel het subsidieproces.  (= mogelijkheid voor een opt-out) "/>
    <x v="2"/>
    <x v="1"/>
    <m/>
    <x v="1"/>
    <n v="50"/>
    <s v="Standaard"/>
    <n v="50"/>
    <n v="1"/>
  </r>
  <r>
    <x v="2"/>
    <s v="Het is mogelijk om binnen een collectief een deelnemer te koppelen aan de afdeling binnen het collectief "/>
    <x v="1"/>
    <x v="2"/>
    <m/>
    <x v="1"/>
    <n v="50"/>
    <s v="Standaard"/>
    <n v="50"/>
    <n v="1"/>
  </r>
  <r>
    <x v="2"/>
    <s v="Per deelnemer kan worden aangegeven voor welke doeleinde deze onderdeel kan zijn van een mailingsactief "/>
    <x v="2"/>
    <x v="2"/>
    <m/>
    <x v="1"/>
    <n v="30"/>
    <s v="Standaard"/>
    <n v="30"/>
    <n v="1"/>
  </r>
  <r>
    <x v="2"/>
    <s v="Per deelnemer kunnen er wat relatie gerichte notities worden vastgelegd (voor intern gebruik)"/>
    <x v="1"/>
    <x v="2"/>
    <m/>
    <x v="1"/>
    <n v="20"/>
    <s v="Standaard"/>
    <n v="20"/>
    <n v="1"/>
  </r>
  <r>
    <x v="2"/>
    <s v="Per deelnemer kan er een relatie worden bijgehouden en getoond mbt betrokken personen. Bijvoorbeeld &quot;is rentmeester van&quot; of &quot;is gemachtigde voor&quot;"/>
    <x v="1"/>
    <x v="2"/>
    <m/>
    <x v="1"/>
    <n v="50"/>
    <s v="Standaard"/>
    <n v="50"/>
    <n v="1"/>
  </r>
  <r>
    <x v="2"/>
    <s v="Per deelnemer kan een digitaal dossier worden bijgehouden en samengesteld.  Daarbij kan vanuit de deelnemer zaakgericht alle correspondentie (documenten, email), klantcontacten, beheerpakketten), en geuploade documenten kunnen worden benaderd cq worden toegevoegd"/>
    <x v="3"/>
    <x v="1"/>
    <m/>
    <x v="1"/>
    <n v="100"/>
    <s v="Standaard"/>
    <n v="100"/>
    <n v="1"/>
  </r>
  <r>
    <x v="2"/>
    <s v="Het digitaaldossier kan uitgesplist/gefilterd worden op basis van aanvraagjaar en beheertype(n)."/>
    <x v="3"/>
    <x v="1"/>
    <m/>
    <x v="1"/>
    <n v="100"/>
    <s v="Standaard"/>
    <n v="100"/>
    <n v="1"/>
  </r>
  <r>
    <x v="2"/>
    <s v="De beheereenheden kunnen, binnen het digitale dossier van een deelnemer, gesorteerd en gefilterd worden intekenjaar en /of eind afloopperiode beschikking en/of beschikkingsjaar"/>
    <x v="3"/>
    <x v="1"/>
    <m/>
    <x v="1"/>
    <n v="100"/>
    <s v="Standaard"/>
    <n v="100"/>
    <n v="1"/>
  </r>
  <r>
    <x v="2"/>
    <s v="Vanuit dossier direct bijlage(n) letop kunnen verzenden via email of uploaden bij de aanvraag. Zonder een document in de Kantoorautomatisering-omgeving te moeten openen. Bijvoorbeeld d.m.v. Drag and drop"/>
    <x v="3"/>
    <x v="2"/>
    <m/>
    <x v="1"/>
    <n v="100"/>
    <s v="Standaard"/>
    <n v="100"/>
    <n v="1"/>
  </r>
  <r>
    <x v="3"/>
    <s v="Van een beheereenheid (vanuit het beheereenheden overzicht) de geselecteerde beheertypen op de GIS-kaart kunnen zien "/>
    <x v="0"/>
    <x v="1"/>
    <m/>
    <x v="1"/>
    <n v="100"/>
    <s v="Standaard"/>
    <n v="100"/>
    <n v="1"/>
  </r>
  <r>
    <x v="3"/>
    <s v="Identificaties van beheereenheden blijven uniek "/>
    <x v="0"/>
    <x v="2"/>
    <m/>
    <x v="1"/>
    <n v="50"/>
    <s v="Standaard"/>
    <n v="50"/>
    <n v="1"/>
  </r>
  <r>
    <x v="2"/>
    <s v="Documenten middels drag and drop kunnen toevoegen aan een dossier van een deelnemer"/>
    <x v="0"/>
    <x v="1"/>
    <m/>
    <x v="1"/>
    <n v="50"/>
    <s v="Standaard"/>
    <n v="50"/>
    <n v="1"/>
  </r>
  <r>
    <x v="2"/>
    <s v="Per document kunnen aangegeven of deze in het klantportaal gepubliceerd moet worden."/>
    <x v="4"/>
    <x v="2"/>
    <m/>
    <x v="1"/>
    <n v="30"/>
    <s v="Standaard"/>
    <n v="30"/>
    <n v="1"/>
  </r>
  <r>
    <x v="2"/>
    <s v="Deelnemers kunnen via een selectie worden geselecteerd voor een mailingsactie. "/>
    <x v="2"/>
    <x v="2"/>
    <m/>
    <x v="1"/>
    <n v="30"/>
    <s v="Standaard"/>
    <n v="30"/>
    <n v="1"/>
  </r>
  <r>
    <x v="2"/>
    <s v="Voor een mailingsactie kunnen verschillende sjablonen per collectief worden gebruikt. In sjabloon ook velden uit de applicatie kunnen mergen."/>
    <x v="2"/>
    <x v="2"/>
    <m/>
    <x v="1"/>
    <n v="30"/>
    <s v="Standaard"/>
    <n v="30"/>
    <n v="1"/>
  </r>
  <r>
    <x v="2"/>
    <s v="Er kunnen in de ICT voorzieningen standaard sjablonen worden aangelegd  (brieven, emails e.d.). Deze kunnen divergeren per Collectief.  In sjabloon ook velden uit de applicatie kunnen mergen. "/>
    <x v="0"/>
    <x v="1"/>
    <m/>
    <x v="1"/>
    <n v="100"/>
    <s v="Standaard"/>
    <n v="100"/>
    <n v="1"/>
  </r>
  <r>
    <x v="2"/>
    <s v="De ICT-voorziening heeft de mogelijkheid voor een plug-in voor outlook waarbij outlook kan worden gebruikt als email voorziening. De verzonden of ontvangen email moet daarbij wel automatische opgeslagen kunnen worden in het  digitale dossier van de deelnemer"/>
    <x v="2"/>
    <x v="2"/>
    <m/>
    <x v="1"/>
    <n v="30"/>
    <s v="Standaard"/>
    <n v="30"/>
    <n v="1"/>
  </r>
  <r>
    <x v="3"/>
    <s v="Middels de ICT-voorziening kan een collectief de concept beschikking van de provincie (shapefile of GEO-JSON )vergelijken met de digitale collectieve aanvraag (Shapefile of GEO-JSON) waarbij de verschillen tussen beiden digitaal worden getoond. "/>
    <x v="0"/>
    <x v="2"/>
    <m/>
    <x v="1"/>
    <n v="50"/>
    <s v="Standaard"/>
    <n v="50"/>
    <n v="1"/>
  </r>
  <r>
    <x v="3"/>
    <s v="Op basis van de door de provincie (of RVO) aangereikte Shapefile resp. GEO-JSON behorende bij de beschikking kunnen de onderliggende aanvragen van beheereenheden van deelnemers automatisch worden aangepast.  Bijvoorbeeld Omvang (gemeten omvang in HA.), aantal beheereenheden, afwijzen van een beheerpakket. "/>
    <x v="0"/>
    <x v="2"/>
    <m/>
    <x v="1"/>
    <n v="50"/>
    <s v="Standaard"/>
    <n v="50"/>
    <n v="1"/>
  </r>
  <r>
    <x v="2"/>
    <s v="De collectieven kunnen alleen hun eigen deelnemers zien, wijzigen of toevoegen"/>
    <x v="1"/>
    <x v="1"/>
    <m/>
    <x v="1"/>
    <n v="100"/>
    <s v="Standaard"/>
    <n v="100"/>
    <n v="1"/>
  </r>
  <r>
    <x v="2"/>
    <s v="De ICT-voorziening controleert de aanmelding-gegevens van deelnemers op volledigheid en correctheid voor de verplichte onderdelen.  _x000a_Noot: Bij een niet volledige en/of correcte aanmelding biedt de ICT voorziening de mogelijkheid om deze aan te vullen en/of te wijzigen. "/>
    <x v="0"/>
    <x v="1"/>
    <m/>
    <x v="1"/>
    <n v="100"/>
    <s v="Standaard"/>
    <n v="100"/>
    <n v="1"/>
  </r>
  <r>
    <x v="2"/>
    <s v="De ICT-voorziening stelt het collectief in staat een individuele concept aanvraag voor SNL subsidie(s) en toeslagen op te stellen ten behoeve van de deelnemer op basis van beheereenheden.  "/>
    <x v="0"/>
    <x v="1"/>
    <m/>
    <x v="1"/>
    <n v="100"/>
    <s v="Standaard"/>
    <n v="100"/>
    <n v="1"/>
  </r>
  <r>
    <x v="2"/>
    <s v="De ICT-voorziening stelt het collectief in staat om voor het indienen van de collectieve (concept) aanvraag één collectieve berekening en één collectieve kaart van alle individuele subsidieaanvragen samen te stellen (IMNa) volgens een afgesproken vastgesteld format."/>
    <x v="0"/>
    <x v="1"/>
    <m/>
    <x v="1"/>
    <n v="100"/>
    <s v="Standaard"/>
    <n v="100"/>
    <n v="1"/>
  </r>
  <r>
    <x v="2"/>
    <s v="De ICT-voorziening biedt het collectief de mogelijkheid om individuele deelnemers via email digitaal te informeren over afwijzingen op hun aanvraag middels een tekstuele toelichting . "/>
    <x v="2"/>
    <x v="1"/>
    <m/>
    <x v="1"/>
    <n v="100"/>
    <s v="Standaard"/>
    <n v="100"/>
    <n v="1"/>
  </r>
  <r>
    <x v="2"/>
    <s v="De ICT-voorziening biedt het collectief de mogelijkheid om individuele deelnemers via een portaal digitaal te informeren over afwijzingen op hun aanvraag middels een digitale kaart/view. "/>
    <x v="4"/>
    <x v="2"/>
    <m/>
    <x v="1"/>
    <n v="30"/>
    <s v="Standaard"/>
    <n v="30"/>
    <n v="1"/>
  </r>
  <r>
    <x v="2"/>
    <s v="De ICT-voorziening berekent het bedrag voor de deelbeschikkingen op basis van de door de provincie aangeleverde collectieve beschikking. "/>
    <x v="5"/>
    <x v="1"/>
    <m/>
    <x v="1"/>
    <n v="100"/>
    <s v="Standaard"/>
    <n v="100"/>
    <n v="1"/>
  </r>
  <r>
    <x v="2"/>
    <s v="Er kunnen verschillende prijslijsten per provincie worden gehanteerd binnen de applicatie en deze kunnen ook worden getoond aan de gebruiker"/>
    <x v="6"/>
    <x v="1"/>
    <m/>
    <x v="1"/>
    <n v="100"/>
    <s v="Standaard"/>
    <n v="100"/>
    <n v="1"/>
  </r>
  <r>
    <x v="2"/>
    <s v="De ICT-voorziening kan de beschikking in deelbeschikkingen uit splitsen per deelnemer. Daarbij moet naar de deelnemer goed inzichtelijk zijn welk deel van de aanvraag is  goedgekeurd en wel deel is afgewezen."/>
    <x v="5"/>
    <x v="1"/>
    <m/>
    <x v="1"/>
    <n v="100"/>
    <s v="Standaard"/>
    <n v="100"/>
    <n v="1"/>
  </r>
  <r>
    <x v="2"/>
    <s v="* Kan de bijdrage berekenen_x000a_* kosten voor monitoring berekenen (Collectief specifiek en beheertype afhankelijk)"/>
    <x v="5"/>
    <x v="1"/>
    <m/>
    <x v="1"/>
    <n v="100"/>
    <s v="Standaard"/>
    <n v="100"/>
    <n v="1"/>
  </r>
  <r>
    <x v="2"/>
    <s v="De ICT-voorziening kan een betalingsoverzicht (Bijlage E) aanmaken.  Hierin moet staan welk bedrag de deelnemer hoort te ontvangen over het gehele be-schikkingsjaar. In een aparte bijlage komt te staan wat het collectief rekent als deel-nemersbijdrage en monitoring. Dat dit wordt verrekend met de subsidie en wat dus wordt betaald."/>
    <x v="5"/>
    <x v="1"/>
    <m/>
    <x v="1"/>
    <n v="100"/>
    <s v="Standaard"/>
    <n v="100"/>
    <n v="1"/>
  </r>
  <r>
    <x v="2"/>
    <s v="De ICT-voorziening stelt het collectief in staat om een kaart en specificatie van de deelbeschikking via email digitaal te verzenden"/>
    <x v="0"/>
    <x v="1"/>
    <m/>
    <x v="1"/>
    <n v="100"/>
    <s v="Standaard"/>
    <n v="100"/>
    <n v="1"/>
  </r>
  <r>
    <x v="4"/>
    <s v="De ICT-voorziening stelt de deelnemer in staat om de kaart en specificatie van de deelbeschikking via een portaal digitaal in te zien. "/>
    <x v="4"/>
    <x v="2"/>
    <m/>
    <x v="1"/>
    <n v="30"/>
    <s v="Standaard"/>
    <n v="30"/>
    <n v="1"/>
  </r>
  <r>
    <x v="2"/>
    <s v="De ICT-voorziening stelt het collectief in staat om de volgende wijzigingen van deelnemer/leden digitaal te verwerken.  _x000a_•_x0009_persoons- en/of lidmaatschapsgegevens;_x000a_•_x0009_verzoek tot wijziging van de beheertypen;_x000a_•_x0009_Gehele of gedeeltelijke overdracht van eigendom van grond waar een SNL subsidie op rust aan een koper."/>
    <x v="0"/>
    <x v="1"/>
    <m/>
    <x v="1"/>
    <n v="100"/>
    <s v="Standaard"/>
    <n v="100"/>
    <n v="1"/>
  </r>
  <r>
    <x v="3"/>
    <s v="De ICT-voorziening stelt het collectief in staat een beheertype toe te voegen of te verwijderen aan de (concept) aanvraag.  Een beheertype beschrijft de natuurwaarden en kenmerken van het natuurterrein en landschapselement. Het ‘Natuurbeheerplan ’ omschrijft voor welke beheertypes subsidie mogelijk is.  Voorbeeld van een beheertype is 'Poel en kleine historische wateren' of 'Kruiden- en faunarijk grasland'. "/>
    <x v="0"/>
    <x v="1"/>
    <m/>
    <x v="1"/>
    <n v="100"/>
    <s v="Standaard"/>
    <n v="100"/>
    <n v="1"/>
  </r>
  <r>
    <x v="3"/>
    <s v="Er kan een natuurbeheerplan geupload worden in de GIS-module._x000a_De Natuurbeheerplan kaarten worden op verschillende tijden afgegeven.  Het is dan gewenst deze kaart vaker, gedurende een kalenderjaar, te kunnen updaten.  "/>
    <x v="0"/>
    <x v="1"/>
    <m/>
    <x v="1"/>
    <n v="50"/>
    <s v="Standaard"/>
    <n v="50"/>
    <n v="1"/>
  </r>
  <r>
    <x v="3"/>
    <s v="De ICT-voorziening stelt het collectief in staat een beheertype aan de (concept) aanvraag  toe te voegen of te verwijderenop basis van &quot;het natuurbeheerplan&quot; . De beheertypen in dit plan dienen als preferred te selecteren beheertypen gepresenteerd te worden. "/>
    <x v="0"/>
    <x v="1"/>
    <m/>
    <x v="1"/>
    <n v="100"/>
    <s v="Standaard"/>
    <n v="100"/>
    <n v="1"/>
  </r>
  <r>
    <x v="3"/>
    <s v="De ICT-voorziening stelt het collectief in staat een beheertype aan de (concept) aanvraag  toe te voegen of te verwijderen op basis van &quot;de Beheerindex&quot; . De beheertypen uit deze index dienen ook geselecteerd te kunnen worden, ondanks dat deze niet in het ''natuurbeheerplan' staan. "/>
    <x v="0"/>
    <x v="1"/>
    <m/>
    <x v="1"/>
    <n v="100"/>
    <s v="Standaard"/>
    <n v="100"/>
    <n v="1"/>
  </r>
  <r>
    <x v="3"/>
    <s v="De ICT-voorziening stelt het collectief in staat concept beheereenheid aan te maken en te exporteren in de shapefile/geo-json. Deze concept beheereenheid moet te selecteren zijn op de diverse gis-kaarten ECHTER niet worden afgedrukt of in berekeningen worden meegenomen in de aanvraag."/>
    <x v="0"/>
    <x v="3"/>
    <m/>
    <x v="1"/>
    <n v="100"/>
    <s v="Standaard"/>
    <n v="100"/>
    <n v="1"/>
  </r>
  <r>
    <x v="3"/>
    <s v="In de  ICT-voorziening wordt een onderscheid gemaakt in de verschillende beheertypen en de toeslagpakketten. (openstellingsbijdrage (voorheen recreatietoeslag) en/of monitoring- en/of vaar- en/of schaaptoeslagen). Deze toeslagpakketten zijn ook herkenbaar aan hun unieke nummer."/>
    <x v="0"/>
    <x v="1"/>
    <m/>
    <x v="1"/>
    <n v="100"/>
    <s v="Standaard"/>
    <n v="100"/>
    <n v="1"/>
  </r>
  <r>
    <x v="3"/>
    <s v="De ICT-voorziening stelt het collectief in staat vanuit een beschikking een perceel/of alle percelen  (inclusief beheertypen) over te dragen aan een andere deelnemer.  "/>
    <x v="0"/>
    <x v="1"/>
    <m/>
    <x v="1"/>
    <n v="100"/>
    <s v="Standaard"/>
    <n v="100"/>
    <n v="1"/>
  </r>
  <r>
    <x v="3"/>
    <s v="De ICT-voorziening stelt het collectief in staat uitbreidingen te verwerken. _x000a_Elk collectief werkt met uitbreidingsaanvragen. Dat houdt in dat er in een jaar een aanvraag wordt gedaan en beschikt. Het vol-gende jaar wordt een uitbreidingsaanvraag ingediend op de lopende beschikking. Er wordt dan een GIS bestand gemaakt van de nieuw toe te voegen BE met bijbehorend Excel. De beschikking wordt afgegeven voor deze nieuwe aanvraag, voor de resteren-de jaren van de lopende beschikking. De meeste provincies geven dan een beschikking op papier af waarin de oude beschikking staat en die wordt aangevuld met de nieuwe berekening. Sommige collectieven hebben daardoor maar één beschikking lopen, andere collectieven hebben meerder beschikkingen. De bijbehorende Shapefile of GEO-JSON bestanden moeten ingelezen kunnen worden."/>
    <x v="7"/>
    <x v="1"/>
    <m/>
    <x v="1"/>
    <n v="100"/>
    <s v="Standaard"/>
    <n v="100"/>
    <n v="1"/>
  </r>
  <r>
    <x v="5"/>
    <s v="Continueren van een aflopende aanvraag:  De ICT-voorziening stelt het collectief in staat aflopende beschikkingen te verwerken. _x000a_De aflopende beschikking moet overgenomen kunnen worden als nieuwe aanvraag zonder dat deze helemaal opnieuw ingetekend hoeft te worden."/>
    <x v="0"/>
    <x v="1"/>
    <m/>
    <x v="1"/>
    <n v="100"/>
    <s v="Standaard"/>
    <n v="100"/>
    <n v="1"/>
  </r>
  <r>
    <x v="3"/>
    <s v="De ICT-voorziening stelt het collectief in staan een perceel te splitsen in meerdere delen (inclusief de toekenning van de onderkende beheereenheden)"/>
    <x v="0"/>
    <x v="1"/>
    <m/>
    <x v="1"/>
    <n v="100"/>
    <s v="Standaard"/>
    <n v="100"/>
    <n v="1"/>
  </r>
  <r>
    <x v="3"/>
    <s v="In de GISkaart kunnen binnen een perceel andere landschapselementen (bijv een voetpad)  in te tekenen"/>
    <x v="0"/>
    <x v="1"/>
    <m/>
    <x v="1"/>
    <n v="100"/>
    <s v="Standaard"/>
    <n v="100"/>
    <n v="1"/>
  </r>
  <r>
    <x v="3"/>
    <s v="In de GISkaart kunnen percelen opgesplitst worden in meerdere percelen (A, B, C ed. ) of beheereenheden worden samengevoegd. En perceel van vorm (diverse afmetingen) wijzigen. "/>
    <x v="0"/>
    <x v="1"/>
    <m/>
    <x v="1"/>
    <n v="100"/>
    <s v="Standaard"/>
    <n v="100"/>
    <n v="1"/>
  </r>
  <r>
    <x v="3"/>
    <s v="Splitsen van een perceel kan op meerdere referentie kaarten plaatsvinden. Bijv Kadastrale kaart, Natuurdatabase, BRP,...."/>
    <x v="0"/>
    <x v="1"/>
    <m/>
    <x v="1"/>
    <n v="100"/>
    <s v="Standaard"/>
    <n v="100"/>
    <n v="1"/>
  </r>
  <r>
    <x v="3"/>
    <s v="Op basis van de kadastrale kaart kan &quot;eigenaarschap&quot; of &quot;erfpacht&quot;  getoond worden aan de gebruiker door het aanklikken van een perceel. Op moment van toets aanvraag (1x per jaar)."/>
    <x v="0"/>
    <x v="2"/>
    <m/>
    <x v="1"/>
    <n v="50"/>
    <s v="Standaard"/>
    <n v="50"/>
    <n v="1"/>
  </r>
  <r>
    <x v="2"/>
    <s v="De ICT-voorziening stelt het collectief in staat om een deelbeschikking, bij een gehele of gedeeltelijke overdracht van percelen van een deelnemer aan te passen ten behoeve van de nieuwe eigenaar van de percelen voor de resterende looptijd en een nieuw deelnemer/ lidmaatschap daarvoor aan te maken. "/>
    <x v="5"/>
    <x v="1"/>
    <m/>
    <x v="1"/>
    <n v="100"/>
    <s v="Standaard"/>
    <n v="100"/>
    <n v="1"/>
  </r>
  <r>
    <x v="3"/>
    <s v="De ICT-voorziening maakt het voor het collectief mogelijk om de volgende informatie/ gegevens te delen. _x000a_- een Shapefile van de berekening en kaart voor de (concept) aanvraag tbv uitwisseling met provincie. Alles gepresenteerd in Ha. _x000a_"/>
    <x v="0"/>
    <x v="1"/>
    <m/>
    <x v="1"/>
    <n v="100"/>
    <s v="Standaard"/>
    <n v="100"/>
    <n v="1"/>
  </r>
  <r>
    <x v="3"/>
    <s v="De ICT-voorziening maakt het voor het collectief mogelijk om de volgende informatie/ gegevens te delen. _x000a_-  een GEO-JSON van de berekening en kaart voor de (concept) aanvraag tbv uitwisseling met RVO. Alles gepresenteerd in Ha."/>
    <x v="0"/>
    <x v="1"/>
    <m/>
    <x v="1"/>
    <n v="100"/>
    <s v="Standaard"/>
    <n v="100"/>
    <n v="1"/>
  </r>
  <r>
    <x v="2"/>
    <s v="De ICT-voorziening maakt het voor het collectief mogelijk om de volgende informatie/ gegevens te delen. _x000a_- De ICT-voorziening maakt het mogelijk om een Excel (conform vastgesteld format) met een totaal overzicht van de financiële vergoedingen voor de SNL subsidie/vergoedingen te genereren voor  uitwisseling met de provincie bij de collectieve (concept) aanvraag.  Alles conform vastgestelde eenheid (meters,  Ha of stuks) _x000a_"/>
    <x v="0"/>
    <x v="1"/>
    <m/>
    <x v="1"/>
    <n v="100"/>
    <s v="Standaard"/>
    <n v="100"/>
    <n v="1"/>
  </r>
  <r>
    <x v="3"/>
    <s v="De ICT-voorziening stelt de collectieven in staat de eigendomsgegevens van de natuurbeheerder te toetsen/controleren middels een kadastrale kaart _x000a_Noot: De natuurbeheerder ontvangt een  e-mail als de toets negatief is uitgevallen."/>
    <x v="0"/>
    <x v="1"/>
    <m/>
    <x v="1"/>
    <n v="100"/>
    <s v="Standaard"/>
    <n v="100"/>
    <n v="1"/>
  </r>
  <r>
    <x v="3"/>
    <s v="De ICT-voorziening stelt de collectieven in staat om de aanvraag van de natuurbeheerder te toetsen/controleren of deze subsidiabel is op grond van het beheertype middels inzage in een actuele kadastrale kaart, Natuurbeheerplan-kaart, BRP, luchtfoto, Openstellingsbesluit en beschikkingenkaart. _x000a__x000a_"/>
    <x v="0"/>
    <x v="1"/>
    <m/>
    <x v="1"/>
    <n v="100"/>
    <s v="Standaard"/>
    <n v="100"/>
    <n v="1"/>
  </r>
  <r>
    <x v="3"/>
    <s v="De ICT-voorziening biedt het collectief gelegenheid om periodiek en in bulk beheereenheden digitaal (volgens een vastgesteld format==&gt; Shapefile of GEO-Jeson) kenbaar te maken aan de provincie. "/>
    <x v="0"/>
    <x v="2"/>
    <m/>
    <x v="1"/>
    <n v="100"/>
    <s v="Standaard"/>
    <n v="100"/>
    <n v="1"/>
  </r>
  <r>
    <x v="3"/>
    <s v="De ICT-voorziening stelt het collectief in staat om voor het indienen van de collectieve (concept) aanvraag één berekening en één kaart van alle individuele subsidieaanvragen samen te stellen (IMNa) volgens een afgesproken vastgesteld format."/>
    <x v="0"/>
    <x v="1"/>
    <m/>
    <x v="1"/>
    <n v="100"/>
    <s v="Standaard"/>
    <n v="100"/>
    <n v="1"/>
  </r>
  <r>
    <x v="3"/>
    <s v="De ICT-voorziening maakt het mogelijk om een Shapefile te genereren van de berekening en kaart voor uitwisseling van de collectieve (concept) aanvraag met de provincie. "/>
    <x v="0"/>
    <x v="1"/>
    <m/>
    <x v="1"/>
    <n v="100"/>
    <s v="Standaard"/>
    <n v="100"/>
    <n v="1"/>
  </r>
  <r>
    <x v="3"/>
    <s v="De ICT-voorziening maakt het mogelijk om een GEO-JSON te genereren van de berekening en kaart voor het uitwisseling van de collectieve (concept) aanvraag met RVO."/>
    <x v="0"/>
    <x v="1"/>
    <m/>
    <x v="1"/>
    <n v="100"/>
    <s v="Standaard"/>
    <n v="100"/>
    <n v="1"/>
  </r>
  <r>
    <x v="3"/>
    <s v="De ICT-voorziening biedt het collectief de mogelijkheid om een digitale kaart op te maken voor de individuele deelnemers, inclusief deelnemer-/lidmaatschap bijdrage.  "/>
    <x v="0"/>
    <x v="1"/>
    <m/>
    <x v="1"/>
    <n v="100"/>
    <s v="Standaard"/>
    <n v="100"/>
    <n v="1"/>
  </r>
  <r>
    <x v="2"/>
    <s v="De ICT-voorziening biedt het collectief de mogelijkheid om een digitale  specificatie van de deelbeschikking op te maken voor de individuele deelnemers, inclusief deelnemer-/lidmaatschap bijdrage.  "/>
    <x v="5"/>
    <x v="1"/>
    <m/>
    <x v="1"/>
    <n v="100"/>
    <s v="Standaard"/>
    <n v="100"/>
    <n v="1"/>
  </r>
  <r>
    <x v="3"/>
    <s v="De ICT-voorziening stelt het collectief in staat om het gesubsidieerde perceel uit de collectieve beschikking (Kaart) te halen in het geval de koper de subsidieverplichting niet wil overnemen van de verkopende deelnemer. "/>
    <x v="0"/>
    <x v="1"/>
    <m/>
    <x v="1"/>
    <n v="100"/>
    <s v="Standaard"/>
    <n v="100"/>
    <n v="1"/>
  </r>
  <r>
    <x v="3"/>
    <s v="De ICT voorzieningen stel het collectief in staat een kaart van bepaalde selectie van percelen, af te drukken (of in een toelichting, aanvraag, besluit etc. op te nemen) inclusief de coordinaten of duiding van het gebied op de kaart. Zie bijlage E)._x000a_In de huidighe situatie wordt openstreetmap gebruikt, maar dat vormt een extra onnodige en niet wenselijke handeling."/>
    <x v="8"/>
    <x v="2"/>
    <m/>
    <x v="1"/>
    <n v="50"/>
    <s v="Standaard"/>
    <n v="50"/>
    <n v="1"/>
  </r>
  <r>
    <x v="3"/>
    <s v="Kunnen intekenen van vlakken, punten, lijnen . Vrij kunnen intekenen van percelen (bijvoorbeeld een Poel, perceel, e.d.)"/>
    <x v="0"/>
    <x v="1"/>
    <m/>
    <x v="1"/>
    <n v="100"/>
    <s v="Standaard"/>
    <n v="100"/>
    <n v="1"/>
  </r>
  <r>
    <x v="2"/>
    <s v="De ICT-voorziening stelt het collectief in staat om het gesubsidieerde perceel uit de collectieve beschikking (document) te halen in het geval de koper de subsidieverplichting niet wil overnemen van de verkopende deelnemer. "/>
    <x v="5"/>
    <x v="1"/>
    <m/>
    <x v="1"/>
    <n v="100"/>
    <s v="Standaard"/>
    <n v="100"/>
    <n v="1"/>
  </r>
  <r>
    <x v="6"/>
    <s v="Juistheid: De uitkomst van eventuele tellingen en/of berekeningen moet in 100% van de gevallen juist zijn.  "/>
    <x v="0"/>
    <x v="1"/>
    <m/>
    <x v="1"/>
    <n v="100"/>
    <s v="Standaard"/>
    <n v="100"/>
    <n v="1"/>
  </r>
  <r>
    <x v="6"/>
    <s v="Beveiligbaarheid: Delen van het systeem moeten kunnen worden afgeschermd op basis van een login (combinatie username + password). Een functioneel beheerder moet de autorisatie kunnen configureren. "/>
    <x v="0"/>
    <x v="1"/>
    <m/>
    <x v="1"/>
    <n v="100"/>
    <s v="Standaard"/>
    <n v="100"/>
    <n v="1"/>
  </r>
  <r>
    <x v="6"/>
    <s v="Bedrijfszekerheid: Systeembeschikbaarheidsvenster is elke werkdag beschikbaar van 7:00 t/m 23:59 uur. Onderhoud vindt zo veel als mogelijk buiten dit beschikbaarheidsvenster plaats. Ondersteuningsvenster: Werkdagen 07:30 u.– 17:30 u. Te realiseren beschikbaarheid: &lt;98 %&gt; gemeten over het systeembeschikbaarheidsvenster op jaarbasis. _x000a_In het weekend is de systeenmbeschikbaarheidsvenster:  best effort_x000a_"/>
    <x v="0"/>
    <x v="1"/>
    <m/>
    <x v="1"/>
    <n v="100"/>
    <s v="Standaard"/>
    <n v="100"/>
    <n v="1"/>
  </r>
  <r>
    <x v="6"/>
    <s v="Foutbestendigheid: De ICT-voorziening mag niet uitvallen als gevolg van een onjuist ingevoerde waarde. Er moet dan een foutmelding worden getoond, zodat gebruiker de foutieve waarden kan corrigeren (de combinatie object-ID/Foutcode moet uniek zijn, i.v.m. leesbaarheid van de rapportage). "/>
    <x v="0"/>
    <x v="1"/>
    <m/>
    <x v="1"/>
    <n v="100"/>
    <s v="Standaard"/>
    <n v="100"/>
    <n v="1"/>
  </r>
  <r>
    <x v="6"/>
    <s v="Herstelbaarheid: De gegevens in het systeem dienen gedurende een gehele zesjarige subsidieperiode (6 jaar) beschikbaar te blijven en bewaard conform de wettelijke bewaartermijnen. Daarnaast wordt elke 24 uur een back up gemaakt van de gegevens in het systeem. "/>
    <x v="0"/>
    <x v="1"/>
    <m/>
    <x v="1"/>
    <n v="50"/>
    <s v="Standaard"/>
    <n v="50"/>
    <n v="1"/>
  </r>
  <r>
    <x v="6"/>
    <s v="Aantrekkelijkheid: De ICT-voorziening dient qua look-and-feel afgestemd te zijn op de huisstijlen van de collectieven die daar gebruik van maken. _x000a_-Het moet bijvoorbeeld mogelijk zijn een eigen logo toe te voegen _x000a_- Sjabonen per collectief te kunnen laten divergeren"/>
    <x v="0"/>
    <x v="1"/>
    <m/>
    <x v="1"/>
    <n v="50"/>
    <s v="Standaard"/>
    <n v="50"/>
    <n v="1"/>
  </r>
  <r>
    <x v="6"/>
    <s v="Overdraagbaarheid: De ICT-voorziening dient conform standaarden de gegevens te kunnen exporteren of migreren naar een andere voorziening "/>
    <x v="0"/>
    <x v="2"/>
    <m/>
    <x v="1"/>
    <n v="20"/>
    <s v="Standaard"/>
    <n v="20"/>
    <n v="1"/>
  </r>
  <r>
    <x v="6"/>
    <s v="Snelheid: De maximale wachttijd voordat een actie door ICT-voorziening wordt uitgevoerd is 10 seconden bij een interactieve sessie en 30 seconden bij een batch verwerking met een gebruikersdialoog."/>
    <x v="0"/>
    <x v="1"/>
    <m/>
    <x v="1"/>
    <n v="30"/>
    <s v="Standaard"/>
    <n v="30"/>
    <n v="1"/>
  </r>
  <r>
    <x v="6"/>
    <s v="Middelenbeslag: Bij meerdere gelijktijdig aangeboden aanvragen voor SNL natuurbeheer mogen de aanvragen opvolgend in een wachtrij worden geplaatst.  Bij gelijktijdig aanbieden mag de verwerkingstijd niet verder oplopen dan tot 2 uur. Gelijktijdig gebruik van het systeem door 10 of meer personen heeft geen invloed op de responsetijd. "/>
    <x v="0"/>
    <x v="1"/>
    <m/>
    <x v="1"/>
    <n v="30"/>
    <s v="Standaard"/>
    <n v="30"/>
    <n v="1"/>
  </r>
  <r>
    <x v="6"/>
    <s v="Begrijpelijkheid: De deelnemers van collectieven zijn beperkt digitaal vaardig waardoor de opzet en het gebruik van de ICT voorziening door deelnemers eenvoudig en overzichtelijk dient te zijn. In de ICT-voorziening wordt de Nederlandse taal gehanteerd. "/>
    <x v="4"/>
    <x v="2"/>
    <m/>
    <x v="1"/>
    <n v="30"/>
    <s v="Standaard"/>
    <n v="30"/>
    <n v="1"/>
  </r>
  <r>
    <x v="6"/>
    <s v="Begrijpelijkheid: de opzet en het gebruik van de ICT voorziening is relatief eenvoudig en overzichtelijk  In de ICT-voorziening wordt de Nederlandse taal gehanteerd. "/>
    <x v="0"/>
    <x v="1"/>
    <m/>
    <x v="1"/>
    <n v="100"/>
    <s v="Standaard"/>
    <n v="100"/>
    <n v="1"/>
  </r>
  <r>
    <x v="4"/>
    <s v="De ICT-voorziening maakt het voor ‘natuurbeheerders mogelijk om zich digitaal aan te melden voor deelnemer-/lidmaatschap  bij een natuurcollectief. "/>
    <x v="0"/>
    <x v="2"/>
    <m/>
    <x v="1"/>
    <n v="20"/>
    <s v="Standaard"/>
    <n v="20"/>
    <n v="1"/>
  </r>
  <r>
    <x v="4"/>
    <s v="Het digitale dossier heeft de mogelijkheid een deel van het dossier te publiceren /voor inzage toegankelijk te maken voor de deelnemer. Gedacht wordt dan digitaal delen van berichten, taken, beschikkingen en via een GIS-presentatie inzicht in de eigen percelen en beheertypen. "/>
    <x v="0"/>
    <x v="2"/>
    <m/>
    <x v="1"/>
    <n v="20"/>
    <s v="Standaard"/>
    <n v="20"/>
    <n v="1"/>
  </r>
  <r>
    <x v="4"/>
    <s v="De ICT-voorziening stelt de deelnemer  in staat om digitale documenten toe te voegen bij de aanmelding voor _x000a_deelnemer-/lidmaatschap en aanvraag van subsidie SNL. "/>
    <x v="0"/>
    <x v="2"/>
    <m/>
    <x v="1"/>
    <n v="20"/>
    <s v="Standaard"/>
    <n v="20"/>
    <n v="1"/>
  </r>
  <r>
    <x v="4"/>
    <s v="De ICT-voorziening biedt het collectief de mogelijkheid om de individuele concept aanvraag voor SNL subsidie(s) en toeslagen via de digitale omgeving aan de deelnemer te rapporteren (een kaart en specificatie) ter accordering. "/>
    <x v="0"/>
    <x v="2"/>
    <m/>
    <x v="1"/>
    <n v="20"/>
    <s v="Standaard"/>
    <n v="20"/>
    <n v="1"/>
  </r>
  <r>
    <x v="4"/>
    <s v="De ICT-voorziening biedt de deelnemer de mogelijkheid om de rapportage van de individuele concept aanvraag voor SNL subsidie(s) en toeslagen via de digitale omgeving te raadplegen.  "/>
    <x v="0"/>
    <x v="2"/>
    <m/>
    <x v="1"/>
    <n v="20"/>
    <s v="Standaard"/>
    <n v="20"/>
    <n v="1"/>
  </r>
  <r>
    <x v="4"/>
    <s v="De ICT-voorziening biedt de deelnemer de optie om al dan niet akkoord te gaan met de individuele conceptaanvraag. "/>
    <x v="0"/>
    <x v="2"/>
    <m/>
    <x v="1"/>
    <n v="20"/>
    <s v="Standaard"/>
    <n v="20"/>
    <n v="1"/>
  </r>
  <r>
    <x v="4"/>
    <s v="De ICT-voorziening stelt de deelnemer in staat om een incorrect beheertype (natuurbeheertype komt niet overeen met werkelijke situatie) kenbaar te maken aan het collectief. "/>
    <x v="0"/>
    <x v="2"/>
    <m/>
    <x v="1"/>
    <n v="20"/>
    <s v="Standaard"/>
    <n v="20"/>
    <n v="1"/>
  </r>
  <r>
    <x v="4"/>
    <s v="De ICT-voorziening biedt het collectief de mogelijkheid om individuele deelnemers via een portaal digitaal te informeren over afwijzingen op hun aanvraag middels een tekstuele toelichting . "/>
    <x v="0"/>
    <x v="2"/>
    <m/>
    <x v="1"/>
    <n v="20"/>
    <s v="Standaard"/>
    <n v="20"/>
    <n v="1"/>
  </r>
  <r>
    <x v="4"/>
    <s v="De ICT-voorziening biedt het collectief de mogelijkheid om individuele deelnemers via hun portaal digitaal te informeren over afwijzingen op hun aanvraag middels een digitale kaart/view. "/>
    <x v="0"/>
    <x v="2"/>
    <m/>
    <x v="1"/>
    <n v="20"/>
    <s v="Standaard"/>
    <n v="20"/>
    <n v="1"/>
  </r>
  <r>
    <x v="4"/>
    <s v=" De ICT-voorziening biedt de deelnemer de mogelijkheid om digitaal een verzoek tot wijziging van de beheertypen door te geven aan het collectief met een toelichting. "/>
    <x v="0"/>
    <x v="2"/>
    <m/>
    <x v="1"/>
    <n v="20"/>
    <s v="Standaard"/>
    <n v="20"/>
    <n v="1"/>
  </r>
  <r>
    <x v="4"/>
    <s v="De ICT-voorziening stelt de deelnemer in staat om digitaal wijzigingen door te geven betreffende de overdracht van eigendom van grond waar een SNL subsidie op rust aan een koper. "/>
    <x v="0"/>
    <x v="2"/>
    <m/>
    <x v="1"/>
    <n v="20"/>
    <s v="Standaard"/>
    <n v="20"/>
    <n v="1"/>
  </r>
  <r>
    <x v="1"/>
    <s v="Alleen geauthentiseerde apparatuur kan toegang krijgen tot een vertrouwde zone"/>
    <x v="9"/>
    <x v="1"/>
    <m/>
    <x v="1"/>
    <n v="50"/>
    <s v="Standaard"/>
    <n v="50"/>
    <n v="1"/>
  </r>
  <r>
    <x v="1"/>
    <s v="Gebruikers met eigen of ongeauthentiseerde apparatuur (Bring Your Own Device) krijgen alleen toegang tot een onvertrouwde zone."/>
    <x v="9"/>
    <x v="1"/>
    <m/>
    <x v="1"/>
    <n v="50"/>
    <s v="Standaard"/>
    <n v="50"/>
    <n v="1"/>
  </r>
  <r>
    <x v="1"/>
    <s v="Er is een sluitende formele registratie- en afmeldprocedure voor het beheren van gebruikersidentificaties;"/>
    <x v="10"/>
    <x v="1"/>
    <m/>
    <x v="1"/>
    <n v="50"/>
    <s v="Standaard"/>
    <n v="50"/>
    <n v="1"/>
  </r>
  <r>
    <x v="1"/>
    <s v="Het gebruiken van groepsaccounts is niet toegestaan;"/>
    <x v="10"/>
    <x v="1"/>
    <m/>
    <x v="1"/>
    <n v="50"/>
    <s v="Standaard"/>
    <n v="50"/>
    <n v="1"/>
  </r>
  <r>
    <x v="1"/>
    <s v="Er is uitsluitend toegang verleend tot informatiesystemen na autorisatie door een bevoegde functionaris;"/>
    <x v="10"/>
    <x v="1"/>
    <m/>
    <x v="1"/>
    <n v="100"/>
    <s v="Standaard"/>
    <n v="100"/>
    <n v="1"/>
  </r>
  <r>
    <x v="1"/>
    <s v="Er is een actueel mandaatregister of er zijn functieprofielen waaruit blijkt welke personen bevoegdheden hebben voor het verlenen van toegangsrechten."/>
    <x v="10"/>
    <x v="1"/>
    <m/>
    <x v="1"/>
    <n v="50"/>
    <s v="Standaard"/>
    <n v="50"/>
    <n v="1"/>
  </r>
  <r>
    <x v="1"/>
    <s v="Er zijn maatregelen genomen die het fysiek en/of logisch isoleren van informatie met specifiek belang waarborgen;"/>
    <x v="11"/>
    <x v="1"/>
    <m/>
    <x v="1"/>
    <n v="50"/>
    <s v="Standaard"/>
    <n v="50"/>
    <n v="1"/>
  </r>
  <r>
    <x v="1"/>
    <s v="Gebruikers kunnen alleen die informatie met specifiek belang inzien en verwerken die ze nodig hebben voor de uitoefening van hun taak;"/>
    <x v="11"/>
    <x v="1"/>
    <m/>
    <x v="1"/>
    <n v="50"/>
    <s v="Standaard"/>
    <n v="50"/>
    <n v="1"/>
  </r>
  <r>
    <x v="1"/>
    <s v="Als vanuit een onvertrouwde zone toegang wordt verleend naar een vertrouwde zone, gebeurt dit alleen op basis van minimaal two-factor authenticatie;"/>
    <x v="11"/>
    <x v="1"/>
    <m/>
    <x v="1"/>
    <n v="100"/>
    <s v="Standaard"/>
    <n v="100"/>
    <n v="1"/>
  </r>
  <r>
    <x v="1"/>
    <s v="Als er geen gebruik wordt gemaakt van two-factor authenticatie, is de wachtwoordlengte minimaal 8 posities en complex van samenstelling. Vanaf een wachtwoordlengte van 20 posities vervalt de complexiteitseis. Het aantal foutieve inlogpogingen is maximaal 10. De tijdsduur dat een account wordt geblokkeerd na overschrijding van het aantal keer foutief inloggen, is vastgelegd;"/>
    <x v="11"/>
    <x v="1"/>
    <m/>
    <x v="1"/>
    <n v="50"/>
    <s v="Standaard"/>
    <n v="50"/>
    <n v="1"/>
  </r>
  <r>
    <x v="1"/>
    <s v="In situaties waar geen two-factor authenticatie mogelijk is, wordt minimaal halfjaarlijks het wachtwoord vernieuwd;"/>
    <x v="11"/>
    <x v="1"/>
    <m/>
    <x v="1"/>
    <n v="50"/>
    <s v="Standaard"/>
    <n v="50"/>
    <n v="1"/>
  </r>
  <r>
    <x v="1"/>
    <s v="De eisen aan wachtwoorden moeten geautomatiseerd worden afgedwongen;"/>
    <x v="11"/>
    <x v="1"/>
    <m/>
    <x v="1"/>
    <n v="50"/>
    <s v="Standaard"/>
    <n v="50"/>
    <n v="1"/>
  </r>
  <r>
    <x v="1"/>
    <s v="Initiële wachtwoorden en wachtwoorden die gereset zijn, hebben een maximale geldigheidsduur van een werkdag en moeten bij het eerste gebruik worden gewijzigd"/>
    <x v="11"/>
    <x v="1"/>
    <m/>
    <x v="1"/>
    <n v="50"/>
    <s v="Standaard"/>
    <n v="50"/>
    <n v="1"/>
  </r>
  <r>
    <x v="1"/>
    <s v="Wachtwoorden die voldoen aan het wachtwoordbeleid, hebben een maximale geldigheidsduur van een jaar. Daar waar het beleid niet toepasbaar is, geldt een maximale geldigheidsduur van zes maanden."/>
    <x v="11"/>
    <x v="1"/>
    <m/>
    <x v="1"/>
    <n v="50"/>
    <s v="Standaard"/>
    <n v="50"/>
    <n v="1"/>
  </r>
  <r>
    <x v="1"/>
    <s v="Wijzigingen aan de registratie van gegevens in de applicatie worden gelogged. (aangepast door wie, wanneer, wat). In afstemming wordt bepaald voor welke set aan gegevens deze logging noodzakelijk is;"/>
    <x v="12"/>
    <x v="1"/>
    <m/>
    <x v="1"/>
    <n v="50"/>
    <s v="Standaard"/>
    <n v="50"/>
    <n v="1"/>
  </r>
  <r>
    <x v="1"/>
    <s v="Ten behoeve van de loganalyse is op basis van een expliciete risicoafweging de bewaarperiode van de logging bepaald. Binnen deze periode is de beschikbaarheid van de loginformatie gewaarborgd."/>
    <x v="12"/>
    <x v="1"/>
    <m/>
    <x v="1"/>
    <n v="50"/>
    <s v="Standaard"/>
    <n v="50"/>
    <n v="1"/>
  </r>
  <r>
    <x v="1"/>
    <s v="De ICT-voorziening update op gezette tijden de nodige software die wordt gebruikt voor het verlenen van toegang tot het systeem of het systeemdomein;"/>
    <x v="13"/>
    <x v="1"/>
    <m/>
    <x v="1"/>
    <n v="50"/>
    <s v="Standaard"/>
    <n v="50"/>
    <n v="1"/>
  </r>
  <r>
    <x v="1"/>
    <s v="Als de kans op misbruik en de verwachte schade beide hoog zijn (NCSC- classificatie kwetsbaarheidswaarschuwingen), worden patches zo snel mogelijk, maar uiterlijk binnen een week geïnstalleerd. In de tussentijd worden op basis van een expliciete risicoafweging, in afstemming met opdrachtgever,  mitigerende maatregelen getroffen. De aanbieder ontzorgt de opdrachtgever in deze door zelf invulling te geven aan het technische beheer. "/>
    <x v="13"/>
    <x v="1"/>
    <m/>
    <x v="1"/>
    <n v="50"/>
    <s v="Standaard"/>
    <n v="50"/>
    <n v="1"/>
  </r>
  <r>
    <x v="1"/>
    <s v="Periodiek voorziet de aanbieder de opdrachtgever van inzage in de stand van zaken "/>
    <x v="13"/>
    <x v="1"/>
    <m/>
    <x v="1"/>
    <n v="50"/>
    <s v="Standaard"/>
    <n v="50"/>
    <n v="1"/>
  </r>
  <r>
    <x v="1"/>
    <s v="De software is bereikbaar via modern internetadres Ipv6;"/>
    <x v="13"/>
    <x v="1"/>
    <m/>
    <x v="1"/>
    <n v="70"/>
    <s v="Standaard"/>
    <n v="70"/>
    <n v="1"/>
  </r>
  <r>
    <x v="1"/>
    <s v="De domeinnaam(DNSSEC) is ondertekend;"/>
    <x v="13"/>
    <x v="1"/>
    <m/>
    <x v="1"/>
    <n v="70"/>
    <s v="Standaard"/>
    <n v="70"/>
    <n v="1"/>
  </r>
  <r>
    <x v="1"/>
    <s v="De ICT toepassing kent een beveiligde verbinding HTTPS;"/>
    <x v="13"/>
    <x v="1"/>
    <m/>
    <x v="1"/>
    <n v="100"/>
    <s v="Standaard"/>
    <n v="100"/>
    <n v="1"/>
  </r>
  <r>
    <x v="1"/>
    <s v="De ICT toepassing past de volgende applicatie beveiligingsopties toe: _x000a_X-frame-opties, X-content type opties, x-xss protection, content security policy, referr policy. In uw antwoord geeft u aan hoe deze is/wordt ingeregeld._x000a_"/>
    <x v="13"/>
    <x v="1"/>
    <m/>
    <x v="1"/>
    <n v="70"/>
    <s v="Standaard"/>
    <n v="70"/>
    <n v="1"/>
  </r>
  <r>
    <x v="1"/>
    <s v="Het inkomend dataverkeer of uitgatand dataverkeer wordt bewaakt / geanalyseerd op kwaadaardige elementen middels detectievoorzieningen;"/>
    <x v="0"/>
    <x v="1"/>
    <m/>
    <x v="1"/>
    <n v="50"/>
    <s v="Standaard"/>
    <n v="50"/>
    <n v="1"/>
  </r>
  <r>
    <x v="1"/>
    <s v="In koppelpunten met externe of onvertrouwde zones zijn maatregelen getroffen om mogelijke aanvallen die de beschikbaarheid van de informatievoorziening negatief beïnvloeden (bijvoorbeeld DDoS-aanvallen, Distributed Denial of Service attacks) te signaleren en hierop te reageren."/>
    <x v="0"/>
    <x v="1"/>
    <m/>
    <x v="1"/>
    <n v="50"/>
    <s v="Standaard"/>
    <n v="50"/>
    <n v="1"/>
  </r>
  <r>
    <x v="1"/>
    <s v="Voor de beveiliging van elektronische (e-mail)berichten gelden de vastgestelde open standaarden tegen phishing en afluisteren;"/>
    <x v="0"/>
    <x v="1"/>
    <m/>
    <x v="1"/>
    <n v="50"/>
    <s v="Standaard"/>
    <n v="50"/>
    <n v="1"/>
  </r>
  <r>
    <x v="1"/>
    <s v="Voor veilige berichtenuitwisseling met basisregistraties wordt e-Herkenning of DigiD gehanteerd;"/>
    <x v="0"/>
    <x v="1"/>
    <m/>
    <x v="1"/>
    <n v="50"/>
    <s v="Standaard"/>
    <n v="50"/>
    <n v="1"/>
  </r>
  <r>
    <x v="1"/>
    <s v="Door het systeem gegenereerde Email-berichten bevatten (m.u.v. het emailadres) geen persoonsgegevens;"/>
    <x v="0"/>
    <x v="1"/>
    <m/>
    <x v="1"/>
    <n v="50"/>
    <s v="Standaard"/>
    <n v="50"/>
    <n v="1"/>
  </r>
  <r>
    <x v="1"/>
    <s v="De acceptatietestomgeving is/wordt passend beveiligd;"/>
    <x v="0"/>
    <x v="1"/>
    <m/>
    <x v="1"/>
    <n v="50"/>
    <s v="Standaard"/>
    <n v="50"/>
    <n v="1"/>
  </r>
  <r>
    <x v="1"/>
    <s v="Testgegevens zijn geanonimiseerd."/>
    <x v="0"/>
    <x v="1"/>
    <m/>
    <x v="1"/>
    <n v="50"/>
    <s v="Standaard"/>
    <n v="50"/>
    <n v="1"/>
  </r>
  <r>
    <x v="1"/>
    <s v="Toegang tot het systeem op basis van &lt;rollen&gt; "/>
    <x v="0"/>
    <x v="1"/>
    <m/>
    <x v="1"/>
    <n v="100"/>
    <s v="Standaard"/>
    <n v="100"/>
    <n v="1"/>
  </r>
  <r>
    <x v="1"/>
    <s v="De ICT voorziening ondersteunt “functiescheiding”._x000a_Daarbij worden verantwoordelijkheden en bevoegdheden verdeeld over verschillende personen/functionarissen binnen een collectief._x000a_Functiescheiding op rollen moet per collectief kunnen divergeren. "/>
    <x v="0"/>
    <x v="1"/>
    <m/>
    <x v="1"/>
    <n v="50"/>
    <s v="Standaard"/>
    <n v="50"/>
    <n v="1"/>
  </r>
  <r>
    <x v="1"/>
    <s v="Beveiligingsniveau _x000a_De ICT-voorziening is geclassificeerd (conform BIO) als basisbeveiligingsniveau BBN2. (zie bijlage 2 Projectomschrijving voor toelichting , Paragraaf 3). _x000a__x000a_Als BIJ12 vinden wij het belangrijk dat de software en haar technische omgeving blijft voldoen aan de juiste mate van beveiliging die mag worden gesteld voor BBN2 -niveau . Omschrijf duidelijk en concreet welke maatregelen u voorstelt om aan dat beveiligingsniveau te kunnen blijven voldoen._x000a__x000a_Hoe meer u zich positief onderscheidt van de overige inschrijvers, hoe hoger u scoort."/>
    <x v="0"/>
    <x v="1"/>
    <m/>
    <x v="0"/>
    <n v="200"/>
    <s v="Geef uw antwoord op deze wens aan in het Word-document &quot;invuldocument Wensen 'ICT natuurbeheerders NCN' (t.b.v. inschrijver)&quot;. Geef uw inschatting voor de kosten in het Excel bestand &quot;Format prijzenblad - ICT natuurbeheerders NCN&quot; aan."/>
    <s v="Niet van toepassing"/>
    <n v="1"/>
  </r>
  <r>
    <x v="0"/>
    <s v="Exit strategie  _x000a_Een onverhoopte bedrijfs beëindiging of keuze van één van beide partijen het contract te willen ontbinden vraagt om een vooraf vastgestelde exit-strategie. Het opleveren van een eenvoudige backup van de data volstaat o.i. niet als exit-strategie (mede gezien het feit dat er veelal wordt gewerkt wordt met relationele databases en de data buiten de context van de software niet eenduidig kan worden geduid). Zodra er gebruik gemaakt wordt van leverancier-specifieke functies (bijvoorbeeld workflows e.d) is de lock-in zo groot dat een exit strategie zonder overdracht van de software code (van het maatwerk) ons inzien veelal noodzakelijk is. _x000a__x000a_BIJ12 wil na afloop van het contract de mogelijkheid hebben om over te stappen op een andere leverancier. Hierbij moeten alle opgebouwde gegevens overgedragen kunnen worden._x000a__x000a_Omschrijf duidelijk en concreet op welke manier Inschrijver zorgdraagt voor de overdracht van de gegevens uit de Oplossing in geval van de overstap van de Opdrachtgever naar een nieuwe leverancier aan het einde van de looptijd/tussentijdse beëindiging van het contract. Benoem daarbij in ieder geval de volgende punten:_x000a_-_x0009_hoe u de exit als een belangrijk succescriterium in het contract gaat definiëren; _x000a_-_x0009_U de risico’s naar behoren inschat; _x000a_-_x0009_De exit redelijk en billijk begroot is; _x000a_-_x0009_Het “gemak” waarmee de exit-strategie kan worden uitgevoerd._x000a_-_x0009_Toezeggingen die u kunt doen aangaande beschikbaar stellen van sourcecode inclusief de nodige documentatie_x000a__x000a_Hoe meer u zich positief onderscheidt van de overige inschrijvers, hoe hoger u scoort."/>
    <x v="0"/>
    <x v="1"/>
    <m/>
    <x v="0"/>
    <n v="100"/>
    <s v="Geef uw antwoord op deze wens aan in het Word-document &quot;invuldocument Wensen 'ICT natuurbeheerders NCN' (t.b.v. inschrijver)&quot;. Geef uw inschatting voor de kosten in het Excel bestand &quot;Format prijzenblad - ICT natuurbeheerders NCN&quot; aan."/>
    <s v="Niet van toepassing"/>
    <n v="1"/>
  </r>
  <r>
    <x v="0"/>
    <s v="Overdraagbaarheid_x000a_De ICT-voorziening voor natuurbeheerders NCN wordt gerealiseerd in opdracht van BIJ12, waarbij BIJ12 in de begin periode het functioneel beheer zal voeren.  De inzet is echter dat dit beheer op termijn moet worden overgedragen aan de stichting NCN. Daarbij dienen dan ook licenties overgedragen te worden van BIJ12 naar NCN. _x000a__x000a_Omschrijf duidelijk en concreet hoe dit proces er dan globaal uitziet, benoem daarbij in ieder geval de volgende punten:_x000a_-_x0009_welke stappen worden er genomen,_x000a_-_x0009_met welke eenvoud dit gerealiseerd kan worden in de door u geschetste oplossingsrichting _x000a_-_x0009_de eventuele kosten vermeld u op het Prijzenblad._x000a__x000a_Hoe meer u zich positief onderscheidt van de overige inschrijvers, hoe hoger u scoort."/>
    <x v="0"/>
    <x v="1"/>
    <m/>
    <x v="0"/>
    <n v="150"/>
    <s v="Geef uw antwoord op deze wens aan in het Word-document &quot;invuldocument Wensen 'ICT natuurbeheerders NCN' (t.b.v. inschrijver)&quot;. Geef uw inschatting voor de kosten in het Excel bestand &quot;Format prijzenblad - ICT natuurbeheerders NCN&quot; aan."/>
    <s v="Niet van toepassing"/>
    <n v="1"/>
  </r>
  <r>
    <x v="7"/>
    <s v="Converteren van gegevens _x000a_Voor een gemakkelijke en snelle overgang naar de nieuwe ICT voorziening voor natuurbeheerders NCN dienen alle gegevens van lopende beschikkingen en lopende aanvragen geconverteerd te kunnen worden naar de nieuwe ICT-voorziening voor 1 januari 2022._x000a__x000a_Omschrijf duidelijk en concreet uw aanpak om deze gegevens te converteren. Benoem daarbij in ieder geval de volgende onderdelen:_x000a_-_x0009_Wat voor planning u hiervoor hanteert_x000a_-_x0009_De mate waarin Opdrachtgever in staat wordt gesteld het resultaat van de conversie op juistheid en volledigheid te controleren. _x000a_-_x0009_Hoe u de tijdigheid van de conversie kunt garanderen zodat daardoor de beoogde implementatiedatum niet zal worden overschreden. _x000a__x000a_Hoe meer u zich positief onderscheidt van de overige inschrijvers, hoe hoger u scoort."/>
    <x v="0"/>
    <x v="1"/>
    <m/>
    <x v="0"/>
    <n v="100"/>
    <s v="Geef uw antwoord op deze wens aan in het Word-document &quot;invuldocument Wensen 'ICT natuurbeheerders NCN' (t.b.v. inschrijver)&quot;. Geef uw inschatting voor de kosten in het Excel bestand &quot;Format prijzenblad - ICT natuurbeheerders NCN&quot; aan."/>
    <s v="Niet van toepassing"/>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67B17D-1FFC-4EE8-A070-78C0200E2C51}" name="Draaitabel1"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C11" firstHeaderRow="0" firstDataRow="1" firstDataCol="1"/>
  <pivotFields count="10">
    <pivotField axis="axisRow" showAll="0">
      <items count="11">
        <item m="1" x="9"/>
        <item x="2"/>
        <item x="7"/>
        <item x="3"/>
        <item x="6"/>
        <item x="4"/>
        <item m="1" x="8"/>
        <item x="0"/>
        <item x="1"/>
        <item x="5"/>
        <item t="default"/>
      </items>
    </pivotField>
    <pivotField showAll="0"/>
    <pivotField showAll="0">
      <items count="16">
        <item x="8"/>
        <item x="3"/>
        <item x="5"/>
        <item x="6"/>
        <item x="12"/>
        <item m="1" x="14"/>
        <item x="2"/>
        <item x="11"/>
        <item x="7"/>
        <item x="4"/>
        <item x="1"/>
        <item x="9"/>
        <item x="10"/>
        <item x="13"/>
        <item x="0"/>
        <item t="default"/>
      </items>
    </pivotField>
    <pivotField showAll="0">
      <items count="5">
        <item h="1" x="3"/>
        <item h="1" x="0"/>
        <item x="1"/>
        <item h="1" x="2"/>
        <item t="default"/>
      </items>
    </pivotField>
    <pivotField showAll="0"/>
    <pivotField showAll="0">
      <items count="3">
        <item x="0"/>
        <item x="1"/>
        <item t="default"/>
      </items>
    </pivotField>
    <pivotField dataField="1" showAll="0"/>
    <pivotField showAll="0"/>
    <pivotField dataField="1" showAll="0"/>
    <pivotField showAll="0"/>
  </pivotFields>
  <rowFields count="1">
    <field x="0"/>
  </rowFields>
  <rowItems count="8">
    <i>
      <x v="1"/>
    </i>
    <i>
      <x v="2"/>
    </i>
    <i>
      <x v="3"/>
    </i>
    <i>
      <x v="4"/>
    </i>
    <i>
      <x v="7"/>
    </i>
    <i>
      <x v="8"/>
    </i>
    <i>
      <x v="9"/>
    </i>
    <i t="grand">
      <x/>
    </i>
  </rowItems>
  <colFields count="1">
    <field x="-2"/>
  </colFields>
  <colItems count="2">
    <i>
      <x/>
    </i>
    <i i="1">
      <x v="1"/>
    </i>
  </colItems>
  <dataFields count="2">
    <dataField name="Som van Max.Punten" fld="6" baseField="0" baseItem="0"/>
    <dataField name="Som van Behaalde punten"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ubriek" xr10:uid="{5500EB99-7CDB-4BF3-98D5-5CFEFDFE6F47}" sourceName="Rubriek">
  <pivotTables>
    <pivotTable tabId="5" name="Draaitabel1"/>
  </pivotTables>
  <data>
    <tabular pivotCacheId="1807698413">
      <items count="15">
        <i x="3" s="1"/>
        <i x="5" s="1"/>
        <i x="6" s="1"/>
        <i x="12" s="1"/>
        <i x="2" s="1"/>
        <i x="11" s="1"/>
        <i x="7" s="1"/>
        <i x="1" s="1"/>
        <i x="9" s="1"/>
        <i x="10" s="1"/>
        <i x="13" s="1"/>
        <i x="0" s="1"/>
        <i x="8" s="1" nd="1"/>
        <i x="14" s="1" nd="1"/>
        <i x="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lasse" xr10:uid="{8FE95419-E4C6-470E-9B39-01D0672289A7}" sourceName="Klasse ">
  <pivotTables>
    <pivotTable tabId="5" name="Draaitabel1"/>
  </pivotTables>
  <data>
    <tabular pivotCacheId="1807698413">
      <items count="10">
        <i x="0" s="1"/>
        <i x="2" s="1"/>
        <i x="7" s="1"/>
        <i x="3" s="1"/>
        <i x="5" s="1"/>
        <i x="6" s="1"/>
        <i x="1" s="1"/>
        <i x="9" s="1" nd="1"/>
        <i x="4" s="1" nd="1"/>
        <i x="8"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Eis" xr10:uid="{CCA5DD95-1C8C-4F99-BF5B-653338EBCD5D}" sourceName="Type Eis">
  <pivotTables>
    <pivotTable tabId="5" name="Draaitabel1"/>
  </pivotTables>
  <data>
    <tabular pivotCacheId="1807698413">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eit" xr10:uid="{BB15A5FC-AC21-4DCB-8928-6249990675D5}" sourceName="Prioriteit ">
  <pivotTables>
    <pivotTable tabId="5" name="Draaitabel1"/>
  </pivotTables>
  <data>
    <tabular pivotCacheId="1807698413">
      <items count="4">
        <i x="3"/>
        <i x="0"/>
        <i x="1" s="1"/>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ubriek" xr10:uid="{5F51AD28-5A29-4F7C-8E3F-89DC1D66E486}" cache="Slicer_Rubriek" caption="Rubriek" style="SlicerStyleLight4" rowHeight="234950"/>
  <slicer name="Klasse " xr10:uid="{89FD711F-256B-4CFC-9853-E63F4176CA82}" cache="Slicer_Klasse" caption="Klasse " style="SlicerStyleLight2" rowHeight="234950"/>
  <slicer name="Type Eis" xr10:uid="{66098218-9A30-4854-9572-610E12252567}" cache="Slicer_Type_Eis" caption="Type Eis" style="SlicerStyleLight6" rowHeight="234950"/>
  <slicer name="Prioriteit " xr10:uid="{90DF842A-2B5D-43E4-8FDB-660CE1963ED1}" cache="Slicer_Prioriteit" caption="Prioriteit " style="SlicerStyleDark1" rowHeight="234950"/>
</slicer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CC28-B95E-4BCA-B175-44E0F7825E91}">
  <dimension ref="A1:B11"/>
  <sheetViews>
    <sheetView workbookViewId="0">
      <selection activeCell="C19" sqref="C19"/>
    </sheetView>
  </sheetViews>
  <sheetFormatPr defaultRowHeight="14.4" x14ac:dyDescent="0.3"/>
  <cols>
    <col min="1" max="1" width="27" customWidth="1"/>
  </cols>
  <sheetData>
    <row r="1" spans="1:2" x14ac:dyDescent="0.3">
      <c r="A1" s="7" t="s">
        <v>0</v>
      </c>
      <c r="B1" s="8">
        <v>1</v>
      </c>
    </row>
    <row r="2" spans="1:2" x14ac:dyDescent="0.3">
      <c r="A2" s="7" t="s">
        <v>1</v>
      </c>
      <c r="B2" s="8">
        <v>0.9</v>
      </c>
    </row>
    <row r="3" spans="1:2" x14ac:dyDescent="0.3">
      <c r="A3" s="7" t="s">
        <v>2</v>
      </c>
      <c r="B3" s="8">
        <v>0.8</v>
      </c>
    </row>
    <row r="4" spans="1:2" x14ac:dyDescent="0.3">
      <c r="A4" s="7" t="s">
        <v>3</v>
      </c>
      <c r="B4" s="8">
        <v>0.7</v>
      </c>
    </row>
    <row r="5" spans="1:2" x14ac:dyDescent="0.3">
      <c r="A5" s="7" t="s">
        <v>4</v>
      </c>
      <c r="B5" s="8">
        <v>0.6</v>
      </c>
    </row>
    <row r="6" spans="1:2" x14ac:dyDescent="0.3">
      <c r="A6" s="7" t="s">
        <v>5</v>
      </c>
      <c r="B6" s="8">
        <v>0.5</v>
      </c>
    </row>
    <row r="7" spans="1:2" x14ac:dyDescent="0.3">
      <c r="A7" s="7" t="s">
        <v>6</v>
      </c>
      <c r="B7" s="8">
        <v>0.4</v>
      </c>
    </row>
    <row r="8" spans="1:2" x14ac:dyDescent="0.3">
      <c r="A8" s="7" t="s">
        <v>7</v>
      </c>
      <c r="B8" s="8">
        <v>0.3</v>
      </c>
    </row>
    <row r="9" spans="1:2" x14ac:dyDescent="0.3">
      <c r="A9" s="7" t="s">
        <v>8</v>
      </c>
      <c r="B9" s="8">
        <v>0.2</v>
      </c>
    </row>
    <row r="10" spans="1:2" x14ac:dyDescent="0.3">
      <c r="A10" s="7" t="s">
        <v>9</v>
      </c>
      <c r="B10" s="8">
        <v>0.1</v>
      </c>
    </row>
    <row r="11" spans="1:2" x14ac:dyDescent="0.3">
      <c r="A11" s="7" t="s">
        <v>10</v>
      </c>
      <c r="B11" s="8">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437C-4EEB-4311-BC3D-1180246196F7}">
  <sheetPr>
    <pageSetUpPr fitToPage="1"/>
  </sheetPr>
  <dimension ref="A1:M173"/>
  <sheetViews>
    <sheetView showGridLines="0" tabSelected="1" workbookViewId="0">
      <selection activeCell="C143" sqref="C143"/>
    </sheetView>
  </sheetViews>
  <sheetFormatPr defaultRowHeight="14.4" x14ac:dyDescent="0.3"/>
  <cols>
    <col min="2" max="2" width="19.6640625" customWidth="1"/>
    <col min="3" max="3" width="58.33203125" customWidth="1"/>
    <col min="4" max="4" width="22.6640625" customWidth="1"/>
    <col min="5" max="5" width="12.5546875" customWidth="1"/>
    <col min="6" max="6" width="32.33203125" customWidth="1"/>
    <col min="7" max="7" width="12.44140625" customWidth="1"/>
    <col min="8" max="8" width="11.88671875" customWidth="1"/>
    <col min="9" max="9" width="22.109375" customWidth="1"/>
    <col min="10" max="10" width="16.33203125" customWidth="1"/>
  </cols>
  <sheetData>
    <row r="1" spans="1:13" ht="23.4" x14ac:dyDescent="0.45">
      <c r="B1" s="5" t="s">
        <v>11</v>
      </c>
    </row>
    <row r="2" spans="1:13" ht="63" customHeight="1" x14ac:dyDescent="0.3">
      <c r="B2" s="59" t="s">
        <v>12</v>
      </c>
      <c r="C2" s="59"/>
      <c r="D2" s="59"/>
      <c r="E2" s="59"/>
      <c r="F2" s="59"/>
      <c r="G2" s="59"/>
      <c r="H2" s="59"/>
    </row>
    <row r="5" spans="1:13" ht="28.8" x14ac:dyDescent="0.3">
      <c r="A5" s="24" t="s">
        <v>13</v>
      </c>
      <c r="B5" s="24" t="s">
        <v>14</v>
      </c>
      <c r="C5" s="24" t="s">
        <v>15</v>
      </c>
      <c r="D5" s="24" t="s">
        <v>16</v>
      </c>
      <c r="E5" s="24" t="s">
        <v>17</v>
      </c>
      <c r="F5" s="24" t="s">
        <v>18</v>
      </c>
      <c r="G5" s="24" t="s">
        <v>19</v>
      </c>
      <c r="H5" s="24" t="s">
        <v>20</v>
      </c>
      <c r="I5" s="25" t="s">
        <v>21</v>
      </c>
      <c r="J5" s="24" t="s">
        <v>22</v>
      </c>
      <c r="K5" s="24" t="s">
        <v>23</v>
      </c>
    </row>
    <row r="6" spans="1:13" ht="86.4" x14ac:dyDescent="0.3">
      <c r="A6" s="50">
        <v>1</v>
      </c>
      <c r="B6" s="49" t="s">
        <v>199</v>
      </c>
      <c r="C6" s="52" t="s">
        <v>24</v>
      </c>
      <c r="D6" s="26"/>
      <c r="E6" s="26" t="s">
        <v>25</v>
      </c>
      <c r="F6" s="26"/>
      <c r="G6" s="26" t="s">
        <v>26</v>
      </c>
      <c r="H6" s="51"/>
      <c r="I6" s="32" t="s">
        <v>27</v>
      </c>
      <c r="J6" s="29" t="s">
        <v>169</v>
      </c>
      <c r="K6" s="30">
        <f>IF(J6&lt;&gt;"",1,0)</f>
        <v>1</v>
      </c>
    </row>
    <row r="7" spans="1:13" ht="72" x14ac:dyDescent="0.3">
      <c r="A7" s="50">
        <v>2</v>
      </c>
      <c r="B7" s="49" t="s">
        <v>199</v>
      </c>
      <c r="C7" s="52" t="s">
        <v>28</v>
      </c>
      <c r="D7" s="26"/>
      <c r="E7" s="26" t="s">
        <v>25</v>
      </c>
      <c r="F7" s="26" t="s">
        <v>29</v>
      </c>
      <c r="G7" s="26" t="s">
        <v>26</v>
      </c>
      <c r="H7" s="51"/>
      <c r="I7" s="32" t="s">
        <v>27</v>
      </c>
      <c r="J7" s="29" t="s">
        <v>169</v>
      </c>
      <c r="K7" s="30">
        <f>IF(J7&lt;&gt;"",1,0)</f>
        <v>1</v>
      </c>
    </row>
    <row r="8" spans="1:13" ht="72" x14ac:dyDescent="0.3">
      <c r="A8" s="50">
        <v>3</v>
      </c>
      <c r="B8" s="49" t="s">
        <v>199</v>
      </c>
      <c r="C8" s="52" t="s">
        <v>207</v>
      </c>
      <c r="D8" s="26"/>
      <c r="E8" s="26" t="s">
        <v>25</v>
      </c>
      <c r="F8" s="26"/>
      <c r="G8" s="26" t="s">
        <v>26</v>
      </c>
      <c r="H8" s="51"/>
      <c r="I8" s="32" t="s">
        <v>27</v>
      </c>
      <c r="J8" s="29" t="s">
        <v>169</v>
      </c>
      <c r="K8" s="30">
        <f>IF(J8&lt;&gt;"",1,0)</f>
        <v>1</v>
      </c>
    </row>
    <row r="9" spans="1:13" ht="216" x14ac:dyDescent="0.3">
      <c r="A9" s="50">
        <v>4</v>
      </c>
      <c r="B9" s="49" t="s">
        <v>199</v>
      </c>
      <c r="C9" s="52" t="s">
        <v>202</v>
      </c>
      <c r="D9" s="26"/>
      <c r="E9" s="26" t="s">
        <v>30</v>
      </c>
      <c r="F9" s="26"/>
      <c r="G9" s="26" t="s">
        <v>26</v>
      </c>
      <c r="H9" s="26">
        <v>200</v>
      </c>
      <c r="I9" s="32" t="s">
        <v>27</v>
      </c>
      <c r="J9" s="29">
        <v>0</v>
      </c>
      <c r="K9" s="30">
        <f>IF(J9&lt;&gt;"",1,0)</f>
        <v>1</v>
      </c>
      <c r="M9" s="54"/>
    </row>
    <row r="10" spans="1:13" ht="86.4" x14ac:dyDescent="0.3">
      <c r="A10" s="50">
        <v>5</v>
      </c>
      <c r="B10" s="49" t="s">
        <v>199</v>
      </c>
      <c r="C10" s="52" t="s">
        <v>31</v>
      </c>
      <c r="D10" s="26"/>
      <c r="E10" s="26" t="s">
        <v>30</v>
      </c>
      <c r="F10" s="26"/>
      <c r="G10" s="26" t="s">
        <v>32</v>
      </c>
      <c r="H10" s="26">
        <v>50</v>
      </c>
      <c r="I10" s="33"/>
      <c r="J10" s="26" t="str">
        <f>IF(I10&lt;&gt;"",(VLOOKUP($I10,Selecties!$A$1:$B$11,2,FALSE)*$H10),"")</f>
        <v/>
      </c>
      <c r="K10" s="30">
        <f>IF(J10&lt;&gt;"",1,0)</f>
        <v>0</v>
      </c>
    </row>
    <row r="11" spans="1:13" ht="43.2" x14ac:dyDescent="0.3">
      <c r="A11" s="50">
        <v>6</v>
      </c>
      <c r="B11" s="49" t="s">
        <v>199</v>
      </c>
      <c r="C11" s="52" t="s">
        <v>33</v>
      </c>
      <c r="D11" s="26"/>
      <c r="E11" s="26" t="s">
        <v>30</v>
      </c>
      <c r="F11" s="26"/>
      <c r="G11" s="26" t="s">
        <v>32</v>
      </c>
      <c r="H11" s="26">
        <v>100</v>
      </c>
      <c r="I11" s="33"/>
      <c r="J11" s="26" t="str">
        <f>IF(I11&lt;&gt;"",(VLOOKUP($I11,Selecties!$A$1:$B$11,2,FALSE)*$H11),"")</f>
        <v/>
      </c>
      <c r="K11" s="31">
        <f t="shared" ref="K11:K85" si="0">IF(J11&lt;&gt;"",1,0)</f>
        <v>0</v>
      </c>
    </row>
    <row r="12" spans="1:13" ht="28.8" x14ac:dyDescent="0.3">
      <c r="A12" s="50">
        <v>7</v>
      </c>
      <c r="B12" s="49" t="s">
        <v>199</v>
      </c>
      <c r="C12" s="52" t="s">
        <v>216</v>
      </c>
      <c r="D12" s="26"/>
      <c r="E12" s="26" t="s">
        <v>30</v>
      </c>
      <c r="F12" s="26"/>
      <c r="G12" s="26" t="s">
        <v>32</v>
      </c>
      <c r="H12" s="26">
        <v>100</v>
      </c>
      <c r="I12" s="33"/>
      <c r="J12" s="26" t="str">
        <f>IF(I12&lt;&gt;"",(VLOOKUP($I12,Selecties!$A$1:$B$11,2,FALSE)*$H12),"")</f>
        <v/>
      </c>
      <c r="K12" s="31">
        <f t="shared" si="0"/>
        <v>0</v>
      </c>
    </row>
    <row r="13" spans="1:13" ht="28.8" x14ac:dyDescent="0.3">
      <c r="A13" s="50">
        <v>8</v>
      </c>
      <c r="B13" s="49" t="s">
        <v>199</v>
      </c>
      <c r="C13" s="52" t="s">
        <v>34</v>
      </c>
      <c r="D13" s="26"/>
      <c r="E13" s="26" t="s">
        <v>35</v>
      </c>
      <c r="F13" s="26"/>
      <c r="G13" s="26" t="s">
        <v>32</v>
      </c>
      <c r="H13" s="26">
        <v>50</v>
      </c>
      <c r="I13" s="33"/>
      <c r="J13" s="26" t="str">
        <f>IF(I13&lt;&gt;"",(VLOOKUP($I13,Selecties!$A$1:$B$11,2,FALSE)*$H13),"")</f>
        <v/>
      </c>
      <c r="K13" s="31">
        <f t="shared" si="0"/>
        <v>0</v>
      </c>
    </row>
    <row r="14" spans="1:13" ht="28.8" x14ac:dyDescent="0.3">
      <c r="A14" s="50">
        <v>9</v>
      </c>
      <c r="B14" s="49" t="s">
        <v>200</v>
      </c>
      <c r="C14" s="52" t="s">
        <v>36</v>
      </c>
      <c r="D14" s="26"/>
      <c r="E14" s="26" t="s">
        <v>30</v>
      </c>
      <c r="F14" s="26"/>
      <c r="G14" s="26" t="s">
        <v>32</v>
      </c>
      <c r="H14" s="26">
        <v>50</v>
      </c>
      <c r="I14" s="33"/>
      <c r="J14" s="26" t="str">
        <f>IF(I14&lt;&gt;"",(VLOOKUP($I14,Selecties!$A$1:$B$11,2,FALSE)*$H14),"")</f>
        <v/>
      </c>
      <c r="K14" s="31">
        <f t="shared" si="0"/>
        <v>0</v>
      </c>
    </row>
    <row r="15" spans="1:13" ht="28.8" x14ac:dyDescent="0.3">
      <c r="A15" s="50">
        <v>10</v>
      </c>
      <c r="B15" s="49" t="s">
        <v>199</v>
      </c>
      <c r="C15" s="52" t="s">
        <v>37</v>
      </c>
      <c r="D15" s="26"/>
      <c r="E15" s="26" t="s">
        <v>30</v>
      </c>
      <c r="F15" s="26"/>
      <c r="G15" s="26" t="s">
        <v>32</v>
      </c>
      <c r="H15" s="26">
        <v>100</v>
      </c>
      <c r="I15" s="33"/>
      <c r="J15" s="26" t="str">
        <f>IF(I15&lt;&gt;"",(VLOOKUP($I15,Selecties!$A$1:$B$11,2,FALSE)*$H15),"")</f>
        <v/>
      </c>
      <c r="K15" s="31">
        <f t="shared" si="0"/>
        <v>0</v>
      </c>
    </row>
    <row r="16" spans="1:13" ht="57.6" x14ac:dyDescent="0.3">
      <c r="A16" s="50">
        <v>11</v>
      </c>
      <c r="B16" s="49" t="s">
        <v>199</v>
      </c>
      <c r="C16" s="52" t="s">
        <v>38</v>
      </c>
      <c r="D16" s="26"/>
      <c r="E16" s="26" t="s">
        <v>30</v>
      </c>
      <c r="F16" s="26"/>
      <c r="G16" s="26" t="s">
        <v>32</v>
      </c>
      <c r="H16" s="26">
        <v>50</v>
      </c>
      <c r="I16" s="33"/>
      <c r="J16" s="26" t="str">
        <f>IF(I16&lt;&gt;"",(VLOOKUP($I16,Selecties!$A$1:$B$11,2,FALSE)*$H16),"")</f>
        <v/>
      </c>
      <c r="K16" s="31">
        <f t="shared" si="0"/>
        <v>0</v>
      </c>
    </row>
    <row r="17" spans="1:11" ht="72" x14ac:dyDescent="0.3">
      <c r="A17" s="50">
        <v>12</v>
      </c>
      <c r="B17" s="49" t="s">
        <v>199</v>
      </c>
      <c r="C17" s="52" t="s">
        <v>39</v>
      </c>
      <c r="D17" s="26"/>
      <c r="E17" s="26" t="s">
        <v>30</v>
      </c>
      <c r="F17" s="26"/>
      <c r="G17" s="26" t="s">
        <v>32</v>
      </c>
      <c r="H17" s="26">
        <v>100</v>
      </c>
      <c r="I17" s="33"/>
      <c r="J17" s="26" t="str">
        <f>IF(I17&lt;&gt;"",(VLOOKUP($I17,Selecties!$A$1:$B$11,2,FALSE)*$H17),"")</f>
        <v/>
      </c>
      <c r="K17" s="31">
        <f t="shared" si="0"/>
        <v>0</v>
      </c>
    </row>
    <row r="18" spans="1:11" ht="43.2" x14ac:dyDescent="0.3">
      <c r="A18" s="50">
        <v>13</v>
      </c>
      <c r="B18" s="49" t="s">
        <v>199</v>
      </c>
      <c r="C18" s="52" t="s">
        <v>40</v>
      </c>
      <c r="D18" s="26"/>
      <c r="E18" s="26" t="s">
        <v>30</v>
      </c>
      <c r="F18" s="26"/>
      <c r="G18" s="26" t="s">
        <v>32</v>
      </c>
      <c r="H18" s="26">
        <v>100</v>
      </c>
      <c r="I18" s="33"/>
      <c r="J18" s="26" t="str">
        <f>IF(I18&lt;&gt;"",(VLOOKUP($I18,Selecties!$A$1:$B$11,2,FALSE)*$H18),"")</f>
        <v/>
      </c>
      <c r="K18" s="31">
        <f t="shared" si="0"/>
        <v>0</v>
      </c>
    </row>
    <row r="19" spans="1:11" ht="144" x14ac:dyDescent="0.3">
      <c r="A19" s="50">
        <v>14</v>
      </c>
      <c r="B19" s="49" t="s">
        <v>199</v>
      </c>
      <c r="C19" s="52" t="s">
        <v>41</v>
      </c>
      <c r="D19" s="26"/>
      <c r="E19" s="26" t="s">
        <v>30</v>
      </c>
      <c r="F19" s="26"/>
      <c r="G19" s="26" t="s">
        <v>32</v>
      </c>
      <c r="H19" s="26">
        <v>100</v>
      </c>
      <c r="I19" s="33"/>
      <c r="J19" s="26" t="str">
        <f>IF(I19&lt;&gt;"",(VLOOKUP($I19,Selecties!$A$1:$B$11,2,FALSE)*$H19),"")</f>
        <v/>
      </c>
      <c r="K19" s="31">
        <f t="shared" si="0"/>
        <v>0</v>
      </c>
    </row>
    <row r="20" spans="1:11" ht="100.8" x14ac:dyDescent="0.3">
      <c r="A20" s="50">
        <v>15</v>
      </c>
      <c r="B20" s="49" t="s">
        <v>42</v>
      </c>
      <c r="C20" s="52" t="s">
        <v>43</v>
      </c>
      <c r="D20" s="26" t="s">
        <v>44</v>
      </c>
      <c r="E20" s="26" t="s">
        <v>30</v>
      </c>
      <c r="F20" s="26" t="s">
        <v>45</v>
      </c>
      <c r="G20" s="26" t="s">
        <v>32</v>
      </c>
      <c r="H20" s="26">
        <v>100</v>
      </c>
      <c r="I20" s="33"/>
      <c r="J20" s="26" t="str">
        <f>IF(I20&lt;&gt;"",(VLOOKUP($I20,Selecties!$A$1:$B$11,2,FALSE)*$H20),"")</f>
        <v/>
      </c>
      <c r="K20" s="31">
        <f t="shared" si="0"/>
        <v>0</v>
      </c>
    </row>
    <row r="21" spans="1:11" ht="28.8" x14ac:dyDescent="0.3">
      <c r="A21" s="50">
        <v>16</v>
      </c>
      <c r="B21" s="49" t="s">
        <v>42</v>
      </c>
      <c r="C21" s="52" t="s">
        <v>46</v>
      </c>
      <c r="D21" s="26" t="s">
        <v>44</v>
      </c>
      <c r="E21" s="26" t="s">
        <v>30</v>
      </c>
      <c r="F21" s="26"/>
      <c r="G21" s="26" t="s">
        <v>32</v>
      </c>
      <c r="H21" s="26">
        <v>100</v>
      </c>
      <c r="I21" s="33"/>
      <c r="J21" s="26" t="str">
        <f>IF(I21&lt;&gt;"",(VLOOKUP($I21,Selecties!$A$1:$B$11,2,FALSE)*$H21),"")</f>
        <v/>
      </c>
      <c r="K21" s="31">
        <f t="shared" si="0"/>
        <v>0</v>
      </c>
    </row>
    <row r="22" spans="1:11" ht="57.6" x14ac:dyDescent="0.3">
      <c r="A22" s="50">
        <v>17</v>
      </c>
      <c r="B22" s="49" t="s">
        <v>42</v>
      </c>
      <c r="C22" s="52" t="s">
        <v>47</v>
      </c>
      <c r="D22" s="26" t="s">
        <v>48</v>
      </c>
      <c r="E22" s="26" t="s">
        <v>30</v>
      </c>
      <c r="F22" s="26"/>
      <c r="G22" s="26" t="s">
        <v>32</v>
      </c>
      <c r="H22" s="26">
        <v>50</v>
      </c>
      <c r="I22" s="33"/>
      <c r="J22" s="26" t="str">
        <f>IF(I22&lt;&gt;"",(VLOOKUP($I22,Selecties!$A$1:$B$11,2,FALSE)*$H22),"")</f>
        <v/>
      </c>
      <c r="K22" s="31">
        <f t="shared" si="0"/>
        <v>0</v>
      </c>
    </row>
    <row r="23" spans="1:11" ht="28.8" x14ac:dyDescent="0.3">
      <c r="A23" s="50">
        <v>18</v>
      </c>
      <c r="B23" s="49" t="s">
        <v>42</v>
      </c>
      <c r="C23" s="52" t="s">
        <v>49</v>
      </c>
      <c r="D23" s="26" t="s">
        <v>44</v>
      </c>
      <c r="E23" s="26" t="s">
        <v>35</v>
      </c>
      <c r="F23" s="26"/>
      <c r="G23" s="26" t="s">
        <v>32</v>
      </c>
      <c r="H23" s="26">
        <v>50</v>
      </c>
      <c r="I23" s="33"/>
      <c r="J23" s="26" t="str">
        <f>IF(I23&lt;&gt;"",(VLOOKUP($I23,Selecties!$A$1:$B$11,2,FALSE)*$H23),"")</f>
        <v/>
      </c>
      <c r="K23" s="31">
        <f t="shared" si="0"/>
        <v>0</v>
      </c>
    </row>
    <row r="24" spans="1:11" ht="28.8" x14ac:dyDescent="0.3">
      <c r="A24" s="50">
        <v>19</v>
      </c>
      <c r="B24" s="49" t="s">
        <v>42</v>
      </c>
      <c r="C24" s="52" t="s">
        <v>50</v>
      </c>
      <c r="D24" s="26" t="s">
        <v>48</v>
      </c>
      <c r="E24" s="26" t="s">
        <v>35</v>
      </c>
      <c r="F24" s="27"/>
      <c r="G24" s="26" t="s">
        <v>32</v>
      </c>
      <c r="H24" s="26">
        <v>30</v>
      </c>
      <c r="I24" s="33"/>
      <c r="J24" s="26" t="str">
        <f>IF(I24&lt;&gt;"",(VLOOKUP($I24,Selecties!$A$1:$B$11,2,FALSE)*$H24),"")</f>
        <v/>
      </c>
      <c r="K24" s="31">
        <f t="shared" si="0"/>
        <v>0</v>
      </c>
    </row>
    <row r="25" spans="1:11" ht="28.8" x14ac:dyDescent="0.3">
      <c r="A25" s="50">
        <v>20</v>
      </c>
      <c r="B25" s="49" t="s">
        <v>42</v>
      </c>
      <c r="C25" s="52" t="s">
        <v>51</v>
      </c>
      <c r="D25" s="26" t="s">
        <v>44</v>
      </c>
      <c r="E25" s="26" t="s">
        <v>35</v>
      </c>
      <c r="F25" s="26"/>
      <c r="G25" s="26" t="s">
        <v>32</v>
      </c>
      <c r="H25" s="26">
        <v>20</v>
      </c>
      <c r="I25" s="33"/>
      <c r="J25" s="26" t="str">
        <f>IF(I25&lt;&gt;"",(VLOOKUP($I25,Selecties!$A$1:$B$11,2,FALSE)*$H25),"")</f>
        <v/>
      </c>
      <c r="K25" s="31">
        <f t="shared" si="0"/>
        <v>0</v>
      </c>
    </row>
    <row r="26" spans="1:11" ht="43.2" x14ac:dyDescent="0.3">
      <c r="A26" s="50">
        <v>21</v>
      </c>
      <c r="B26" s="49" t="s">
        <v>42</v>
      </c>
      <c r="C26" s="52" t="s">
        <v>52</v>
      </c>
      <c r="D26" s="26" t="s">
        <v>44</v>
      </c>
      <c r="E26" s="26" t="s">
        <v>35</v>
      </c>
      <c r="F26" s="26"/>
      <c r="G26" s="26" t="s">
        <v>32</v>
      </c>
      <c r="H26" s="26">
        <v>50</v>
      </c>
      <c r="I26" s="33"/>
      <c r="J26" s="26" t="str">
        <f>IF(I26&lt;&gt;"",(VLOOKUP($I26,Selecties!$A$1:$B$11,2,FALSE)*$H26),"")</f>
        <v/>
      </c>
      <c r="K26" s="31">
        <f t="shared" si="0"/>
        <v>0</v>
      </c>
    </row>
    <row r="27" spans="1:11" ht="72" x14ac:dyDescent="0.3">
      <c r="A27" s="50">
        <v>22</v>
      </c>
      <c r="B27" s="49" t="s">
        <v>42</v>
      </c>
      <c r="C27" s="52" t="s">
        <v>212</v>
      </c>
      <c r="D27" s="26" t="s">
        <v>53</v>
      </c>
      <c r="E27" s="26" t="s">
        <v>30</v>
      </c>
      <c r="F27" s="26"/>
      <c r="G27" s="26" t="s">
        <v>32</v>
      </c>
      <c r="H27" s="26">
        <v>100</v>
      </c>
      <c r="I27" s="33"/>
      <c r="J27" s="26" t="str">
        <f>IF(I27&lt;&gt;"",(VLOOKUP($I27,Selecties!$A$1:$B$11,2,FALSE)*$H27),"")</f>
        <v/>
      </c>
      <c r="K27" s="31">
        <f t="shared" si="0"/>
        <v>0</v>
      </c>
    </row>
    <row r="28" spans="1:11" ht="28.8" x14ac:dyDescent="0.3">
      <c r="A28" s="50">
        <v>23</v>
      </c>
      <c r="B28" s="49" t="s">
        <v>42</v>
      </c>
      <c r="C28" s="52" t="s">
        <v>54</v>
      </c>
      <c r="D28" s="26" t="s">
        <v>53</v>
      </c>
      <c r="E28" s="26" t="s">
        <v>30</v>
      </c>
      <c r="F28" s="26"/>
      <c r="G28" s="26" t="s">
        <v>32</v>
      </c>
      <c r="H28" s="26">
        <v>100</v>
      </c>
      <c r="I28" s="33"/>
      <c r="J28" s="26" t="str">
        <f>IF(I28&lt;&gt;"",(VLOOKUP($I28,Selecties!$A$1:$B$11,2,FALSE)*$H28),"")</f>
        <v/>
      </c>
      <c r="K28" s="31">
        <f t="shared" si="0"/>
        <v>0</v>
      </c>
    </row>
    <row r="29" spans="1:11" ht="43.2" x14ac:dyDescent="0.3">
      <c r="A29" s="50">
        <v>24</v>
      </c>
      <c r="B29" s="49" t="s">
        <v>42</v>
      </c>
      <c r="C29" s="52" t="s">
        <v>55</v>
      </c>
      <c r="D29" s="26" t="s">
        <v>53</v>
      </c>
      <c r="E29" s="26" t="s">
        <v>30</v>
      </c>
      <c r="F29" s="26"/>
      <c r="G29" s="26" t="s">
        <v>32</v>
      </c>
      <c r="H29" s="26">
        <v>100</v>
      </c>
      <c r="I29" s="33"/>
      <c r="J29" s="26" t="str">
        <f>IF(I29&lt;&gt;"",(VLOOKUP($I29,Selecties!$A$1:$B$11,2,FALSE)*$H29),"")</f>
        <v/>
      </c>
      <c r="K29" s="31">
        <f t="shared" si="0"/>
        <v>0</v>
      </c>
    </row>
    <row r="30" spans="1:11" ht="57.6" x14ac:dyDescent="0.3">
      <c r="A30" s="50">
        <v>25</v>
      </c>
      <c r="B30" s="49" t="s">
        <v>42</v>
      </c>
      <c r="C30" s="52" t="s">
        <v>56</v>
      </c>
      <c r="D30" s="26" t="s">
        <v>53</v>
      </c>
      <c r="E30" s="26" t="s">
        <v>35</v>
      </c>
      <c r="F30" s="26"/>
      <c r="G30" s="26" t="s">
        <v>32</v>
      </c>
      <c r="H30" s="26">
        <v>100</v>
      </c>
      <c r="I30" s="33"/>
      <c r="J30" s="26" t="str">
        <f>IF(I30&lt;&gt;"",(VLOOKUP($I30,Selecties!$A$1:$B$11,2,FALSE)*$H30),"")</f>
        <v/>
      </c>
      <c r="K30" s="31">
        <f t="shared" ref="K30" si="1">IF(J30&lt;&gt;"",1,0)</f>
        <v>0</v>
      </c>
    </row>
    <row r="31" spans="1:11" ht="28.8" x14ac:dyDescent="0.3">
      <c r="A31" s="50">
        <v>26</v>
      </c>
      <c r="B31" s="49" t="s">
        <v>57</v>
      </c>
      <c r="C31" s="52" t="s">
        <v>58</v>
      </c>
      <c r="D31" s="26"/>
      <c r="E31" s="26" t="s">
        <v>30</v>
      </c>
      <c r="F31" s="26"/>
      <c r="G31" s="26" t="s">
        <v>32</v>
      </c>
      <c r="H31" s="26">
        <v>100</v>
      </c>
      <c r="I31" s="33"/>
      <c r="J31" s="26" t="str">
        <f>IF(I31&lt;&gt;"",(VLOOKUP($I31,Selecties!$A$1:$B$11,2,FALSE)*$H31),"")</f>
        <v/>
      </c>
      <c r="K31" s="31">
        <f t="shared" si="0"/>
        <v>0</v>
      </c>
    </row>
    <row r="32" spans="1:11" x14ac:dyDescent="0.3">
      <c r="A32" s="50">
        <v>27</v>
      </c>
      <c r="B32" s="49" t="s">
        <v>57</v>
      </c>
      <c r="C32" s="52" t="s">
        <v>59</v>
      </c>
      <c r="D32" s="26"/>
      <c r="E32" s="26" t="s">
        <v>35</v>
      </c>
      <c r="F32" s="26"/>
      <c r="G32" s="26" t="s">
        <v>32</v>
      </c>
      <c r="H32" s="26">
        <v>50</v>
      </c>
      <c r="I32" s="33"/>
      <c r="J32" s="26" t="str">
        <f>IF(I32&lt;&gt;"",(VLOOKUP($I32,Selecties!$A$1:$B$11,2,FALSE)*$H32),"")</f>
        <v/>
      </c>
      <c r="K32" s="31">
        <f t="shared" si="0"/>
        <v>0</v>
      </c>
    </row>
    <row r="33" spans="1:11" ht="28.8" x14ac:dyDescent="0.3">
      <c r="A33" s="50">
        <v>28</v>
      </c>
      <c r="B33" s="49" t="s">
        <v>42</v>
      </c>
      <c r="C33" s="52" t="s">
        <v>60</v>
      </c>
      <c r="D33" s="26"/>
      <c r="E33" s="26" t="s">
        <v>30</v>
      </c>
      <c r="F33" s="26"/>
      <c r="G33" s="26" t="s">
        <v>32</v>
      </c>
      <c r="H33" s="26">
        <v>50</v>
      </c>
      <c r="I33" s="33"/>
      <c r="J33" s="26" t="str">
        <f>IF(I33&lt;&gt;"",(VLOOKUP($I33,Selecties!$A$1:$B$11,2,FALSE)*$H33),"")</f>
        <v/>
      </c>
      <c r="K33" s="31">
        <f t="shared" si="0"/>
        <v>0</v>
      </c>
    </row>
    <row r="34" spans="1:11" ht="28.8" x14ac:dyDescent="0.3">
      <c r="A34" s="50">
        <v>29</v>
      </c>
      <c r="B34" s="49" t="s">
        <v>42</v>
      </c>
      <c r="C34" s="52" t="s">
        <v>61</v>
      </c>
      <c r="D34" s="26" t="s">
        <v>62</v>
      </c>
      <c r="E34" s="26" t="s">
        <v>35</v>
      </c>
      <c r="F34" s="26"/>
      <c r="G34" s="26" t="s">
        <v>32</v>
      </c>
      <c r="H34" s="26">
        <v>30</v>
      </c>
      <c r="I34" s="33"/>
      <c r="J34" s="26" t="str">
        <f>IF(I34&lt;&gt;"",(VLOOKUP($I34,Selecties!$A$1:$B$11,2,FALSE)*$H34),"")</f>
        <v/>
      </c>
      <c r="K34" s="31">
        <f t="shared" si="0"/>
        <v>0</v>
      </c>
    </row>
    <row r="35" spans="1:11" ht="28.8" x14ac:dyDescent="0.3">
      <c r="A35" s="50">
        <v>30</v>
      </c>
      <c r="B35" s="49" t="s">
        <v>42</v>
      </c>
      <c r="C35" s="52" t="s">
        <v>63</v>
      </c>
      <c r="D35" s="26" t="s">
        <v>48</v>
      </c>
      <c r="E35" s="26" t="s">
        <v>35</v>
      </c>
      <c r="F35" s="26"/>
      <c r="G35" s="26" t="s">
        <v>32</v>
      </c>
      <c r="H35" s="26">
        <v>30</v>
      </c>
      <c r="I35" s="33"/>
      <c r="J35" s="26" t="str">
        <f>IF(I35&lt;&gt;"",(VLOOKUP($I35,Selecties!$A$1:$B$11,2,FALSE)*$H35),"")</f>
        <v/>
      </c>
      <c r="K35" s="31">
        <f t="shared" si="0"/>
        <v>0</v>
      </c>
    </row>
    <row r="36" spans="1:11" ht="43.2" x14ac:dyDescent="0.3">
      <c r="A36" s="50">
        <v>31</v>
      </c>
      <c r="B36" s="49" t="s">
        <v>42</v>
      </c>
      <c r="C36" s="52" t="s">
        <v>64</v>
      </c>
      <c r="D36" s="26" t="s">
        <v>48</v>
      </c>
      <c r="E36" s="26" t="s">
        <v>35</v>
      </c>
      <c r="F36" s="26"/>
      <c r="G36" s="26" t="s">
        <v>32</v>
      </c>
      <c r="H36" s="26">
        <v>30</v>
      </c>
      <c r="I36" s="33"/>
      <c r="J36" s="26" t="str">
        <f>IF(I36&lt;&gt;"",(VLOOKUP($I36,Selecties!$A$1:$B$11,2,FALSE)*$H36),"")</f>
        <v/>
      </c>
      <c r="K36" s="31">
        <f t="shared" si="0"/>
        <v>0</v>
      </c>
    </row>
    <row r="37" spans="1:11" ht="43.2" x14ac:dyDescent="0.3">
      <c r="A37" s="50">
        <v>32</v>
      </c>
      <c r="B37" s="49" t="s">
        <v>42</v>
      </c>
      <c r="C37" s="52" t="s">
        <v>65</v>
      </c>
      <c r="D37" s="26"/>
      <c r="E37" s="26" t="s">
        <v>30</v>
      </c>
      <c r="F37" s="26"/>
      <c r="G37" s="26" t="s">
        <v>32</v>
      </c>
      <c r="H37" s="26">
        <v>100</v>
      </c>
      <c r="I37" s="33"/>
      <c r="J37" s="26" t="str">
        <f>IF(I37&lt;&gt;"",(VLOOKUP($I37,Selecties!$A$1:$B$11,2,FALSE)*$H37),"")</f>
        <v/>
      </c>
      <c r="K37" s="31">
        <f t="shared" ref="K37" si="2">IF(J37&lt;&gt;"",1,0)</f>
        <v>0</v>
      </c>
    </row>
    <row r="38" spans="1:11" ht="57.6" x14ac:dyDescent="0.3">
      <c r="A38" s="50">
        <v>33</v>
      </c>
      <c r="B38" s="49" t="s">
        <v>42</v>
      </c>
      <c r="C38" s="52" t="s">
        <v>66</v>
      </c>
      <c r="D38" s="26" t="s">
        <v>48</v>
      </c>
      <c r="E38" s="26" t="s">
        <v>35</v>
      </c>
      <c r="F38" s="26"/>
      <c r="G38" s="26" t="s">
        <v>32</v>
      </c>
      <c r="H38" s="26">
        <v>30</v>
      </c>
      <c r="I38" s="33"/>
      <c r="J38" s="26" t="str">
        <f>IF(I38&lt;&gt;"",(VLOOKUP($I38,Selecties!$A$1:$B$11,2,FALSE)*$H38),"")</f>
        <v/>
      </c>
      <c r="K38" s="31">
        <f t="shared" si="0"/>
        <v>0</v>
      </c>
    </row>
    <row r="39" spans="1:11" ht="57.6" x14ac:dyDescent="0.3">
      <c r="A39" s="50">
        <v>34</v>
      </c>
      <c r="B39" s="49" t="s">
        <v>57</v>
      </c>
      <c r="C39" s="52" t="s">
        <v>217</v>
      </c>
      <c r="D39" s="26"/>
      <c r="E39" s="26" t="s">
        <v>35</v>
      </c>
      <c r="F39" s="26"/>
      <c r="G39" s="26" t="s">
        <v>32</v>
      </c>
      <c r="H39" s="26">
        <v>50</v>
      </c>
      <c r="I39" s="33"/>
      <c r="J39" s="26" t="str">
        <f>IF(I39&lt;&gt;"",(VLOOKUP($I39,Selecties!$A$1:$B$11,2,FALSE)*$H39),"")</f>
        <v/>
      </c>
      <c r="K39" s="31">
        <f t="shared" si="0"/>
        <v>0</v>
      </c>
    </row>
    <row r="40" spans="1:11" ht="86.4" x14ac:dyDescent="0.3">
      <c r="A40" s="50">
        <v>35</v>
      </c>
      <c r="B40" s="49" t="s">
        <v>57</v>
      </c>
      <c r="C40" s="52" t="s">
        <v>67</v>
      </c>
      <c r="D40" s="26"/>
      <c r="E40" s="26" t="s">
        <v>35</v>
      </c>
      <c r="F40" s="26"/>
      <c r="G40" s="26" t="s">
        <v>32</v>
      </c>
      <c r="H40" s="26">
        <v>50</v>
      </c>
      <c r="I40" s="33"/>
      <c r="J40" s="26" t="str">
        <f>IF(I40&lt;&gt;"",(VLOOKUP($I40,Selecties!$A$1:$B$11,2,FALSE)*$H40),"")</f>
        <v/>
      </c>
      <c r="K40" s="31">
        <f t="shared" si="0"/>
        <v>0</v>
      </c>
    </row>
    <row r="41" spans="1:11" ht="28.8" x14ac:dyDescent="0.3">
      <c r="A41" s="50">
        <v>36</v>
      </c>
      <c r="B41" s="49" t="s">
        <v>42</v>
      </c>
      <c r="C41" s="52" t="s">
        <v>68</v>
      </c>
      <c r="D41" s="26" t="s">
        <v>44</v>
      </c>
      <c r="E41" s="26" t="s">
        <v>30</v>
      </c>
      <c r="F41" s="26"/>
      <c r="G41" s="26" t="s">
        <v>32</v>
      </c>
      <c r="H41" s="26">
        <v>100</v>
      </c>
      <c r="I41" s="33"/>
      <c r="J41" s="26" t="str">
        <f>IF(I41&lt;&gt;"",(VLOOKUP($I41,Selecties!$A$1:$B$11,2,FALSE)*$H41),"")</f>
        <v/>
      </c>
      <c r="K41" s="31">
        <f t="shared" si="0"/>
        <v>0</v>
      </c>
    </row>
    <row r="42" spans="1:11" ht="72" x14ac:dyDescent="0.3">
      <c r="A42" s="50">
        <v>37</v>
      </c>
      <c r="B42" s="49" t="s">
        <v>42</v>
      </c>
      <c r="C42" s="52" t="s">
        <v>69</v>
      </c>
      <c r="D42" s="26"/>
      <c r="E42" s="26" t="s">
        <v>30</v>
      </c>
      <c r="F42" s="26"/>
      <c r="G42" s="26" t="s">
        <v>32</v>
      </c>
      <c r="H42" s="26">
        <v>100</v>
      </c>
      <c r="I42" s="33"/>
      <c r="J42" s="26" t="str">
        <f>IF(I42&lt;&gt;"",(VLOOKUP($I42,Selecties!$A$1:$B$11,2,FALSE)*$H42),"")</f>
        <v/>
      </c>
      <c r="K42" s="31">
        <f t="shared" si="0"/>
        <v>0</v>
      </c>
    </row>
    <row r="43" spans="1:11" ht="43.2" x14ac:dyDescent="0.3">
      <c r="A43" s="50">
        <v>38</v>
      </c>
      <c r="B43" s="49" t="s">
        <v>42</v>
      </c>
      <c r="C43" s="52" t="s">
        <v>70</v>
      </c>
      <c r="D43" s="26"/>
      <c r="E43" s="26" t="s">
        <v>30</v>
      </c>
      <c r="F43" s="26"/>
      <c r="G43" s="26" t="s">
        <v>32</v>
      </c>
      <c r="H43" s="26">
        <v>100</v>
      </c>
      <c r="I43" s="33"/>
      <c r="J43" s="26" t="str">
        <f>IF(I43&lt;&gt;"",(VLOOKUP($I43,Selecties!$A$1:$B$11,2,FALSE)*$H43),"")</f>
        <v/>
      </c>
      <c r="K43" s="31">
        <f t="shared" si="0"/>
        <v>0</v>
      </c>
    </row>
    <row r="44" spans="1:11" ht="57.6" x14ac:dyDescent="0.3">
      <c r="A44" s="50">
        <v>39</v>
      </c>
      <c r="B44" s="49" t="s">
        <v>42</v>
      </c>
      <c r="C44" s="52" t="s">
        <v>71</v>
      </c>
      <c r="D44" s="26"/>
      <c r="E44" s="26" t="s">
        <v>30</v>
      </c>
      <c r="F44" s="26"/>
      <c r="G44" s="26" t="s">
        <v>32</v>
      </c>
      <c r="H44" s="26">
        <v>100</v>
      </c>
      <c r="I44" s="33"/>
      <c r="J44" s="26" t="str">
        <f>IF(I44&lt;&gt;"",(VLOOKUP($I44,Selecties!$A$1:$B$11,2,FALSE)*$H44),"")</f>
        <v/>
      </c>
      <c r="K44" s="31">
        <f t="shared" si="0"/>
        <v>0</v>
      </c>
    </row>
    <row r="45" spans="1:11" ht="43.2" x14ac:dyDescent="0.3">
      <c r="A45" s="50">
        <v>40</v>
      </c>
      <c r="B45" s="49" t="s">
        <v>42</v>
      </c>
      <c r="C45" s="52" t="s">
        <v>72</v>
      </c>
      <c r="D45" s="26" t="s">
        <v>48</v>
      </c>
      <c r="E45" s="26" t="s">
        <v>30</v>
      </c>
      <c r="F45" s="26"/>
      <c r="G45" s="26" t="s">
        <v>32</v>
      </c>
      <c r="H45" s="26">
        <v>100</v>
      </c>
      <c r="I45" s="33"/>
      <c r="J45" s="26" t="str">
        <f>IF(I45&lt;&gt;"",(VLOOKUP($I45,Selecties!$A$1:$B$11,2,FALSE)*$H45),"")</f>
        <v/>
      </c>
      <c r="K45" s="31">
        <f t="shared" si="0"/>
        <v>0</v>
      </c>
    </row>
    <row r="46" spans="1:11" ht="43.2" x14ac:dyDescent="0.3">
      <c r="A46" s="50">
        <v>41</v>
      </c>
      <c r="B46" s="49" t="s">
        <v>42</v>
      </c>
      <c r="C46" s="52" t="s">
        <v>73</v>
      </c>
      <c r="D46" s="26" t="s">
        <v>62</v>
      </c>
      <c r="E46" s="26" t="s">
        <v>35</v>
      </c>
      <c r="F46" s="26"/>
      <c r="G46" s="26" t="s">
        <v>32</v>
      </c>
      <c r="H46" s="26">
        <v>30</v>
      </c>
      <c r="I46" s="33"/>
      <c r="J46" s="26" t="str">
        <f>IF(I46&lt;&gt;"",(VLOOKUP($I46,Selecties!$A$1:$B$11,2,FALSE)*$H46),"")</f>
        <v/>
      </c>
      <c r="K46" s="31">
        <f t="shared" si="0"/>
        <v>0</v>
      </c>
    </row>
    <row r="47" spans="1:11" ht="33" customHeight="1" x14ac:dyDescent="0.3">
      <c r="A47" s="50">
        <v>42</v>
      </c>
      <c r="B47" s="49" t="s">
        <v>42</v>
      </c>
      <c r="C47" s="52" t="s">
        <v>74</v>
      </c>
      <c r="D47" s="26" t="s">
        <v>75</v>
      </c>
      <c r="E47" s="26" t="s">
        <v>30</v>
      </c>
      <c r="F47" s="26"/>
      <c r="G47" s="26" t="s">
        <v>32</v>
      </c>
      <c r="H47" s="26">
        <v>100</v>
      </c>
      <c r="I47" s="33"/>
      <c r="J47" s="26" t="str">
        <f>IF(I47&lt;&gt;"",(VLOOKUP($I47,Selecties!$A$1:$B$11,2,FALSE)*$H47),"")</f>
        <v/>
      </c>
      <c r="K47" s="31">
        <f t="shared" si="0"/>
        <v>0</v>
      </c>
    </row>
    <row r="48" spans="1:11" ht="48" customHeight="1" x14ac:dyDescent="0.3">
      <c r="A48" s="50">
        <v>43</v>
      </c>
      <c r="B48" s="49" t="s">
        <v>42</v>
      </c>
      <c r="C48" s="52" t="s">
        <v>76</v>
      </c>
      <c r="D48" s="26" t="s">
        <v>77</v>
      </c>
      <c r="E48" s="26" t="s">
        <v>30</v>
      </c>
      <c r="F48" s="26"/>
      <c r="G48" s="26" t="s">
        <v>32</v>
      </c>
      <c r="H48" s="26">
        <v>100</v>
      </c>
      <c r="I48" s="33"/>
      <c r="J48" s="26" t="str">
        <f>IF(I48&lt;&gt;"",(VLOOKUP($I48,Selecties!$A$1:$B$11,2,FALSE)*$H48),"")</f>
        <v/>
      </c>
      <c r="K48" s="31">
        <f t="shared" si="0"/>
        <v>0</v>
      </c>
    </row>
    <row r="49" spans="1:11" ht="57.6" x14ac:dyDescent="0.3">
      <c r="A49" s="50">
        <v>44</v>
      </c>
      <c r="B49" s="49" t="s">
        <v>42</v>
      </c>
      <c r="C49" s="52" t="s">
        <v>78</v>
      </c>
      <c r="D49" s="26" t="s">
        <v>75</v>
      </c>
      <c r="E49" s="26" t="s">
        <v>30</v>
      </c>
      <c r="F49" s="26"/>
      <c r="G49" s="26" t="s">
        <v>32</v>
      </c>
      <c r="H49" s="26">
        <v>100</v>
      </c>
      <c r="I49" s="33"/>
      <c r="J49" s="26" t="str">
        <f>IF(I49&lt;&gt;"",(VLOOKUP($I49,Selecties!$A$1:$B$11,2,FALSE)*$H49),"")</f>
        <v/>
      </c>
      <c r="K49" s="31">
        <f t="shared" si="0"/>
        <v>0</v>
      </c>
    </row>
    <row r="50" spans="1:11" ht="43.2" x14ac:dyDescent="0.3">
      <c r="A50" s="50">
        <v>45</v>
      </c>
      <c r="B50" s="49" t="s">
        <v>42</v>
      </c>
      <c r="C50" s="52" t="s">
        <v>79</v>
      </c>
      <c r="D50" s="26" t="s">
        <v>75</v>
      </c>
      <c r="E50" s="26" t="s">
        <v>30</v>
      </c>
      <c r="F50" s="26"/>
      <c r="G50" s="26" t="s">
        <v>32</v>
      </c>
      <c r="H50" s="26">
        <v>100</v>
      </c>
      <c r="I50" s="33"/>
      <c r="J50" s="26" t="str">
        <f>IF(I50&lt;&gt;"",(VLOOKUP($I50,Selecties!$A$1:$B$11,2,FALSE)*$H50),"")</f>
        <v/>
      </c>
      <c r="K50" s="31">
        <f t="shared" si="0"/>
        <v>0</v>
      </c>
    </row>
    <row r="51" spans="1:11" ht="72" x14ac:dyDescent="0.3">
      <c r="A51" s="50">
        <v>46</v>
      </c>
      <c r="B51" s="49" t="s">
        <v>42</v>
      </c>
      <c r="C51" s="52" t="s">
        <v>213</v>
      </c>
      <c r="D51" s="26" t="s">
        <v>75</v>
      </c>
      <c r="E51" s="26" t="s">
        <v>30</v>
      </c>
      <c r="F51" s="26"/>
      <c r="G51" s="26" t="s">
        <v>32</v>
      </c>
      <c r="H51" s="26">
        <v>100</v>
      </c>
      <c r="I51" s="33"/>
      <c r="J51" s="26" t="str">
        <f>IF(I51&lt;&gt;"",(VLOOKUP($I51,Selecties!$A$1:$B$11,2,FALSE)*$H51),"")</f>
        <v/>
      </c>
      <c r="K51" s="31">
        <f t="shared" ref="K51" si="3">IF(J51&lt;&gt;"",1,0)</f>
        <v>0</v>
      </c>
    </row>
    <row r="52" spans="1:11" ht="43.2" x14ac:dyDescent="0.3">
      <c r="A52" s="50">
        <v>47</v>
      </c>
      <c r="B52" s="49" t="s">
        <v>42</v>
      </c>
      <c r="C52" s="52" t="s">
        <v>218</v>
      </c>
      <c r="D52" s="26"/>
      <c r="E52" s="26" t="s">
        <v>30</v>
      </c>
      <c r="F52" s="26"/>
      <c r="G52" s="26" t="s">
        <v>32</v>
      </c>
      <c r="H52" s="26">
        <v>100</v>
      </c>
      <c r="I52" s="33"/>
      <c r="J52" s="26" t="str">
        <f>IF(I52&lt;&gt;"",(VLOOKUP($I52,Selecties!$A$1:$B$11,2,FALSE)*$H52),"")</f>
        <v/>
      </c>
      <c r="K52" s="31">
        <f t="shared" si="0"/>
        <v>0</v>
      </c>
    </row>
    <row r="53" spans="1:11" ht="28.8" x14ac:dyDescent="0.3">
      <c r="A53" s="50">
        <v>48</v>
      </c>
      <c r="B53" s="49" t="s">
        <v>62</v>
      </c>
      <c r="C53" s="52" t="s">
        <v>80</v>
      </c>
      <c r="D53" s="26" t="s">
        <v>62</v>
      </c>
      <c r="E53" s="26" t="s">
        <v>35</v>
      </c>
      <c r="F53" s="26"/>
      <c r="G53" s="26" t="s">
        <v>32</v>
      </c>
      <c r="H53" s="26">
        <v>30</v>
      </c>
      <c r="I53" s="33"/>
      <c r="J53" s="26" t="str">
        <f>IF(I53&lt;&gt;"",(VLOOKUP($I53,Selecties!$A$1:$B$11,2,FALSE)*$H53),"")</f>
        <v/>
      </c>
      <c r="K53" s="31">
        <f t="shared" si="0"/>
        <v>0</v>
      </c>
    </row>
    <row r="54" spans="1:11" ht="86.4" x14ac:dyDescent="0.3">
      <c r="A54" s="50">
        <v>49</v>
      </c>
      <c r="B54" s="49" t="s">
        <v>42</v>
      </c>
      <c r="C54" s="52" t="s">
        <v>81</v>
      </c>
      <c r="D54" s="26"/>
      <c r="E54" s="26" t="s">
        <v>30</v>
      </c>
      <c r="F54" s="26"/>
      <c r="G54" s="26" t="s">
        <v>32</v>
      </c>
      <c r="H54" s="26">
        <v>100</v>
      </c>
      <c r="I54" s="33"/>
      <c r="J54" s="26" t="str">
        <f>IF(I54&lt;&gt;"",(VLOOKUP($I54,Selecties!$A$1:$B$11,2,FALSE)*$H54),"")</f>
        <v/>
      </c>
      <c r="K54" s="31">
        <f t="shared" si="0"/>
        <v>0</v>
      </c>
    </row>
    <row r="55" spans="1:11" ht="100.8" x14ac:dyDescent="0.3">
      <c r="A55" s="50">
        <v>50</v>
      </c>
      <c r="B55" s="49" t="s">
        <v>57</v>
      </c>
      <c r="C55" s="52" t="s">
        <v>82</v>
      </c>
      <c r="D55" s="26"/>
      <c r="E55" s="26" t="s">
        <v>30</v>
      </c>
      <c r="F55" s="26"/>
      <c r="G55" s="26" t="s">
        <v>32</v>
      </c>
      <c r="H55" s="26">
        <v>100</v>
      </c>
      <c r="I55" s="33"/>
      <c r="J55" s="26" t="str">
        <f>IF(I55&lt;&gt;"",(VLOOKUP($I55,Selecties!$A$1:$B$11,2,FALSE)*$H55),"")</f>
        <v/>
      </c>
      <c r="K55" s="31">
        <f t="shared" si="0"/>
        <v>0</v>
      </c>
    </row>
    <row r="56" spans="1:11" ht="57.6" x14ac:dyDescent="0.3">
      <c r="A56" s="50">
        <v>51</v>
      </c>
      <c r="B56" s="49" t="s">
        <v>57</v>
      </c>
      <c r="C56" s="52" t="s">
        <v>83</v>
      </c>
      <c r="D56" s="26"/>
      <c r="E56" s="26" t="s">
        <v>30</v>
      </c>
      <c r="F56" s="26"/>
      <c r="G56" s="26" t="s">
        <v>32</v>
      </c>
      <c r="H56" s="26">
        <v>50</v>
      </c>
      <c r="I56" s="33"/>
      <c r="J56" s="26" t="str">
        <f>IF(I56&lt;&gt;"",(VLOOKUP($I56,Selecties!$A$1:$B$11,2,FALSE)*$H56),"")</f>
        <v/>
      </c>
      <c r="K56" s="31">
        <f t="shared" si="0"/>
        <v>0</v>
      </c>
    </row>
    <row r="57" spans="1:11" ht="57.6" x14ac:dyDescent="0.3">
      <c r="A57" s="50">
        <v>52</v>
      </c>
      <c r="B57" s="49" t="s">
        <v>57</v>
      </c>
      <c r="C57" s="52" t="s">
        <v>215</v>
      </c>
      <c r="D57" s="26"/>
      <c r="E57" s="26" t="s">
        <v>30</v>
      </c>
      <c r="F57" s="26"/>
      <c r="G57" s="26" t="s">
        <v>32</v>
      </c>
      <c r="H57" s="26">
        <v>100</v>
      </c>
      <c r="I57" s="33"/>
      <c r="J57" s="26" t="str">
        <f>IF(I57&lt;&gt;"",(VLOOKUP($I57,Selecties!$A$1:$B$11,2,FALSE)*$H57),"")</f>
        <v/>
      </c>
      <c r="K57" s="31">
        <f t="shared" si="0"/>
        <v>0</v>
      </c>
    </row>
    <row r="58" spans="1:11" ht="72" x14ac:dyDescent="0.3">
      <c r="A58" s="50">
        <v>53</v>
      </c>
      <c r="B58" s="49" t="s">
        <v>57</v>
      </c>
      <c r="C58" s="52" t="s">
        <v>84</v>
      </c>
      <c r="D58" s="26"/>
      <c r="E58" s="26" t="s">
        <v>30</v>
      </c>
      <c r="F58" s="26"/>
      <c r="G58" s="26" t="s">
        <v>32</v>
      </c>
      <c r="H58" s="26">
        <v>100</v>
      </c>
      <c r="I58" s="33"/>
      <c r="J58" s="26" t="str">
        <f>IF(I58&lt;&gt;"",(VLOOKUP($I58,Selecties!$A$1:$B$11,2,FALSE)*$H58),"")</f>
        <v/>
      </c>
      <c r="K58" s="31">
        <f t="shared" si="0"/>
        <v>0</v>
      </c>
    </row>
    <row r="59" spans="1:11" ht="72" x14ac:dyDescent="0.3">
      <c r="A59" s="50">
        <v>54</v>
      </c>
      <c r="B59" s="49" t="s">
        <v>57</v>
      </c>
      <c r="C59" s="52" t="s">
        <v>85</v>
      </c>
      <c r="D59" s="26"/>
      <c r="E59" s="26" t="s">
        <v>86</v>
      </c>
      <c r="F59" s="26"/>
      <c r="G59" s="26" t="s">
        <v>32</v>
      </c>
      <c r="H59" s="26">
        <v>100</v>
      </c>
      <c r="I59" s="33"/>
      <c r="J59" s="26" t="str">
        <f>IF(I59&lt;&gt;"",(VLOOKUP($I59,Selecties!$A$1:$B$11,2,FALSE)*$H59),"")</f>
        <v/>
      </c>
      <c r="K59" s="31">
        <f t="shared" ref="K59" si="4">IF(J59&lt;&gt;"",1,0)</f>
        <v>0</v>
      </c>
    </row>
    <row r="60" spans="1:11" ht="72" x14ac:dyDescent="0.3">
      <c r="A60" s="50">
        <v>55</v>
      </c>
      <c r="B60" s="49" t="s">
        <v>57</v>
      </c>
      <c r="C60" s="52" t="s">
        <v>87</v>
      </c>
      <c r="D60" s="26"/>
      <c r="E60" s="26" t="s">
        <v>30</v>
      </c>
      <c r="F60" s="26"/>
      <c r="G60" s="26" t="s">
        <v>32</v>
      </c>
      <c r="H60" s="26">
        <v>100</v>
      </c>
      <c r="I60" s="33"/>
      <c r="J60" s="26" t="str">
        <f>IF(I60&lt;&gt;"",(VLOOKUP($I60,Selecties!$A$1:$B$11,2,FALSE)*$H60),"")</f>
        <v/>
      </c>
      <c r="K60" s="31">
        <f t="shared" si="0"/>
        <v>0</v>
      </c>
    </row>
    <row r="61" spans="1:11" ht="43.2" x14ac:dyDescent="0.3">
      <c r="A61" s="50">
        <v>56</v>
      </c>
      <c r="B61" s="49" t="s">
        <v>57</v>
      </c>
      <c r="C61" s="52" t="s">
        <v>88</v>
      </c>
      <c r="D61" s="26"/>
      <c r="E61" s="26" t="s">
        <v>30</v>
      </c>
      <c r="F61" s="26"/>
      <c r="G61" s="26" t="s">
        <v>32</v>
      </c>
      <c r="H61" s="26">
        <v>100</v>
      </c>
      <c r="I61" s="33"/>
      <c r="J61" s="26" t="str">
        <f>IF(I61&lt;&gt;"",(VLOOKUP($I61,Selecties!$A$1:$B$11,2,FALSE)*$H61),"")</f>
        <v/>
      </c>
      <c r="K61" s="31">
        <f t="shared" si="0"/>
        <v>0</v>
      </c>
    </row>
    <row r="62" spans="1:11" ht="201.6" x14ac:dyDescent="0.3">
      <c r="A62" s="50">
        <v>57</v>
      </c>
      <c r="B62" s="49" t="s">
        <v>57</v>
      </c>
      <c r="C62" s="52" t="s">
        <v>89</v>
      </c>
      <c r="D62" s="26" t="s">
        <v>90</v>
      </c>
      <c r="E62" s="26" t="s">
        <v>30</v>
      </c>
      <c r="F62" s="26"/>
      <c r="G62" s="26" t="s">
        <v>32</v>
      </c>
      <c r="H62" s="26">
        <v>100</v>
      </c>
      <c r="I62" s="33"/>
      <c r="J62" s="26" t="str">
        <f>IF(I62&lt;&gt;"",(VLOOKUP($I62,Selecties!$A$1:$B$11,2,FALSE)*$H62),"")</f>
        <v/>
      </c>
      <c r="K62" s="31">
        <f t="shared" ref="K62:K63" si="5">IF(J62&lt;&gt;"",1,0)</f>
        <v>0</v>
      </c>
    </row>
    <row r="63" spans="1:11" ht="72" x14ac:dyDescent="0.3">
      <c r="A63" s="50">
        <v>58</v>
      </c>
      <c r="B63" s="49" t="s">
        <v>57</v>
      </c>
      <c r="C63" s="52" t="s">
        <v>92</v>
      </c>
      <c r="D63" s="26"/>
      <c r="E63" s="26" t="s">
        <v>30</v>
      </c>
      <c r="F63" s="26"/>
      <c r="G63" s="26" t="s">
        <v>32</v>
      </c>
      <c r="H63" s="26">
        <v>100</v>
      </c>
      <c r="I63" s="33"/>
      <c r="J63" s="26" t="str">
        <f>IF(I63&lt;&gt;"",(VLOOKUP($I63,Selecties!$A$1:$B$11,2,FALSE)*$H63),"")</f>
        <v/>
      </c>
      <c r="K63" s="31">
        <f t="shared" si="5"/>
        <v>0</v>
      </c>
    </row>
    <row r="64" spans="1:11" ht="43.2" x14ac:dyDescent="0.3">
      <c r="A64" s="50">
        <v>59</v>
      </c>
      <c r="B64" s="49" t="s">
        <v>57</v>
      </c>
      <c r="C64" s="52" t="s">
        <v>93</v>
      </c>
      <c r="D64" s="26"/>
      <c r="E64" s="26" t="s">
        <v>30</v>
      </c>
      <c r="F64" s="26"/>
      <c r="G64" s="26" t="s">
        <v>32</v>
      </c>
      <c r="H64" s="26">
        <v>100</v>
      </c>
      <c r="I64" s="33"/>
      <c r="J64" s="26" t="str">
        <f>IF(I64&lt;&gt;"",(VLOOKUP($I64,Selecties!$A$1:$B$11,2,FALSE)*$H64),"")</f>
        <v/>
      </c>
      <c r="K64" s="31">
        <f t="shared" si="0"/>
        <v>0</v>
      </c>
    </row>
    <row r="65" spans="1:11" ht="28.8" x14ac:dyDescent="0.3">
      <c r="A65" s="50">
        <v>60</v>
      </c>
      <c r="B65" s="49" t="s">
        <v>57</v>
      </c>
      <c r="C65" s="52" t="s">
        <v>219</v>
      </c>
      <c r="D65" s="26"/>
      <c r="E65" s="26" t="s">
        <v>30</v>
      </c>
      <c r="F65" s="26"/>
      <c r="G65" s="26" t="s">
        <v>32</v>
      </c>
      <c r="H65" s="26">
        <v>100</v>
      </c>
      <c r="I65" s="33"/>
      <c r="J65" s="26" t="str">
        <f>IF(I65&lt;&gt;"",(VLOOKUP($I65,Selecties!$A$1:$B$11,2,FALSE)*$H65),"")</f>
        <v/>
      </c>
      <c r="K65" s="31">
        <f t="shared" si="0"/>
        <v>0</v>
      </c>
    </row>
    <row r="66" spans="1:11" ht="43.2" x14ac:dyDescent="0.3">
      <c r="A66" s="50">
        <v>61</v>
      </c>
      <c r="B66" s="49" t="s">
        <v>57</v>
      </c>
      <c r="C66" s="52" t="s">
        <v>94</v>
      </c>
      <c r="D66" s="26"/>
      <c r="E66" s="26" t="s">
        <v>30</v>
      </c>
      <c r="F66" s="26"/>
      <c r="G66" s="26" t="s">
        <v>32</v>
      </c>
      <c r="H66" s="26">
        <v>100</v>
      </c>
      <c r="I66" s="33"/>
      <c r="J66" s="26" t="str">
        <f>IF(I66&lt;&gt;"",(VLOOKUP($I66,Selecties!$A$1:$B$11,2,FALSE)*$H66),"")</f>
        <v/>
      </c>
      <c r="K66" s="31">
        <f t="shared" si="0"/>
        <v>0</v>
      </c>
    </row>
    <row r="67" spans="1:11" ht="34.950000000000003" customHeight="1" x14ac:dyDescent="0.3">
      <c r="A67" s="50">
        <v>62</v>
      </c>
      <c r="B67" s="49" t="s">
        <v>57</v>
      </c>
      <c r="C67" s="52" t="s">
        <v>95</v>
      </c>
      <c r="D67" s="26"/>
      <c r="E67" s="26" t="s">
        <v>30</v>
      </c>
      <c r="F67" s="26"/>
      <c r="G67" s="26" t="s">
        <v>32</v>
      </c>
      <c r="H67" s="26">
        <v>100</v>
      </c>
      <c r="I67" s="33"/>
      <c r="J67" s="26" t="str">
        <f>IF(I67&lt;&gt;"",(VLOOKUP($I67,Selecties!$A$1:$B$11,2,FALSE)*$H67),"")</f>
        <v/>
      </c>
      <c r="K67" s="31">
        <f t="shared" si="0"/>
        <v>0</v>
      </c>
    </row>
    <row r="68" spans="1:11" ht="43.2" x14ac:dyDescent="0.3">
      <c r="A68" s="50">
        <v>63</v>
      </c>
      <c r="B68" s="49" t="s">
        <v>57</v>
      </c>
      <c r="C68" s="52" t="s">
        <v>222</v>
      </c>
      <c r="D68" s="26"/>
      <c r="E68" s="26" t="s">
        <v>35</v>
      </c>
      <c r="F68" s="26"/>
      <c r="G68" s="26" t="s">
        <v>32</v>
      </c>
      <c r="H68" s="26">
        <v>50</v>
      </c>
      <c r="I68" s="33"/>
      <c r="J68" s="26" t="str">
        <f>IF(I68&lt;&gt;"",(VLOOKUP($I68,Selecties!$A$1:$B$11,2,FALSE)*$H68),"")</f>
        <v/>
      </c>
      <c r="K68" s="31">
        <f t="shared" si="0"/>
        <v>0</v>
      </c>
    </row>
    <row r="69" spans="1:11" ht="72" x14ac:dyDescent="0.3">
      <c r="A69" s="50">
        <v>64</v>
      </c>
      <c r="B69" s="49" t="s">
        <v>42</v>
      </c>
      <c r="C69" s="52" t="s">
        <v>96</v>
      </c>
      <c r="D69" s="26" t="s">
        <v>75</v>
      </c>
      <c r="E69" s="26" t="s">
        <v>30</v>
      </c>
      <c r="F69" s="26"/>
      <c r="G69" s="26" t="s">
        <v>32</v>
      </c>
      <c r="H69" s="26">
        <v>100</v>
      </c>
      <c r="I69" s="33"/>
      <c r="J69" s="26" t="str">
        <f>IF(I69&lt;&gt;"",(VLOOKUP($I69,Selecties!$A$1:$B$11,2,FALSE)*$H69),"")</f>
        <v/>
      </c>
      <c r="K69" s="31">
        <f t="shared" si="0"/>
        <v>0</v>
      </c>
    </row>
    <row r="70" spans="1:11" ht="86.4" x14ac:dyDescent="0.3">
      <c r="A70" s="50">
        <v>65</v>
      </c>
      <c r="B70" s="49" t="s">
        <v>57</v>
      </c>
      <c r="C70" s="52" t="s">
        <v>221</v>
      </c>
      <c r="D70" s="26"/>
      <c r="E70" s="26" t="s">
        <v>30</v>
      </c>
      <c r="F70" s="26"/>
      <c r="G70" s="26" t="s">
        <v>32</v>
      </c>
      <c r="H70" s="26">
        <v>100</v>
      </c>
      <c r="I70" s="33"/>
      <c r="J70" s="26" t="str">
        <f>IF(I70&lt;&gt;"",(VLOOKUP($I70,Selecties!$A$1:$B$11,2,FALSE)*$H70),"")</f>
        <v/>
      </c>
      <c r="K70" s="31">
        <f t="shared" si="0"/>
        <v>0</v>
      </c>
    </row>
    <row r="71" spans="1:11" ht="72" x14ac:dyDescent="0.3">
      <c r="A71" s="50">
        <v>66</v>
      </c>
      <c r="B71" s="49" t="s">
        <v>57</v>
      </c>
      <c r="C71" s="52" t="s">
        <v>220</v>
      </c>
      <c r="D71" s="26"/>
      <c r="E71" s="26" t="s">
        <v>30</v>
      </c>
      <c r="F71" s="26"/>
      <c r="G71" s="26" t="s">
        <v>32</v>
      </c>
      <c r="H71" s="26">
        <v>100</v>
      </c>
      <c r="I71" s="33"/>
      <c r="J71" s="26" t="str">
        <f>IF(I71&lt;&gt;"",(VLOOKUP($I71,Selecties!$A$1:$B$11,2,FALSE)*$H71),"")</f>
        <v/>
      </c>
      <c r="K71" s="31">
        <f t="shared" si="0"/>
        <v>0</v>
      </c>
    </row>
    <row r="72" spans="1:11" ht="115.2" x14ac:dyDescent="0.3">
      <c r="A72" s="50">
        <v>67</v>
      </c>
      <c r="B72" s="49" t="s">
        <v>42</v>
      </c>
      <c r="C72" s="52" t="s">
        <v>97</v>
      </c>
      <c r="D72" s="26"/>
      <c r="E72" s="26" t="s">
        <v>30</v>
      </c>
      <c r="F72" s="26"/>
      <c r="G72" s="26" t="s">
        <v>32</v>
      </c>
      <c r="H72" s="26">
        <v>100</v>
      </c>
      <c r="I72" s="33"/>
      <c r="J72" s="26" t="str">
        <f>IF(I72&lt;&gt;"",(VLOOKUP($I72,Selecties!$A$1:$B$11,2,FALSE)*$H72),"")</f>
        <v/>
      </c>
      <c r="K72" s="31">
        <f t="shared" si="0"/>
        <v>0</v>
      </c>
    </row>
    <row r="73" spans="1:11" ht="72" x14ac:dyDescent="0.3">
      <c r="A73" s="50">
        <v>68</v>
      </c>
      <c r="B73" s="49" t="s">
        <v>57</v>
      </c>
      <c r="C73" s="52" t="s">
        <v>98</v>
      </c>
      <c r="D73" s="26"/>
      <c r="E73" s="26" t="s">
        <v>30</v>
      </c>
      <c r="F73" s="26"/>
      <c r="G73" s="26" t="s">
        <v>32</v>
      </c>
      <c r="H73" s="26">
        <v>100</v>
      </c>
      <c r="I73" s="33"/>
      <c r="J73" s="26" t="str">
        <f>IF(I73&lt;&gt;"",(VLOOKUP($I73,Selecties!$A$1:$B$11,2,FALSE)*$H73),"")</f>
        <v/>
      </c>
      <c r="K73" s="31">
        <f t="shared" si="0"/>
        <v>0</v>
      </c>
    </row>
    <row r="74" spans="1:11" s="3" customFormat="1" ht="79.95" customHeight="1" x14ac:dyDescent="0.3">
      <c r="A74" s="50">
        <v>69</v>
      </c>
      <c r="B74" s="49" t="s">
        <v>57</v>
      </c>
      <c r="C74" s="52" t="s">
        <v>99</v>
      </c>
      <c r="D74" s="26"/>
      <c r="E74" s="26" t="s">
        <v>30</v>
      </c>
      <c r="F74" s="26"/>
      <c r="G74" s="26" t="s">
        <v>32</v>
      </c>
      <c r="H74" s="26">
        <v>100</v>
      </c>
      <c r="I74" s="33"/>
      <c r="J74" s="26" t="str">
        <f>IF(I74&lt;&gt;"",(VLOOKUP($I74,Selecties!$A$1:$B$11,2,FALSE)*$H74),"")</f>
        <v/>
      </c>
      <c r="K74" s="31">
        <f t="shared" si="0"/>
        <v>0</v>
      </c>
    </row>
    <row r="75" spans="1:11" ht="43.2" x14ac:dyDescent="0.3">
      <c r="A75" s="50">
        <v>70</v>
      </c>
      <c r="B75" s="49" t="s">
        <v>57</v>
      </c>
      <c r="C75" s="52" t="s">
        <v>100</v>
      </c>
      <c r="D75" s="26"/>
      <c r="E75" s="26" t="s">
        <v>35</v>
      </c>
      <c r="F75" s="26"/>
      <c r="G75" s="26" t="s">
        <v>32</v>
      </c>
      <c r="H75" s="26">
        <v>100</v>
      </c>
      <c r="I75" s="33"/>
      <c r="J75" s="26" t="str">
        <f>IF(I75&lt;&gt;"",(VLOOKUP($I75,Selecties!$A$1:$B$11,2,FALSE)*$H75),"")</f>
        <v/>
      </c>
      <c r="K75" s="31">
        <f t="shared" si="0"/>
        <v>0</v>
      </c>
    </row>
    <row r="76" spans="1:11" ht="57.6" x14ac:dyDescent="0.3">
      <c r="A76" s="50">
        <v>71</v>
      </c>
      <c r="B76" s="49" t="s">
        <v>57</v>
      </c>
      <c r="C76" s="52" t="s">
        <v>101</v>
      </c>
      <c r="D76" s="26"/>
      <c r="E76" s="26" t="s">
        <v>30</v>
      </c>
      <c r="F76" s="26"/>
      <c r="G76" s="26" t="s">
        <v>32</v>
      </c>
      <c r="H76" s="26">
        <v>100</v>
      </c>
      <c r="I76" s="33"/>
      <c r="J76" s="26" t="str">
        <f>IF(I76&lt;&gt;"",(VLOOKUP($I76,Selecties!$A$1:$B$11,2,FALSE)*$H76),"")</f>
        <v/>
      </c>
      <c r="K76" s="31">
        <f t="shared" si="0"/>
        <v>0</v>
      </c>
    </row>
    <row r="77" spans="1:11" ht="43.2" x14ac:dyDescent="0.3">
      <c r="A77" s="50">
        <v>72</v>
      </c>
      <c r="B77" s="49" t="s">
        <v>57</v>
      </c>
      <c r="C77" s="52" t="s">
        <v>102</v>
      </c>
      <c r="D77" s="26"/>
      <c r="E77" s="26" t="s">
        <v>30</v>
      </c>
      <c r="F77" s="26"/>
      <c r="G77" s="26" t="s">
        <v>32</v>
      </c>
      <c r="H77" s="26">
        <v>100</v>
      </c>
      <c r="I77" s="33"/>
      <c r="J77" s="26" t="str">
        <f>IF(I77&lt;&gt;"",(VLOOKUP($I77,Selecties!$A$1:$B$11,2,FALSE)*$H77),"")</f>
        <v/>
      </c>
      <c r="K77" s="31">
        <f t="shared" si="0"/>
        <v>0</v>
      </c>
    </row>
    <row r="78" spans="1:11" ht="43.2" x14ac:dyDescent="0.3">
      <c r="A78" s="50">
        <v>73</v>
      </c>
      <c r="B78" s="49" t="s">
        <v>57</v>
      </c>
      <c r="C78" s="52" t="s">
        <v>103</v>
      </c>
      <c r="D78" s="26"/>
      <c r="E78" s="26" t="s">
        <v>30</v>
      </c>
      <c r="F78" s="26"/>
      <c r="G78" s="26" t="s">
        <v>32</v>
      </c>
      <c r="H78" s="26">
        <v>100</v>
      </c>
      <c r="I78" s="33"/>
      <c r="J78" s="26" t="str">
        <f>IF(I78&lt;&gt;"",(VLOOKUP($I78,Selecties!$A$1:$B$11,2,FALSE)*$H78),"")</f>
        <v/>
      </c>
      <c r="K78" s="31">
        <f t="shared" si="0"/>
        <v>0</v>
      </c>
    </row>
    <row r="79" spans="1:11" ht="28.8" x14ac:dyDescent="0.3">
      <c r="A79" s="50">
        <v>74</v>
      </c>
      <c r="B79" s="49" t="s">
        <v>57</v>
      </c>
      <c r="C79" s="52" t="s">
        <v>223</v>
      </c>
      <c r="D79" s="26"/>
      <c r="E79" s="26" t="s">
        <v>30</v>
      </c>
      <c r="F79" s="26"/>
      <c r="G79" s="26" t="s">
        <v>32</v>
      </c>
      <c r="H79" s="26">
        <v>100</v>
      </c>
      <c r="I79" s="33"/>
      <c r="J79" s="26" t="str">
        <f>IF(I79&lt;&gt;"",(VLOOKUP($I79,Selecties!$A$1:$B$11,2,FALSE)*$H79),"")</f>
        <v/>
      </c>
      <c r="K79" s="31">
        <f t="shared" si="0"/>
        <v>0</v>
      </c>
    </row>
    <row r="80" spans="1:11" ht="43.2" x14ac:dyDescent="0.3">
      <c r="A80" s="50">
        <v>75</v>
      </c>
      <c r="B80" s="49" t="s">
        <v>42</v>
      </c>
      <c r="C80" s="52" t="s">
        <v>104</v>
      </c>
      <c r="D80" s="26" t="s">
        <v>75</v>
      </c>
      <c r="E80" s="26" t="s">
        <v>30</v>
      </c>
      <c r="F80" s="26"/>
      <c r="G80" s="26" t="s">
        <v>32</v>
      </c>
      <c r="H80" s="26">
        <v>100</v>
      </c>
      <c r="I80" s="33"/>
      <c r="J80" s="26" t="str">
        <f>IF(I80&lt;&gt;"",(VLOOKUP($I80,Selecties!$A$1:$B$11,2,FALSE)*$H80),"")</f>
        <v/>
      </c>
      <c r="K80" s="31">
        <f t="shared" si="0"/>
        <v>0</v>
      </c>
    </row>
    <row r="81" spans="1:11" ht="57.6" x14ac:dyDescent="0.3">
      <c r="A81" s="50">
        <v>76</v>
      </c>
      <c r="B81" s="49" t="s">
        <v>57</v>
      </c>
      <c r="C81" s="52" t="s">
        <v>105</v>
      </c>
      <c r="D81" s="26"/>
      <c r="E81" s="26" t="s">
        <v>30</v>
      </c>
      <c r="F81" s="26"/>
      <c r="G81" s="26" t="s">
        <v>32</v>
      </c>
      <c r="H81" s="26">
        <v>100</v>
      </c>
      <c r="I81" s="33"/>
      <c r="J81" s="26" t="str">
        <f>IF(I81&lt;&gt;"",(VLOOKUP($I81,Selecties!$A$1:$B$11,2,FALSE)*$H81),"")</f>
        <v/>
      </c>
      <c r="K81" s="31">
        <f t="shared" si="0"/>
        <v>0</v>
      </c>
    </row>
    <row r="82" spans="1:11" ht="86.4" x14ac:dyDescent="0.3">
      <c r="A82" s="50">
        <v>77</v>
      </c>
      <c r="B82" s="49" t="s">
        <v>57</v>
      </c>
      <c r="C82" s="52" t="s">
        <v>214</v>
      </c>
      <c r="D82" s="26" t="s">
        <v>106</v>
      </c>
      <c r="E82" s="26" t="s">
        <v>35</v>
      </c>
      <c r="F82" s="26"/>
      <c r="G82" s="26" t="s">
        <v>32</v>
      </c>
      <c r="H82" s="26">
        <v>50</v>
      </c>
      <c r="I82" s="33"/>
      <c r="J82" s="26" t="str">
        <f>IF(I82&lt;&gt;"",(VLOOKUP($I82,Selecties!$A$1:$B$11,2,FALSE)*$H82),"")</f>
        <v/>
      </c>
      <c r="K82" s="31">
        <f t="shared" si="0"/>
        <v>0</v>
      </c>
    </row>
    <row r="83" spans="1:11" ht="28.8" x14ac:dyDescent="0.3">
      <c r="A83" s="50">
        <v>78</v>
      </c>
      <c r="B83" s="49" t="s">
        <v>57</v>
      </c>
      <c r="C83" s="52" t="s">
        <v>107</v>
      </c>
      <c r="D83" s="26"/>
      <c r="E83" s="26" t="s">
        <v>30</v>
      </c>
      <c r="F83" s="26"/>
      <c r="G83" s="26" t="s">
        <v>32</v>
      </c>
      <c r="H83" s="26">
        <v>100</v>
      </c>
      <c r="I83" s="33"/>
      <c r="J83" s="26" t="str">
        <f>IF(I83&lt;&gt;"",(VLOOKUP($I83,Selecties!$A$1:$B$11,2,FALSE)*$H83),"")</f>
        <v/>
      </c>
      <c r="K83" s="31">
        <f t="shared" si="0"/>
        <v>0</v>
      </c>
    </row>
    <row r="84" spans="1:11" ht="57.6" x14ac:dyDescent="0.3">
      <c r="A84" s="50">
        <v>79</v>
      </c>
      <c r="B84" s="49" t="s">
        <v>42</v>
      </c>
      <c r="C84" s="52" t="s">
        <v>108</v>
      </c>
      <c r="D84" s="26" t="s">
        <v>75</v>
      </c>
      <c r="E84" s="26" t="s">
        <v>30</v>
      </c>
      <c r="F84" s="26"/>
      <c r="G84" s="26" t="s">
        <v>32</v>
      </c>
      <c r="H84" s="26">
        <v>100</v>
      </c>
      <c r="I84" s="33"/>
      <c r="J84" s="26" t="str">
        <f>IF(I84&lt;&gt;"",(VLOOKUP($I84,Selecties!$A$1:$B$11,2,FALSE)*$H84),"")</f>
        <v/>
      </c>
      <c r="K84" s="31">
        <f t="shared" si="0"/>
        <v>0</v>
      </c>
    </row>
    <row r="85" spans="1:11" ht="28.8" x14ac:dyDescent="0.3">
      <c r="A85" s="50">
        <v>80</v>
      </c>
      <c r="B85" s="49" t="s">
        <v>109</v>
      </c>
      <c r="C85" s="52" t="s">
        <v>110</v>
      </c>
      <c r="D85" s="26"/>
      <c r="E85" s="26" t="s">
        <v>30</v>
      </c>
      <c r="F85" s="26"/>
      <c r="G85" s="26" t="s">
        <v>32</v>
      </c>
      <c r="H85" s="26">
        <v>100</v>
      </c>
      <c r="I85" s="33"/>
      <c r="J85" s="26" t="str">
        <f>IF(I85&lt;&gt;"",(VLOOKUP($I85,Selecties!$A$1:$B$11,2,FALSE)*$H85),"")</f>
        <v/>
      </c>
      <c r="K85" s="31">
        <f t="shared" si="0"/>
        <v>0</v>
      </c>
    </row>
    <row r="86" spans="1:11" ht="57.6" x14ac:dyDescent="0.3">
      <c r="A86" s="50">
        <v>81</v>
      </c>
      <c r="B86" s="49" t="s">
        <v>109</v>
      </c>
      <c r="C86" s="52" t="s">
        <v>111</v>
      </c>
      <c r="D86" s="26"/>
      <c r="E86" s="26" t="s">
        <v>30</v>
      </c>
      <c r="F86" s="26"/>
      <c r="G86" s="26" t="s">
        <v>32</v>
      </c>
      <c r="H86" s="26">
        <v>100</v>
      </c>
      <c r="I86" s="33"/>
      <c r="J86" s="26" t="str">
        <f>IF(I86&lt;&gt;"",(VLOOKUP($I86,Selecties!$A$1:$B$11,2,FALSE)*$H86),"")</f>
        <v/>
      </c>
      <c r="K86" s="31">
        <f t="shared" ref="K86:K141" si="6">IF(J86&lt;&gt;"",1,0)</f>
        <v>0</v>
      </c>
    </row>
    <row r="87" spans="1:11" ht="115.2" x14ac:dyDescent="0.3">
      <c r="A87" s="50">
        <v>82</v>
      </c>
      <c r="B87" s="49" t="s">
        <v>109</v>
      </c>
      <c r="C87" s="52" t="s">
        <v>112</v>
      </c>
      <c r="D87" s="26"/>
      <c r="E87" s="26" t="s">
        <v>30</v>
      </c>
      <c r="F87" s="26"/>
      <c r="G87" s="26" t="s">
        <v>32</v>
      </c>
      <c r="H87" s="26">
        <v>100</v>
      </c>
      <c r="I87" s="33"/>
      <c r="J87" s="26" t="str">
        <f>IF(I87&lt;&gt;"",(VLOOKUP($I87,Selecties!$A$1:$B$11,2,FALSE)*$H87),"")</f>
        <v/>
      </c>
      <c r="K87" s="31">
        <f t="shared" si="6"/>
        <v>0</v>
      </c>
    </row>
    <row r="88" spans="1:11" ht="72" x14ac:dyDescent="0.3">
      <c r="A88" s="50">
        <v>83</v>
      </c>
      <c r="B88" s="49" t="s">
        <v>109</v>
      </c>
      <c r="C88" s="52" t="s">
        <v>113</v>
      </c>
      <c r="D88" s="26"/>
      <c r="E88" s="26" t="s">
        <v>30</v>
      </c>
      <c r="F88" s="26"/>
      <c r="G88" s="26" t="s">
        <v>32</v>
      </c>
      <c r="H88" s="26">
        <v>100</v>
      </c>
      <c r="I88" s="33"/>
      <c r="J88" s="26" t="str">
        <f>IF(I88&lt;&gt;"",(VLOOKUP($I88,Selecties!$A$1:$B$11,2,FALSE)*$H88),"")</f>
        <v/>
      </c>
      <c r="K88" s="31">
        <f t="shared" si="6"/>
        <v>0</v>
      </c>
    </row>
    <row r="89" spans="1:11" ht="57.6" x14ac:dyDescent="0.3">
      <c r="A89" s="50">
        <v>84</v>
      </c>
      <c r="B89" s="49" t="s">
        <v>109</v>
      </c>
      <c r="C89" s="52" t="s">
        <v>114</v>
      </c>
      <c r="D89" s="26"/>
      <c r="E89" s="26" t="s">
        <v>30</v>
      </c>
      <c r="F89" s="26"/>
      <c r="G89" s="26" t="s">
        <v>32</v>
      </c>
      <c r="H89" s="26">
        <v>50</v>
      </c>
      <c r="I89" s="33"/>
      <c r="J89" s="26" t="str">
        <f>IF(I89&lt;&gt;"",(VLOOKUP($I89,Selecties!$A$1:$B$11,2,FALSE)*$H89),"")</f>
        <v/>
      </c>
      <c r="K89" s="31">
        <f t="shared" si="6"/>
        <v>0</v>
      </c>
    </row>
    <row r="90" spans="1:11" ht="72" x14ac:dyDescent="0.3">
      <c r="A90" s="50">
        <v>85</v>
      </c>
      <c r="B90" s="49" t="s">
        <v>109</v>
      </c>
      <c r="C90" s="52" t="s">
        <v>115</v>
      </c>
      <c r="D90" s="26"/>
      <c r="E90" s="26" t="s">
        <v>30</v>
      </c>
      <c r="F90" s="26"/>
      <c r="G90" s="26" t="s">
        <v>32</v>
      </c>
      <c r="H90" s="26">
        <v>50</v>
      </c>
      <c r="I90" s="33"/>
      <c r="J90" s="26" t="str">
        <f>IF(I90&lt;&gt;"",(VLOOKUP($I90,Selecties!$A$1:$B$11,2,FALSE)*$H90),"")</f>
        <v/>
      </c>
      <c r="K90" s="31">
        <f t="shared" si="6"/>
        <v>0</v>
      </c>
    </row>
    <row r="91" spans="1:11" ht="43.2" x14ac:dyDescent="0.3">
      <c r="A91" s="50">
        <v>86</v>
      </c>
      <c r="B91" s="49" t="s">
        <v>109</v>
      </c>
      <c r="C91" s="52" t="s">
        <v>116</v>
      </c>
      <c r="D91" s="26"/>
      <c r="E91" s="26" t="s">
        <v>35</v>
      </c>
      <c r="F91" s="26"/>
      <c r="G91" s="26" t="s">
        <v>32</v>
      </c>
      <c r="H91" s="26">
        <v>20</v>
      </c>
      <c r="I91" s="33"/>
      <c r="J91" s="26" t="str">
        <f>IF(I91&lt;&gt;"",(VLOOKUP($I91,Selecties!$A$1:$B$11,2,FALSE)*$H91),"")</f>
        <v/>
      </c>
      <c r="K91" s="31">
        <f t="shared" si="6"/>
        <v>0</v>
      </c>
    </row>
    <row r="92" spans="1:11" ht="57.6" x14ac:dyDescent="0.3">
      <c r="A92" s="50">
        <v>87</v>
      </c>
      <c r="B92" s="49" t="s">
        <v>109</v>
      </c>
      <c r="C92" s="52" t="s">
        <v>117</v>
      </c>
      <c r="D92" s="26"/>
      <c r="E92" s="26" t="s">
        <v>30</v>
      </c>
      <c r="F92" s="26"/>
      <c r="G92" s="26" t="s">
        <v>32</v>
      </c>
      <c r="H92" s="26">
        <v>30</v>
      </c>
      <c r="I92" s="33"/>
      <c r="J92" s="26" t="str">
        <f>IF(I92&lt;&gt;"",(VLOOKUP($I92,Selecties!$A$1:$B$11,2,FALSE)*$H92),"")</f>
        <v/>
      </c>
      <c r="K92" s="31">
        <f t="shared" si="6"/>
        <v>0</v>
      </c>
    </row>
    <row r="93" spans="1:11" ht="72" x14ac:dyDescent="0.3">
      <c r="A93" s="50">
        <v>88</v>
      </c>
      <c r="B93" s="49" t="s">
        <v>109</v>
      </c>
      <c r="C93" s="52" t="s">
        <v>118</v>
      </c>
      <c r="D93" s="26"/>
      <c r="E93" s="26" t="s">
        <v>30</v>
      </c>
      <c r="F93" s="26"/>
      <c r="G93" s="26" t="s">
        <v>32</v>
      </c>
      <c r="H93" s="26">
        <v>30</v>
      </c>
      <c r="I93" s="33"/>
      <c r="J93" s="26" t="str">
        <f>IF(I93&lt;&gt;"",(VLOOKUP($I93,Selecties!$A$1:$B$11,2,FALSE)*$H93),"")</f>
        <v/>
      </c>
      <c r="K93" s="31">
        <f t="shared" si="6"/>
        <v>0</v>
      </c>
    </row>
    <row r="94" spans="1:11" ht="57.6" x14ac:dyDescent="0.3">
      <c r="A94" s="50">
        <v>89</v>
      </c>
      <c r="B94" s="49" t="s">
        <v>109</v>
      </c>
      <c r="C94" s="52" t="s">
        <v>119</v>
      </c>
      <c r="D94" s="26" t="s">
        <v>62</v>
      </c>
      <c r="E94" s="26" t="s">
        <v>35</v>
      </c>
      <c r="F94" s="26"/>
      <c r="G94" s="26" t="s">
        <v>32</v>
      </c>
      <c r="H94" s="26">
        <v>30</v>
      </c>
      <c r="I94" s="33"/>
      <c r="J94" s="26" t="str">
        <f>IF(I94&lt;&gt;"",(VLOOKUP($I94,Selecties!$A$1:$B$11,2,FALSE)*$H94),"")</f>
        <v/>
      </c>
      <c r="K94" s="31">
        <f t="shared" si="6"/>
        <v>0</v>
      </c>
    </row>
    <row r="95" spans="1:11" ht="43.2" x14ac:dyDescent="0.3">
      <c r="A95" s="50">
        <v>90</v>
      </c>
      <c r="B95" s="49" t="s">
        <v>109</v>
      </c>
      <c r="C95" s="52" t="s">
        <v>120</v>
      </c>
      <c r="D95" s="26"/>
      <c r="E95" s="26" t="s">
        <v>30</v>
      </c>
      <c r="F95" s="26"/>
      <c r="G95" s="26" t="s">
        <v>32</v>
      </c>
      <c r="H95" s="26">
        <v>100</v>
      </c>
      <c r="I95" s="33"/>
      <c r="J95" s="26" t="str">
        <f>IF(I95&lt;&gt;"",(VLOOKUP($I95,Selecties!$A$1:$B$11,2,FALSE)*$H95),"")</f>
        <v/>
      </c>
      <c r="K95" s="31">
        <f t="shared" si="6"/>
        <v>0</v>
      </c>
    </row>
    <row r="96" spans="1:11" ht="43.2" x14ac:dyDescent="0.3">
      <c r="A96" s="50">
        <v>91</v>
      </c>
      <c r="B96" s="49" t="s">
        <v>62</v>
      </c>
      <c r="C96" s="52" t="s">
        <v>224</v>
      </c>
      <c r="D96" s="26"/>
      <c r="E96" s="26" t="s">
        <v>121</v>
      </c>
      <c r="F96" s="26"/>
      <c r="G96" s="26" t="s">
        <v>32</v>
      </c>
      <c r="H96" s="26">
        <v>20</v>
      </c>
      <c r="I96" s="33"/>
      <c r="J96" s="26" t="str">
        <f>IF(I96&lt;&gt;"",(VLOOKUP($I96,Selecties!$A$1:$B$11,2,FALSE)*$H96),"")</f>
        <v/>
      </c>
      <c r="K96" s="31">
        <f t="shared" si="6"/>
        <v>0</v>
      </c>
    </row>
    <row r="97" spans="1:11" ht="72" x14ac:dyDescent="0.3">
      <c r="A97" s="50">
        <v>92</v>
      </c>
      <c r="B97" s="49" t="s">
        <v>62</v>
      </c>
      <c r="C97" s="52" t="s">
        <v>122</v>
      </c>
      <c r="D97" s="26"/>
      <c r="E97" s="26" t="s">
        <v>121</v>
      </c>
      <c r="F97" s="26"/>
      <c r="G97" s="26" t="s">
        <v>32</v>
      </c>
      <c r="H97" s="26">
        <v>20</v>
      </c>
      <c r="I97" s="33"/>
      <c r="J97" s="26" t="str">
        <f>IF(I97&lt;&gt;"",(VLOOKUP($I97,Selecties!$A$1:$B$11,2,FALSE)*$H97),"")</f>
        <v/>
      </c>
      <c r="K97" s="31">
        <f t="shared" si="6"/>
        <v>0</v>
      </c>
    </row>
    <row r="98" spans="1:11" ht="43.2" x14ac:dyDescent="0.3">
      <c r="A98" s="50">
        <v>93</v>
      </c>
      <c r="B98" s="49" t="s">
        <v>62</v>
      </c>
      <c r="C98" s="52" t="s">
        <v>123</v>
      </c>
      <c r="D98" s="26"/>
      <c r="E98" s="26" t="s">
        <v>121</v>
      </c>
      <c r="F98" s="26"/>
      <c r="G98" s="26" t="s">
        <v>32</v>
      </c>
      <c r="H98" s="26">
        <v>20</v>
      </c>
      <c r="I98" s="33"/>
      <c r="J98" s="26" t="str">
        <f>IF(I98&lt;&gt;"",(VLOOKUP($I98,Selecties!$A$1:$B$11,2,FALSE)*$H98),"")</f>
        <v/>
      </c>
      <c r="K98" s="31">
        <f t="shared" si="6"/>
        <v>0</v>
      </c>
    </row>
    <row r="99" spans="1:11" ht="57.6" x14ac:dyDescent="0.3">
      <c r="A99" s="50">
        <v>94</v>
      </c>
      <c r="B99" s="49" t="s">
        <v>62</v>
      </c>
      <c r="C99" s="52" t="s">
        <v>124</v>
      </c>
      <c r="D99" s="26"/>
      <c r="E99" s="26" t="s">
        <v>121</v>
      </c>
      <c r="F99" s="26"/>
      <c r="G99" s="26" t="s">
        <v>32</v>
      </c>
      <c r="H99" s="26">
        <v>20</v>
      </c>
      <c r="I99" s="33"/>
      <c r="J99" s="26" t="str">
        <f>IF(I99&lt;&gt;"",(VLOOKUP($I99,Selecties!$A$1:$B$11,2,FALSE)*$H99),"")</f>
        <v/>
      </c>
      <c r="K99" s="31">
        <f t="shared" si="6"/>
        <v>0</v>
      </c>
    </row>
    <row r="100" spans="1:11" ht="43.2" x14ac:dyDescent="0.3">
      <c r="A100" s="50">
        <v>95</v>
      </c>
      <c r="B100" s="49" t="s">
        <v>62</v>
      </c>
      <c r="C100" s="52" t="s">
        <v>125</v>
      </c>
      <c r="D100" s="26"/>
      <c r="E100" s="26" t="s">
        <v>121</v>
      </c>
      <c r="F100" s="26"/>
      <c r="G100" s="26" t="s">
        <v>32</v>
      </c>
      <c r="H100" s="26">
        <v>20</v>
      </c>
      <c r="I100" s="33"/>
      <c r="J100" s="26" t="str">
        <f>IF(I100&lt;&gt;"",(VLOOKUP($I100,Selecties!$A$1:$B$11,2,FALSE)*$H100),"")</f>
        <v/>
      </c>
      <c r="K100" s="31">
        <f t="shared" si="6"/>
        <v>0</v>
      </c>
    </row>
    <row r="101" spans="1:11" ht="28.8" x14ac:dyDescent="0.3">
      <c r="A101" s="50">
        <v>96</v>
      </c>
      <c r="B101" s="49" t="s">
        <v>62</v>
      </c>
      <c r="C101" s="52" t="s">
        <v>126</v>
      </c>
      <c r="D101" s="26"/>
      <c r="E101" s="26" t="s">
        <v>121</v>
      </c>
      <c r="F101" s="26"/>
      <c r="G101" s="26" t="s">
        <v>32</v>
      </c>
      <c r="H101" s="26">
        <v>20</v>
      </c>
      <c r="I101" s="33"/>
      <c r="J101" s="26" t="str">
        <f>IF(I101&lt;&gt;"",(VLOOKUP($I101,Selecties!$A$1:$B$11,2,FALSE)*$H101),"")</f>
        <v/>
      </c>
      <c r="K101" s="31">
        <f t="shared" si="6"/>
        <v>0</v>
      </c>
    </row>
    <row r="102" spans="1:11" ht="43.2" x14ac:dyDescent="0.3">
      <c r="A102" s="50">
        <v>97</v>
      </c>
      <c r="B102" s="49" t="s">
        <v>62</v>
      </c>
      <c r="C102" s="52" t="s">
        <v>127</v>
      </c>
      <c r="D102" s="26"/>
      <c r="E102" s="26" t="s">
        <v>121</v>
      </c>
      <c r="F102" s="26"/>
      <c r="G102" s="26" t="s">
        <v>32</v>
      </c>
      <c r="H102" s="26">
        <v>20</v>
      </c>
      <c r="I102" s="33"/>
      <c r="J102" s="26" t="str">
        <f>IF(I102&lt;&gt;"",(VLOOKUP($I102,Selecties!$A$1:$B$11,2,FALSE)*$H102),"")</f>
        <v/>
      </c>
      <c r="K102" s="31">
        <f t="shared" si="6"/>
        <v>0</v>
      </c>
    </row>
    <row r="103" spans="1:11" ht="43.2" x14ac:dyDescent="0.3">
      <c r="A103" s="50">
        <v>98</v>
      </c>
      <c r="B103" s="49" t="s">
        <v>62</v>
      </c>
      <c r="C103" s="52" t="s">
        <v>128</v>
      </c>
      <c r="D103" s="26"/>
      <c r="E103" s="26" t="s">
        <v>121</v>
      </c>
      <c r="F103" s="26"/>
      <c r="G103" s="26" t="s">
        <v>32</v>
      </c>
      <c r="H103" s="26">
        <v>20</v>
      </c>
      <c r="I103" s="33"/>
      <c r="J103" s="26" t="str">
        <f>IF(I103&lt;&gt;"",(VLOOKUP($I103,Selecties!$A$1:$B$11,2,FALSE)*$H103),"")</f>
        <v/>
      </c>
      <c r="K103" s="31">
        <f t="shared" si="6"/>
        <v>0</v>
      </c>
    </row>
    <row r="104" spans="1:11" ht="43.2" x14ac:dyDescent="0.3">
      <c r="A104" s="50">
        <v>99</v>
      </c>
      <c r="B104" s="49" t="s">
        <v>62</v>
      </c>
      <c r="C104" s="52" t="s">
        <v>129</v>
      </c>
      <c r="D104" s="26"/>
      <c r="E104" s="26" t="s">
        <v>121</v>
      </c>
      <c r="F104" s="26"/>
      <c r="G104" s="26" t="s">
        <v>32</v>
      </c>
      <c r="H104" s="26">
        <v>20</v>
      </c>
      <c r="I104" s="33"/>
      <c r="J104" s="26" t="str">
        <f>IF(I104&lt;&gt;"",(VLOOKUP($I104,Selecties!$A$1:$B$11,2,FALSE)*$H104),"")</f>
        <v/>
      </c>
      <c r="K104" s="31">
        <f t="shared" si="6"/>
        <v>0</v>
      </c>
    </row>
    <row r="105" spans="1:11" ht="43.2" x14ac:dyDescent="0.3">
      <c r="A105" s="50">
        <v>100</v>
      </c>
      <c r="B105" s="49" t="s">
        <v>62</v>
      </c>
      <c r="C105" s="52" t="s">
        <v>130</v>
      </c>
      <c r="D105" s="26"/>
      <c r="E105" s="26" t="s">
        <v>121</v>
      </c>
      <c r="F105" s="26"/>
      <c r="G105" s="26" t="s">
        <v>32</v>
      </c>
      <c r="H105" s="26">
        <v>20</v>
      </c>
      <c r="I105" s="33"/>
      <c r="J105" s="26" t="str">
        <f>IF(I105&lt;&gt;"",(VLOOKUP($I105,Selecties!$A$1:$B$11,2,FALSE)*$H105),"")</f>
        <v/>
      </c>
      <c r="K105" s="31">
        <f t="shared" si="6"/>
        <v>0</v>
      </c>
    </row>
    <row r="106" spans="1:11" ht="43.2" x14ac:dyDescent="0.3">
      <c r="A106" s="50">
        <v>101</v>
      </c>
      <c r="B106" s="49" t="s">
        <v>62</v>
      </c>
      <c r="C106" s="52" t="s">
        <v>131</v>
      </c>
      <c r="D106" s="26"/>
      <c r="E106" s="26" t="s">
        <v>121</v>
      </c>
      <c r="F106" s="26"/>
      <c r="G106" s="26" t="s">
        <v>32</v>
      </c>
      <c r="H106" s="26">
        <v>20</v>
      </c>
      <c r="I106" s="33"/>
      <c r="J106" s="26" t="str">
        <f>IF(I106&lt;&gt;"",(VLOOKUP($I106,Selecties!$A$1:$B$11,2,FALSE)*$H106),"")</f>
        <v/>
      </c>
      <c r="K106" s="31">
        <f t="shared" si="6"/>
        <v>0</v>
      </c>
    </row>
    <row r="107" spans="1:11" ht="28.8" x14ac:dyDescent="0.3">
      <c r="A107" s="50">
        <v>102</v>
      </c>
      <c r="B107" s="49" t="s">
        <v>200</v>
      </c>
      <c r="C107" s="52" t="s">
        <v>132</v>
      </c>
      <c r="D107" s="26" t="s">
        <v>133</v>
      </c>
      <c r="E107" s="26" t="s">
        <v>30</v>
      </c>
      <c r="F107" s="26"/>
      <c r="G107" s="26" t="s">
        <v>32</v>
      </c>
      <c r="H107" s="26">
        <v>50</v>
      </c>
      <c r="I107" s="33"/>
      <c r="J107" s="26" t="str">
        <f>IF(I107&lt;&gt;"",(VLOOKUP($I107,Selecties!$A$1:$B$11,2,FALSE)*$H107),"")</f>
        <v/>
      </c>
      <c r="K107" s="31">
        <f t="shared" si="6"/>
        <v>0</v>
      </c>
    </row>
    <row r="108" spans="1:11" ht="28.8" x14ac:dyDescent="0.3">
      <c r="A108" s="50">
        <v>103</v>
      </c>
      <c r="B108" s="49" t="s">
        <v>200</v>
      </c>
      <c r="C108" s="52" t="s">
        <v>134</v>
      </c>
      <c r="D108" s="26" t="s">
        <v>133</v>
      </c>
      <c r="E108" s="26" t="s">
        <v>30</v>
      </c>
      <c r="F108" s="26"/>
      <c r="G108" s="26" t="s">
        <v>32</v>
      </c>
      <c r="H108" s="26">
        <v>50</v>
      </c>
      <c r="I108" s="33"/>
      <c r="J108" s="26" t="str">
        <f>IF(I108&lt;&gt;"",(VLOOKUP($I108,Selecties!$A$1:$B$11,2,FALSE)*$H108),"")</f>
        <v/>
      </c>
      <c r="K108" s="31">
        <f t="shared" si="6"/>
        <v>0</v>
      </c>
    </row>
    <row r="109" spans="1:11" ht="28.8" x14ac:dyDescent="0.3">
      <c r="A109" s="50">
        <v>104</v>
      </c>
      <c r="B109" s="49" t="s">
        <v>200</v>
      </c>
      <c r="C109" s="52" t="s">
        <v>135</v>
      </c>
      <c r="D109" s="26" t="s">
        <v>136</v>
      </c>
      <c r="E109" s="26" t="s">
        <v>30</v>
      </c>
      <c r="F109" s="26"/>
      <c r="G109" s="26" t="s">
        <v>32</v>
      </c>
      <c r="H109" s="26">
        <v>50</v>
      </c>
      <c r="I109" s="33"/>
      <c r="J109" s="26" t="str">
        <f>IF(I109&lt;&gt;"",(VLOOKUP($I109,Selecties!$A$1:$B$11,2,FALSE)*$H109),"")</f>
        <v/>
      </c>
      <c r="K109" s="31">
        <f t="shared" si="6"/>
        <v>0</v>
      </c>
    </row>
    <row r="110" spans="1:11" ht="28.8" x14ac:dyDescent="0.3">
      <c r="A110" s="50">
        <v>105</v>
      </c>
      <c r="B110" s="49" t="s">
        <v>200</v>
      </c>
      <c r="C110" s="52" t="s">
        <v>137</v>
      </c>
      <c r="D110" s="26" t="s">
        <v>136</v>
      </c>
      <c r="E110" s="26" t="s">
        <v>30</v>
      </c>
      <c r="F110" s="26"/>
      <c r="G110" s="26" t="s">
        <v>32</v>
      </c>
      <c r="H110" s="26">
        <v>50</v>
      </c>
      <c r="I110" s="33"/>
      <c r="J110" s="26" t="str">
        <f>IF(I110&lt;&gt;"",(VLOOKUP($I110,Selecties!$A$1:$B$11,2,FALSE)*$H110),"")</f>
        <v/>
      </c>
      <c r="K110" s="31">
        <f t="shared" si="6"/>
        <v>0</v>
      </c>
    </row>
    <row r="111" spans="1:11" ht="28.8" x14ac:dyDescent="0.3">
      <c r="A111" s="50">
        <v>106</v>
      </c>
      <c r="B111" s="49" t="s">
        <v>200</v>
      </c>
      <c r="C111" s="52" t="s">
        <v>138</v>
      </c>
      <c r="D111" s="26" t="s">
        <v>136</v>
      </c>
      <c r="E111" s="26" t="s">
        <v>30</v>
      </c>
      <c r="F111" s="26"/>
      <c r="G111" s="26" t="s">
        <v>32</v>
      </c>
      <c r="H111" s="26">
        <v>100</v>
      </c>
      <c r="I111" s="33"/>
      <c r="J111" s="26" t="str">
        <f>IF(I111&lt;&gt;"",(VLOOKUP($I111,Selecties!$A$1:$B$11,2,FALSE)*$H111),"")</f>
        <v/>
      </c>
      <c r="K111" s="31">
        <f t="shared" si="6"/>
        <v>0</v>
      </c>
    </row>
    <row r="112" spans="1:11" ht="43.2" x14ac:dyDescent="0.3">
      <c r="A112" s="50">
        <v>107</v>
      </c>
      <c r="B112" s="49" t="s">
        <v>200</v>
      </c>
      <c r="C112" s="52" t="s">
        <v>139</v>
      </c>
      <c r="D112" s="26" t="s">
        <v>136</v>
      </c>
      <c r="E112" s="26" t="s">
        <v>30</v>
      </c>
      <c r="F112" s="26"/>
      <c r="G112" s="26" t="s">
        <v>32</v>
      </c>
      <c r="H112" s="26">
        <v>50</v>
      </c>
      <c r="I112" s="33"/>
      <c r="J112" s="26" t="str">
        <f>IF(I112&lt;&gt;"",(VLOOKUP($I112,Selecties!$A$1:$B$11,2,FALSE)*$H112),"")</f>
        <v/>
      </c>
      <c r="K112" s="31">
        <f t="shared" si="6"/>
        <v>0</v>
      </c>
    </row>
    <row r="113" spans="1:11" ht="28.8" x14ac:dyDescent="0.3">
      <c r="A113" s="50">
        <v>108</v>
      </c>
      <c r="B113" s="49" t="s">
        <v>200</v>
      </c>
      <c r="C113" s="52" t="s">
        <v>140</v>
      </c>
      <c r="D113" s="26" t="s">
        <v>141</v>
      </c>
      <c r="E113" s="26" t="s">
        <v>30</v>
      </c>
      <c r="F113" s="26"/>
      <c r="G113" s="26" t="s">
        <v>32</v>
      </c>
      <c r="H113" s="26">
        <v>50</v>
      </c>
      <c r="I113" s="33"/>
      <c r="J113" s="26" t="str">
        <f>IF(I113&lt;&gt;"",(VLOOKUP($I113,Selecties!$A$1:$B$11,2,FALSE)*$H113),"")</f>
        <v/>
      </c>
      <c r="K113" s="31">
        <f t="shared" si="6"/>
        <v>0</v>
      </c>
    </row>
    <row r="114" spans="1:11" ht="28.8" x14ac:dyDescent="0.3">
      <c r="A114" s="50">
        <v>109</v>
      </c>
      <c r="B114" s="49" t="s">
        <v>200</v>
      </c>
      <c r="C114" s="52" t="s">
        <v>142</v>
      </c>
      <c r="D114" s="26" t="s">
        <v>141</v>
      </c>
      <c r="E114" s="26" t="s">
        <v>30</v>
      </c>
      <c r="F114" s="26"/>
      <c r="G114" s="26" t="s">
        <v>32</v>
      </c>
      <c r="H114" s="26">
        <v>50</v>
      </c>
      <c r="I114" s="33"/>
      <c r="J114" s="26" t="str">
        <f>IF(I114&lt;&gt;"",(VLOOKUP($I114,Selecties!$A$1:$B$11,2,FALSE)*$H114),"")</f>
        <v/>
      </c>
      <c r="K114" s="31">
        <f t="shared" si="6"/>
        <v>0</v>
      </c>
    </row>
    <row r="115" spans="1:11" ht="43.2" x14ac:dyDescent="0.3">
      <c r="A115" s="50">
        <v>110</v>
      </c>
      <c r="B115" s="49" t="s">
        <v>200</v>
      </c>
      <c r="C115" s="52" t="s">
        <v>143</v>
      </c>
      <c r="D115" s="26" t="s">
        <v>141</v>
      </c>
      <c r="E115" s="26" t="s">
        <v>30</v>
      </c>
      <c r="F115" s="26"/>
      <c r="G115" s="26" t="s">
        <v>32</v>
      </c>
      <c r="H115" s="26">
        <v>100</v>
      </c>
      <c r="I115" s="33"/>
      <c r="J115" s="26" t="str">
        <f>IF(I115&lt;&gt;"",(VLOOKUP($I115,Selecties!$A$1:$B$11,2,FALSE)*$H115),"")</f>
        <v/>
      </c>
      <c r="K115" s="31">
        <f t="shared" si="6"/>
        <v>0</v>
      </c>
    </row>
    <row r="116" spans="1:11" ht="86.4" x14ac:dyDescent="0.3">
      <c r="A116" s="50">
        <v>111</v>
      </c>
      <c r="B116" s="49" t="s">
        <v>200</v>
      </c>
      <c r="C116" s="52" t="s">
        <v>144</v>
      </c>
      <c r="D116" s="26" t="s">
        <v>141</v>
      </c>
      <c r="E116" s="26" t="s">
        <v>30</v>
      </c>
      <c r="F116" s="26"/>
      <c r="G116" s="26" t="s">
        <v>32</v>
      </c>
      <c r="H116" s="26">
        <v>50</v>
      </c>
      <c r="I116" s="33"/>
      <c r="J116" s="26" t="str">
        <f>IF(I116&lt;&gt;"",(VLOOKUP($I116,Selecties!$A$1:$B$11,2,FALSE)*$H116),"")</f>
        <v/>
      </c>
      <c r="K116" s="31">
        <f t="shared" si="6"/>
        <v>0</v>
      </c>
    </row>
    <row r="117" spans="1:11" ht="28.8" x14ac:dyDescent="0.3">
      <c r="A117" s="50">
        <v>112</v>
      </c>
      <c r="B117" s="49" t="s">
        <v>200</v>
      </c>
      <c r="C117" s="52" t="s">
        <v>145</v>
      </c>
      <c r="D117" s="26" t="s">
        <v>141</v>
      </c>
      <c r="E117" s="26" t="s">
        <v>30</v>
      </c>
      <c r="F117" s="26"/>
      <c r="G117" s="26" t="s">
        <v>32</v>
      </c>
      <c r="H117" s="26">
        <v>50</v>
      </c>
      <c r="I117" s="33"/>
      <c r="J117" s="26" t="str">
        <f>IF(I117&lt;&gt;"",(VLOOKUP($I117,Selecties!$A$1:$B$11,2,FALSE)*$H117),"")</f>
        <v/>
      </c>
      <c r="K117" s="31">
        <f t="shared" si="6"/>
        <v>0</v>
      </c>
    </row>
    <row r="118" spans="1:11" ht="28.8" x14ac:dyDescent="0.3">
      <c r="A118" s="50">
        <v>113</v>
      </c>
      <c r="B118" s="49" t="s">
        <v>200</v>
      </c>
      <c r="C118" s="52" t="s">
        <v>146</v>
      </c>
      <c r="D118" s="26" t="s">
        <v>141</v>
      </c>
      <c r="E118" s="26" t="s">
        <v>30</v>
      </c>
      <c r="F118" s="26"/>
      <c r="G118" s="26" t="s">
        <v>32</v>
      </c>
      <c r="H118" s="26">
        <v>50</v>
      </c>
      <c r="I118" s="33"/>
      <c r="J118" s="26" t="str">
        <f>IF(I118&lt;&gt;"",(VLOOKUP($I118,Selecties!$A$1:$B$11,2,FALSE)*$H118),"")</f>
        <v/>
      </c>
      <c r="K118" s="31">
        <f t="shared" si="6"/>
        <v>0</v>
      </c>
    </row>
    <row r="119" spans="1:11" ht="43.2" x14ac:dyDescent="0.3">
      <c r="A119" s="50">
        <v>114</v>
      </c>
      <c r="B119" s="49" t="s">
        <v>200</v>
      </c>
      <c r="C119" s="52" t="s">
        <v>147</v>
      </c>
      <c r="D119" s="26" t="s">
        <v>141</v>
      </c>
      <c r="E119" s="26" t="s">
        <v>30</v>
      </c>
      <c r="F119" s="26"/>
      <c r="G119" s="26" t="s">
        <v>32</v>
      </c>
      <c r="H119" s="26">
        <v>50</v>
      </c>
      <c r="I119" s="33"/>
      <c r="J119" s="26" t="str">
        <f>IF(I119&lt;&gt;"",(VLOOKUP($I119,Selecties!$A$1:$B$11,2,FALSE)*$H119),"")</f>
        <v/>
      </c>
      <c r="K119" s="31">
        <f t="shared" si="6"/>
        <v>0</v>
      </c>
    </row>
    <row r="120" spans="1:11" ht="43.2" x14ac:dyDescent="0.3">
      <c r="A120" s="50">
        <v>115</v>
      </c>
      <c r="B120" s="49" t="s">
        <v>200</v>
      </c>
      <c r="C120" s="52" t="s">
        <v>148</v>
      </c>
      <c r="D120" s="26" t="s">
        <v>141</v>
      </c>
      <c r="E120" s="26" t="s">
        <v>30</v>
      </c>
      <c r="F120" s="26"/>
      <c r="G120" s="26" t="s">
        <v>32</v>
      </c>
      <c r="H120" s="26">
        <v>50</v>
      </c>
      <c r="I120" s="33"/>
      <c r="J120" s="26" t="str">
        <f>IF(I120&lt;&gt;"",(VLOOKUP($I120,Selecties!$A$1:$B$11,2,FALSE)*$H120),"")</f>
        <v/>
      </c>
      <c r="K120" s="31">
        <f t="shared" si="6"/>
        <v>0</v>
      </c>
    </row>
    <row r="121" spans="1:11" ht="43.2" x14ac:dyDescent="0.3">
      <c r="A121" s="50">
        <v>116</v>
      </c>
      <c r="B121" s="49" t="s">
        <v>200</v>
      </c>
      <c r="C121" s="52" t="s">
        <v>149</v>
      </c>
      <c r="D121" s="26" t="s">
        <v>150</v>
      </c>
      <c r="E121" s="26" t="s">
        <v>30</v>
      </c>
      <c r="F121" s="26"/>
      <c r="G121" s="26" t="s">
        <v>32</v>
      </c>
      <c r="H121" s="26">
        <v>50</v>
      </c>
      <c r="I121" s="33"/>
      <c r="J121" s="26" t="str">
        <f>IF(I121&lt;&gt;"",(VLOOKUP($I121,Selecties!$A$1:$B$11,2,FALSE)*$H121),"")</f>
        <v/>
      </c>
      <c r="K121" s="31">
        <f t="shared" si="6"/>
        <v>0</v>
      </c>
    </row>
    <row r="122" spans="1:11" ht="57.6" x14ac:dyDescent="0.3">
      <c r="A122" s="50">
        <v>117</v>
      </c>
      <c r="B122" s="49" t="s">
        <v>200</v>
      </c>
      <c r="C122" s="52" t="s">
        <v>151</v>
      </c>
      <c r="D122" s="26" t="s">
        <v>150</v>
      </c>
      <c r="E122" s="26" t="s">
        <v>30</v>
      </c>
      <c r="F122" s="26"/>
      <c r="G122" s="26" t="s">
        <v>32</v>
      </c>
      <c r="H122" s="26">
        <v>50</v>
      </c>
      <c r="I122" s="33"/>
      <c r="J122" s="26" t="str">
        <f>IF(I122&lt;&gt;"",(VLOOKUP($I122,Selecties!$A$1:$B$11,2,FALSE)*$H122),"")</f>
        <v/>
      </c>
      <c r="K122" s="31">
        <f t="shared" si="6"/>
        <v>0</v>
      </c>
    </row>
    <row r="123" spans="1:11" ht="43.2" x14ac:dyDescent="0.3">
      <c r="A123" s="50">
        <v>118</v>
      </c>
      <c r="B123" s="49" t="s">
        <v>200</v>
      </c>
      <c r="C123" s="52" t="s">
        <v>152</v>
      </c>
      <c r="D123" s="26" t="s">
        <v>153</v>
      </c>
      <c r="E123" s="26" t="s">
        <v>30</v>
      </c>
      <c r="F123" s="26"/>
      <c r="G123" s="26" t="s">
        <v>32</v>
      </c>
      <c r="H123" s="26">
        <v>50</v>
      </c>
      <c r="I123" s="33"/>
      <c r="J123" s="26" t="str">
        <f>IF(I123&lt;&gt;"",(VLOOKUP($I123,Selecties!$A$1:$B$11,2,FALSE)*$H123),"")</f>
        <v/>
      </c>
      <c r="K123" s="31">
        <f t="shared" si="6"/>
        <v>0</v>
      </c>
    </row>
    <row r="124" spans="1:11" ht="100.8" x14ac:dyDescent="0.3">
      <c r="A124" s="50">
        <v>119</v>
      </c>
      <c r="B124" s="49" t="s">
        <v>200</v>
      </c>
      <c r="C124" s="52" t="s">
        <v>154</v>
      </c>
      <c r="D124" s="26" t="s">
        <v>153</v>
      </c>
      <c r="E124" s="26" t="s">
        <v>30</v>
      </c>
      <c r="F124" s="26"/>
      <c r="G124" s="26" t="s">
        <v>32</v>
      </c>
      <c r="H124" s="26">
        <v>50</v>
      </c>
      <c r="I124" s="33"/>
      <c r="J124" s="26" t="str">
        <f>IF(I124&lt;&gt;"",(VLOOKUP($I124,Selecties!$A$1:$B$11,2,FALSE)*$H124),"")</f>
        <v/>
      </c>
      <c r="K124" s="31">
        <f t="shared" si="6"/>
        <v>0</v>
      </c>
    </row>
    <row r="125" spans="1:11" ht="28.8" x14ac:dyDescent="0.3">
      <c r="A125" s="50">
        <v>120</v>
      </c>
      <c r="B125" s="49" t="s">
        <v>200</v>
      </c>
      <c r="C125" s="52" t="s">
        <v>155</v>
      </c>
      <c r="D125" s="26" t="s">
        <v>153</v>
      </c>
      <c r="E125" s="26" t="s">
        <v>30</v>
      </c>
      <c r="F125" s="26"/>
      <c r="G125" s="26" t="s">
        <v>32</v>
      </c>
      <c r="H125" s="26">
        <v>50</v>
      </c>
      <c r="I125" s="33"/>
      <c r="J125" s="26" t="str">
        <f>IF(I125&lt;&gt;"",(VLOOKUP($I125,Selecties!$A$1:$B$11,2,FALSE)*$H125),"")</f>
        <v/>
      </c>
      <c r="K125" s="31">
        <f t="shared" si="6"/>
        <v>0</v>
      </c>
    </row>
    <row r="126" spans="1:11" ht="28.8" x14ac:dyDescent="0.3">
      <c r="A126" s="50">
        <v>121</v>
      </c>
      <c r="B126" s="49" t="s">
        <v>200</v>
      </c>
      <c r="C126" s="52" t="s">
        <v>156</v>
      </c>
      <c r="D126" s="26" t="s">
        <v>153</v>
      </c>
      <c r="E126" s="26" t="s">
        <v>30</v>
      </c>
      <c r="F126" s="26"/>
      <c r="G126" s="26" t="s">
        <v>32</v>
      </c>
      <c r="H126" s="26">
        <v>70</v>
      </c>
      <c r="I126" s="33"/>
      <c r="J126" s="26" t="str">
        <f>IF(I126&lt;&gt;"",(VLOOKUP($I126,Selecties!$A$1:$B$11,2,FALSE)*$H126),"")</f>
        <v/>
      </c>
      <c r="K126" s="31">
        <f t="shared" si="6"/>
        <v>0</v>
      </c>
    </row>
    <row r="127" spans="1:11" ht="28.8" x14ac:dyDescent="0.3">
      <c r="A127" s="50">
        <v>122</v>
      </c>
      <c r="B127" s="49" t="s">
        <v>200</v>
      </c>
      <c r="C127" s="52" t="s">
        <v>157</v>
      </c>
      <c r="D127" s="26" t="s">
        <v>153</v>
      </c>
      <c r="E127" s="26" t="s">
        <v>30</v>
      </c>
      <c r="F127" s="26"/>
      <c r="G127" s="26" t="s">
        <v>32</v>
      </c>
      <c r="H127" s="26">
        <v>70</v>
      </c>
      <c r="I127" s="33"/>
      <c r="J127" s="26" t="str">
        <f>IF(I127&lt;&gt;"",(VLOOKUP($I127,Selecties!$A$1:$B$11,2,FALSE)*$H127),"")</f>
        <v/>
      </c>
      <c r="K127" s="31">
        <f t="shared" si="6"/>
        <v>0</v>
      </c>
    </row>
    <row r="128" spans="1:11" ht="28.8" x14ac:dyDescent="0.3">
      <c r="A128" s="50">
        <v>123</v>
      </c>
      <c r="B128" s="49" t="s">
        <v>200</v>
      </c>
      <c r="C128" s="52" t="s">
        <v>158</v>
      </c>
      <c r="D128" s="26" t="s">
        <v>153</v>
      </c>
      <c r="E128" s="26" t="s">
        <v>30</v>
      </c>
      <c r="F128" s="26"/>
      <c r="G128" s="26" t="s">
        <v>32</v>
      </c>
      <c r="H128" s="26">
        <v>100</v>
      </c>
      <c r="I128" s="33"/>
      <c r="J128" s="26" t="str">
        <f>IF(I128&lt;&gt;"",(VLOOKUP($I128,Selecties!$A$1:$B$11,2,FALSE)*$H128),"")</f>
        <v/>
      </c>
      <c r="K128" s="31">
        <f t="shared" si="6"/>
        <v>0</v>
      </c>
    </row>
    <row r="129" spans="1:11" ht="72" x14ac:dyDescent="0.3">
      <c r="A129" s="50">
        <v>124</v>
      </c>
      <c r="B129" s="49" t="s">
        <v>200</v>
      </c>
      <c r="C129" s="52" t="s">
        <v>159</v>
      </c>
      <c r="D129" s="26" t="s">
        <v>153</v>
      </c>
      <c r="E129" s="26" t="s">
        <v>30</v>
      </c>
      <c r="F129" s="26"/>
      <c r="G129" s="26" t="s">
        <v>32</v>
      </c>
      <c r="H129" s="26">
        <v>70</v>
      </c>
      <c r="I129" s="33"/>
      <c r="J129" s="26" t="str">
        <f>IF(I129&lt;&gt;"",(VLOOKUP($I129,Selecties!$A$1:$B$11,2,FALSE)*$H129),"")</f>
        <v/>
      </c>
      <c r="K129" s="31">
        <f t="shared" si="6"/>
        <v>0</v>
      </c>
    </row>
    <row r="130" spans="1:11" ht="43.2" x14ac:dyDescent="0.3">
      <c r="A130" s="50">
        <v>125</v>
      </c>
      <c r="B130" s="49" t="s">
        <v>200</v>
      </c>
      <c r="C130" s="52" t="s">
        <v>160</v>
      </c>
      <c r="D130" s="26"/>
      <c r="E130" s="26" t="s">
        <v>30</v>
      </c>
      <c r="F130" s="26"/>
      <c r="G130" s="26" t="s">
        <v>32</v>
      </c>
      <c r="H130" s="26">
        <v>50</v>
      </c>
      <c r="I130" s="33"/>
      <c r="J130" s="26" t="str">
        <f>IF(I130&lt;&gt;"",(VLOOKUP($I130,Selecties!$A$1:$B$11,2,FALSE)*$H130),"")</f>
        <v/>
      </c>
      <c r="K130" s="31">
        <f t="shared" si="6"/>
        <v>0</v>
      </c>
    </row>
    <row r="131" spans="1:11" ht="72" x14ac:dyDescent="0.3">
      <c r="A131" s="50">
        <v>126</v>
      </c>
      <c r="B131" s="49" t="s">
        <v>200</v>
      </c>
      <c r="C131" s="52" t="s">
        <v>161</v>
      </c>
      <c r="D131" s="26"/>
      <c r="E131" s="26" t="s">
        <v>30</v>
      </c>
      <c r="F131" s="26"/>
      <c r="G131" s="26" t="s">
        <v>32</v>
      </c>
      <c r="H131" s="26">
        <v>50</v>
      </c>
      <c r="I131" s="33"/>
      <c r="J131" s="26" t="str">
        <f>IF(I131&lt;&gt;"",(VLOOKUP($I131,Selecties!$A$1:$B$11,2,FALSE)*$H131),"")</f>
        <v/>
      </c>
      <c r="K131" s="31">
        <f t="shared" si="6"/>
        <v>0</v>
      </c>
    </row>
    <row r="132" spans="1:11" ht="28.8" x14ac:dyDescent="0.3">
      <c r="A132" s="50">
        <v>127</v>
      </c>
      <c r="B132" s="49" t="s">
        <v>200</v>
      </c>
      <c r="C132" s="52" t="s">
        <v>162</v>
      </c>
      <c r="D132" s="26"/>
      <c r="E132" s="26" t="s">
        <v>30</v>
      </c>
      <c r="F132" s="26"/>
      <c r="G132" s="26" t="s">
        <v>32</v>
      </c>
      <c r="H132" s="26">
        <v>50</v>
      </c>
      <c r="I132" s="33"/>
      <c r="J132" s="26" t="str">
        <f>IF(I132&lt;&gt;"",(VLOOKUP($I132,Selecties!$A$1:$B$11,2,FALSE)*$H132),"")</f>
        <v/>
      </c>
      <c r="K132" s="31">
        <f t="shared" si="6"/>
        <v>0</v>
      </c>
    </row>
    <row r="133" spans="1:11" ht="28.8" x14ac:dyDescent="0.3">
      <c r="A133" s="50">
        <v>128</v>
      </c>
      <c r="B133" s="49" t="s">
        <v>200</v>
      </c>
      <c r="C133" s="52" t="s">
        <v>211</v>
      </c>
      <c r="D133" s="26"/>
      <c r="E133" s="26" t="s">
        <v>30</v>
      </c>
      <c r="F133" s="26"/>
      <c r="G133" s="26" t="s">
        <v>32</v>
      </c>
      <c r="H133" s="26">
        <v>50</v>
      </c>
      <c r="I133" s="33"/>
      <c r="J133" s="26" t="str">
        <f>IF(I133&lt;&gt;"",(VLOOKUP($I133,Selecties!$A$1:$B$11,2,FALSE)*$H133),"")</f>
        <v/>
      </c>
      <c r="K133" s="31">
        <f t="shared" si="6"/>
        <v>0</v>
      </c>
    </row>
    <row r="134" spans="1:11" ht="28.8" x14ac:dyDescent="0.3">
      <c r="A134" s="50">
        <v>129</v>
      </c>
      <c r="B134" s="49" t="s">
        <v>200</v>
      </c>
      <c r="C134" s="52" t="s">
        <v>163</v>
      </c>
      <c r="D134" s="26"/>
      <c r="E134" s="26" t="s">
        <v>30</v>
      </c>
      <c r="F134" s="26"/>
      <c r="G134" s="26" t="s">
        <v>32</v>
      </c>
      <c r="H134" s="26">
        <v>50</v>
      </c>
      <c r="I134" s="33"/>
      <c r="J134" s="26" t="str">
        <f>IF(I134&lt;&gt;"",(VLOOKUP($I134,Selecties!$A$1:$B$11,2,FALSE)*$H134),"")</f>
        <v/>
      </c>
      <c r="K134" s="31">
        <f t="shared" si="6"/>
        <v>0</v>
      </c>
    </row>
    <row r="135" spans="1:11" x14ac:dyDescent="0.3">
      <c r="A135" s="50">
        <v>130</v>
      </c>
      <c r="B135" s="49" t="s">
        <v>200</v>
      </c>
      <c r="C135" s="52" t="s">
        <v>164</v>
      </c>
      <c r="D135" s="26"/>
      <c r="E135" s="26" t="s">
        <v>30</v>
      </c>
      <c r="F135" s="26"/>
      <c r="G135" s="26" t="s">
        <v>32</v>
      </c>
      <c r="H135" s="26">
        <v>50</v>
      </c>
      <c r="I135" s="33"/>
      <c r="J135" s="26" t="str">
        <f>IF(I135&lt;&gt;"",(VLOOKUP($I135,Selecties!$A$1:$B$11,2,FALSE)*$H135),"")</f>
        <v/>
      </c>
      <c r="K135" s="53">
        <f t="shared" si="6"/>
        <v>0</v>
      </c>
    </row>
    <row r="136" spans="1:11" x14ac:dyDescent="0.3">
      <c r="A136" s="50">
        <v>131</v>
      </c>
      <c r="B136" s="49" t="s">
        <v>200</v>
      </c>
      <c r="C136" s="52" t="s">
        <v>165</v>
      </c>
      <c r="D136" s="26"/>
      <c r="E136" s="26" t="s">
        <v>30</v>
      </c>
      <c r="F136" s="26"/>
      <c r="G136" s="26" t="s">
        <v>32</v>
      </c>
      <c r="H136" s="26">
        <v>50</v>
      </c>
      <c r="I136" s="33"/>
      <c r="J136" s="26" t="str">
        <f>IF(I136&lt;&gt;"",(VLOOKUP($I136,Selecties!$A$1:$B$11,2,FALSE)*$H136),"")</f>
        <v/>
      </c>
      <c r="K136" s="31">
        <f t="shared" si="6"/>
        <v>0</v>
      </c>
    </row>
    <row r="137" spans="1:11" x14ac:dyDescent="0.3">
      <c r="A137" s="50">
        <v>132</v>
      </c>
      <c r="B137" s="49" t="s">
        <v>200</v>
      </c>
      <c r="C137" s="52" t="s">
        <v>166</v>
      </c>
      <c r="D137" s="26"/>
      <c r="E137" s="26" t="s">
        <v>30</v>
      </c>
      <c r="F137" s="26"/>
      <c r="G137" s="26" t="s">
        <v>32</v>
      </c>
      <c r="H137" s="26">
        <v>100</v>
      </c>
      <c r="I137" s="33"/>
      <c r="J137" s="26" t="str">
        <f>IF(I137&lt;&gt;"",(VLOOKUP($I137,Selecties!$A$1:$B$11,2,FALSE)*$H137),"")</f>
        <v/>
      </c>
      <c r="K137" s="31">
        <f t="shared" si="6"/>
        <v>0</v>
      </c>
    </row>
    <row r="138" spans="1:11" ht="57.6" x14ac:dyDescent="0.3">
      <c r="A138" s="50">
        <v>133</v>
      </c>
      <c r="B138" s="49" t="s">
        <v>200</v>
      </c>
      <c r="C138" s="52" t="s">
        <v>167</v>
      </c>
      <c r="D138" s="26"/>
      <c r="E138" s="26" t="s">
        <v>30</v>
      </c>
      <c r="F138" s="26"/>
      <c r="G138" s="26" t="s">
        <v>32</v>
      </c>
      <c r="H138" s="26">
        <v>50</v>
      </c>
      <c r="I138" s="33"/>
      <c r="J138" s="26" t="str">
        <f>IF(I138&lt;&gt;"",(VLOOKUP($I138,Selecties!$A$1:$B$11,2,FALSE)*$H138),"")</f>
        <v/>
      </c>
      <c r="K138" s="31">
        <f t="shared" si="6"/>
        <v>0</v>
      </c>
    </row>
    <row r="139" spans="1:11" ht="187.2" x14ac:dyDescent="0.3">
      <c r="A139" s="50">
        <v>134</v>
      </c>
      <c r="B139" s="49" t="s">
        <v>200</v>
      </c>
      <c r="C139" s="52" t="s">
        <v>203</v>
      </c>
      <c r="D139" s="26"/>
      <c r="E139" s="26" t="s">
        <v>30</v>
      </c>
      <c r="F139" s="26"/>
      <c r="G139" s="26" t="s">
        <v>26</v>
      </c>
      <c r="H139" s="26">
        <v>200</v>
      </c>
      <c r="I139" s="32" t="s">
        <v>168</v>
      </c>
      <c r="J139" s="29">
        <v>0</v>
      </c>
      <c r="K139" s="30">
        <f t="shared" si="6"/>
        <v>1</v>
      </c>
    </row>
    <row r="140" spans="1:11" ht="409.6" x14ac:dyDescent="0.3">
      <c r="A140" s="50">
        <v>135</v>
      </c>
      <c r="B140" s="49" t="s">
        <v>199</v>
      </c>
      <c r="C140" s="52" t="s">
        <v>204</v>
      </c>
      <c r="D140" s="26"/>
      <c r="E140" s="26" t="s">
        <v>30</v>
      </c>
      <c r="F140" s="26"/>
      <c r="G140" s="26" t="s">
        <v>26</v>
      </c>
      <c r="H140" s="26">
        <v>100</v>
      </c>
      <c r="I140" s="45" t="s">
        <v>168</v>
      </c>
      <c r="J140" s="29">
        <v>0</v>
      </c>
      <c r="K140" s="30">
        <f t="shared" si="6"/>
        <v>1</v>
      </c>
    </row>
    <row r="141" spans="1:11" ht="244.8" x14ac:dyDescent="0.3">
      <c r="A141" s="50">
        <v>136</v>
      </c>
      <c r="B141" s="49" t="s">
        <v>199</v>
      </c>
      <c r="C141" s="52" t="s">
        <v>205</v>
      </c>
      <c r="D141" s="26"/>
      <c r="E141" s="26" t="s">
        <v>30</v>
      </c>
      <c r="F141" s="26"/>
      <c r="G141" s="26" t="s">
        <v>26</v>
      </c>
      <c r="H141" s="26">
        <v>150</v>
      </c>
      <c r="I141" s="32" t="s">
        <v>168</v>
      </c>
      <c r="J141" s="29">
        <v>0</v>
      </c>
      <c r="K141" s="30">
        <f t="shared" si="6"/>
        <v>1</v>
      </c>
    </row>
    <row r="142" spans="1:11" ht="244.8" x14ac:dyDescent="0.3">
      <c r="A142" s="50">
        <v>137</v>
      </c>
      <c r="B142" s="49" t="s">
        <v>170</v>
      </c>
      <c r="C142" s="56" t="s">
        <v>206</v>
      </c>
      <c r="D142" s="57"/>
      <c r="E142" s="57" t="s">
        <v>30</v>
      </c>
      <c r="F142" s="57"/>
      <c r="G142" s="57" t="s">
        <v>26</v>
      </c>
      <c r="H142" s="57">
        <v>100</v>
      </c>
      <c r="I142" s="32" t="s">
        <v>168</v>
      </c>
      <c r="J142" s="58">
        <v>0</v>
      </c>
      <c r="K142" s="58">
        <v>1</v>
      </c>
    </row>
    <row r="143" spans="1:11" ht="60" x14ac:dyDescent="0.3">
      <c r="A143" s="50">
        <v>138</v>
      </c>
      <c r="B143" s="49" t="s">
        <v>199</v>
      </c>
      <c r="C143" s="52" t="s">
        <v>209</v>
      </c>
      <c r="D143" s="26"/>
      <c r="E143" s="26" t="s">
        <v>30</v>
      </c>
      <c r="F143" s="26"/>
      <c r="G143" s="26" t="s">
        <v>26</v>
      </c>
      <c r="H143" s="26">
        <v>200</v>
      </c>
      <c r="I143" s="45" t="s">
        <v>210</v>
      </c>
      <c r="J143" s="29">
        <v>0</v>
      </c>
      <c r="K143" s="29">
        <v>1</v>
      </c>
    </row>
    <row r="144" spans="1:11" x14ac:dyDescent="0.3">
      <c r="B144" s="1"/>
      <c r="C144" s="55"/>
      <c r="D144" s="1"/>
      <c r="E144" s="1"/>
      <c r="F144" s="1"/>
      <c r="G144" s="1"/>
      <c r="H144" s="1"/>
      <c r="I144" s="4"/>
      <c r="J144" s="1"/>
    </row>
    <row r="145" spans="2:10" x14ac:dyDescent="0.3">
      <c r="B145" s="1"/>
      <c r="C145" s="55"/>
      <c r="D145" s="1"/>
      <c r="E145" s="1"/>
      <c r="F145" s="1"/>
      <c r="G145" s="1"/>
      <c r="H145" s="1"/>
      <c r="I145" s="4"/>
      <c r="J145" s="1"/>
    </row>
    <row r="146" spans="2:10" x14ac:dyDescent="0.3">
      <c r="B146" s="1"/>
      <c r="C146" s="1"/>
      <c r="D146" s="1"/>
      <c r="E146" s="1"/>
      <c r="F146" s="1"/>
      <c r="G146" s="1"/>
      <c r="H146" s="1"/>
      <c r="I146" s="4"/>
      <c r="J146" s="1"/>
    </row>
    <row r="147" spans="2:10" x14ac:dyDescent="0.3">
      <c r="B147" s="1"/>
      <c r="C147" s="1"/>
      <c r="D147" s="1"/>
      <c r="E147" s="1"/>
      <c r="F147" s="1"/>
      <c r="G147" s="1"/>
      <c r="H147" s="1"/>
      <c r="I147" s="4"/>
      <c r="J147" s="1"/>
    </row>
    <row r="148" spans="2:10" x14ac:dyDescent="0.3">
      <c r="B148" s="1"/>
      <c r="C148" s="1"/>
      <c r="D148" s="1"/>
      <c r="E148" s="1"/>
      <c r="F148" s="1"/>
      <c r="G148" s="1"/>
      <c r="H148" s="1"/>
      <c r="I148" s="4"/>
      <c r="J148" s="1"/>
    </row>
    <row r="149" spans="2:10" x14ac:dyDescent="0.3">
      <c r="B149" s="1"/>
      <c r="C149" s="1"/>
      <c r="D149" s="1"/>
      <c r="E149" s="1"/>
      <c r="F149" s="1"/>
      <c r="G149" s="1"/>
      <c r="H149" s="1"/>
      <c r="I149" s="4"/>
      <c r="J149" s="1"/>
    </row>
    <row r="150" spans="2:10" x14ac:dyDescent="0.3">
      <c r="B150" s="1"/>
      <c r="C150" s="1"/>
      <c r="D150" s="1"/>
      <c r="E150" s="1"/>
      <c r="F150" s="1"/>
      <c r="G150" s="1"/>
      <c r="H150" s="1"/>
      <c r="I150" s="4"/>
      <c r="J150" s="1"/>
    </row>
    <row r="151" spans="2:10" x14ac:dyDescent="0.3">
      <c r="B151" s="1"/>
      <c r="C151" s="1"/>
      <c r="D151" s="1"/>
      <c r="E151" s="1"/>
      <c r="F151" s="1"/>
      <c r="G151" s="1"/>
      <c r="H151" s="1"/>
      <c r="I151" s="4"/>
      <c r="J151" s="1"/>
    </row>
    <row r="152" spans="2:10" x14ac:dyDescent="0.3">
      <c r="B152" s="1"/>
      <c r="C152" s="1"/>
      <c r="D152" s="1"/>
      <c r="E152" s="1"/>
      <c r="F152" s="1"/>
      <c r="G152" s="1"/>
      <c r="H152" s="1"/>
      <c r="I152" s="4"/>
      <c r="J152" s="1"/>
    </row>
    <row r="153" spans="2:10" x14ac:dyDescent="0.3">
      <c r="B153" s="1"/>
      <c r="C153" s="1"/>
      <c r="D153" s="1"/>
      <c r="E153" s="1"/>
      <c r="F153" s="1"/>
      <c r="G153" s="1"/>
      <c r="H153" s="1"/>
      <c r="I153" s="4"/>
      <c r="J153" s="1"/>
    </row>
    <row r="154" spans="2:10" x14ac:dyDescent="0.3">
      <c r="B154" s="1"/>
      <c r="C154" s="1"/>
      <c r="D154" s="1"/>
      <c r="E154" s="1"/>
      <c r="F154" s="1"/>
      <c r="G154" s="1"/>
      <c r="H154" s="1"/>
      <c r="I154" s="4"/>
      <c r="J154" s="1"/>
    </row>
    <row r="155" spans="2:10" x14ac:dyDescent="0.3">
      <c r="B155" s="1"/>
      <c r="C155" s="1"/>
      <c r="D155" s="1"/>
      <c r="E155" s="1"/>
      <c r="F155" s="1"/>
      <c r="G155" s="1"/>
      <c r="H155" s="1"/>
      <c r="I155" s="4"/>
      <c r="J155" s="1"/>
    </row>
    <row r="156" spans="2:10" x14ac:dyDescent="0.3">
      <c r="B156" s="1"/>
      <c r="C156" s="1"/>
      <c r="D156" s="1"/>
      <c r="E156" s="1"/>
      <c r="F156" s="1"/>
      <c r="G156" s="1"/>
      <c r="H156" s="1"/>
      <c r="I156" s="4"/>
      <c r="J156" s="1"/>
    </row>
    <row r="157" spans="2:10" x14ac:dyDescent="0.3">
      <c r="B157" s="1"/>
      <c r="C157" s="1"/>
      <c r="D157" s="1"/>
      <c r="E157" s="1"/>
      <c r="F157" s="1"/>
      <c r="G157" s="1"/>
      <c r="H157" s="1"/>
      <c r="I157" s="4"/>
      <c r="J157" s="1"/>
    </row>
    <row r="158" spans="2:10" x14ac:dyDescent="0.3">
      <c r="B158" s="1"/>
      <c r="C158" s="1"/>
      <c r="D158" s="1"/>
      <c r="E158" s="1"/>
      <c r="F158" s="1"/>
      <c r="G158" s="1"/>
      <c r="H158" s="1"/>
      <c r="I158" s="4"/>
      <c r="J158" s="1"/>
    </row>
    <row r="159" spans="2:10" x14ac:dyDescent="0.3">
      <c r="B159" s="1"/>
      <c r="C159" s="1"/>
      <c r="D159" s="1"/>
      <c r="E159" s="1"/>
      <c r="F159" s="1"/>
      <c r="G159" s="1"/>
      <c r="H159" s="1"/>
      <c r="I159" s="4"/>
      <c r="J159" s="1"/>
    </row>
    <row r="160" spans="2:10" x14ac:dyDescent="0.3">
      <c r="B160" s="1"/>
      <c r="C160" s="1"/>
      <c r="D160" s="1"/>
      <c r="E160" s="1"/>
      <c r="F160" s="1"/>
      <c r="G160" s="1"/>
      <c r="H160" s="1"/>
      <c r="I160" s="4"/>
      <c r="J160" s="1"/>
    </row>
    <row r="161" spans="2:10" x14ac:dyDescent="0.3">
      <c r="B161" s="1"/>
      <c r="C161" s="1"/>
      <c r="D161" s="1"/>
      <c r="E161" s="1"/>
      <c r="F161" s="1"/>
      <c r="G161" s="1"/>
      <c r="H161" s="1"/>
      <c r="I161" s="4"/>
      <c r="J161" s="1"/>
    </row>
    <row r="162" spans="2:10" x14ac:dyDescent="0.3">
      <c r="B162" s="1"/>
      <c r="C162" s="1"/>
      <c r="D162" s="1"/>
      <c r="E162" s="1"/>
      <c r="F162" s="1"/>
      <c r="G162" s="1"/>
      <c r="H162" s="1"/>
      <c r="I162" s="4"/>
      <c r="J162" s="1"/>
    </row>
    <row r="163" spans="2:10" x14ac:dyDescent="0.3">
      <c r="B163" s="1"/>
      <c r="C163" s="1"/>
      <c r="D163" s="1"/>
      <c r="E163" s="1"/>
      <c r="F163" s="1"/>
      <c r="G163" s="1"/>
      <c r="H163" s="1"/>
      <c r="I163" s="4"/>
      <c r="J163" s="1"/>
    </row>
    <row r="164" spans="2:10" x14ac:dyDescent="0.3">
      <c r="B164" s="1"/>
      <c r="C164" s="1"/>
      <c r="D164" s="1"/>
      <c r="E164" s="1"/>
      <c r="F164" s="1"/>
      <c r="G164" s="1"/>
      <c r="H164" s="1"/>
      <c r="I164" s="1"/>
      <c r="J164" s="1"/>
    </row>
    <row r="165" spans="2:10" x14ac:dyDescent="0.3">
      <c r="B165" s="1"/>
      <c r="C165" s="1"/>
      <c r="D165" s="1"/>
      <c r="E165" s="1"/>
      <c r="F165" s="1"/>
      <c r="G165" s="1"/>
      <c r="H165" s="1"/>
      <c r="I165" s="1"/>
      <c r="J165" s="1"/>
    </row>
    <row r="166" spans="2:10" x14ac:dyDescent="0.3">
      <c r="B166" s="1"/>
      <c r="C166" s="1"/>
      <c r="D166" s="1"/>
      <c r="E166" s="1"/>
      <c r="F166" s="1"/>
      <c r="G166" s="1"/>
      <c r="H166" s="1"/>
      <c r="I166" s="1"/>
      <c r="J166" s="1"/>
    </row>
    <row r="167" spans="2:10" x14ac:dyDescent="0.3">
      <c r="B167" s="1"/>
      <c r="C167" s="1"/>
      <c r="D167" s="1"/>
      <c r="E167" s="1"/>
      <c r="F167" s="1"/>
      <c r="G167" s="1"/>
      <c r="H167" s="1"/>
      <c r="I167" s="1"/>
      <c r="J167" s="1"/>
    </row>
    <row r="168" spans="2:10" x14ac:dyDescent="0.3">
      <c r="B168" s="1"/>
      <c r="C168" s="1"/>
      <c r="D168" s="1"/>
      <c r="E168" s="1"/>
      <c r="F168" s="1"/>
      <c r="G168" s="1"/>
      <c r="H168" s="1"/>
      <c r="I168" s="1"/>
      <c r="J168" s="1"/>
    </row>
    <row r="169" spans="2:10" x14ac:dyDescent="0.3">
      <c r="B169" s="1"/>
      <c r="C169" s="1"/>
      <c r="D169" s="1"/>
      <c r="E169" s="1"/>
      <c r="F169" s="1"/>
      <c r="G169" s="1"/>
      <c r="H169" s="1"/>
      <c r="I169" s="1"/>
      <c r="J169" s="1"/>
    </row>
    <row r="170" spans="2:10" x14ac:dyDescent="0.3">
      <c r="B170" s="1"/>
      <c r="C170" s="1"/>
      <c r="D170" s="1"/>
      <c r="E170" s="1"/>
      <c r="F170" s="1"/>
      <c r="G170" s="1"/>
      <c r="H170" s="1"/>
      <c r="I170" s="1"/>
      <c r="J170" s="1"/>
    </row>
    <row r="171" spans="2:10" x14ac:dyDescent="0.3">
      <c r="B171" s="1"/>
      <c r="C171" s="1"/>
      <c r="D171" s="1"/>
      <c r="E171" s="1"/>
      <c r="F171" s="1"/>
      <c r="G171" s="1"/>
      <c r="H171" s="1"/>
      <c r="I171" s="1"/>
      <c r="J171" s="1"/>
    </row>
    <row r="172" spans="2:10" x14ac:dyDescent="0.3">
      <c r="B172" s="1"/>
      <c r="C172" s="1"/>
      <c r="D172" s="1"/>
      <c r="E172" s="1"/>
      <c r="F172" s="1"/>
      <c r="G172" s="1"/>
      <c r="H172" s="1"/>
      <c r="I172" s="1"/>
      <c r="J172" s="1"/>
    </row>
    <row r="173" spans="2:10" x14ac:dyDescent="0.3">
      <c r="B173" s="1"/>
      <c r="C173" s="1"/>
      <c r="D173" s="1"/>
      <c r="E173" s="1"/>
      <c r="F173" s="1"/>
      <c r="G173" s="1"/>
      <c r="H173" s="1"/>
      <c r="I173" s="1"/>
      <c r="J173" s="1"/>
    </row>
  </sheetData>
  <autoFilter ref="B5:K143" xr:uid="{8FAE99F8-33D3-4697-9939-0B64D96C15A7}"/>
  <sortState xmlns:xlrd2="http://schemas.microsoft.com/office/spreadsheetml/2017/richdata2" ref="B6:E138">
    <sortCondition ref="B6:B138"/>
    <sortCondition ref="E6:E138"/>
  </sortState>
  <mergeCells count="1">
    <mergeCell ref="B2:H2"/>
  </mergeCells>
  <dataValidations count="2">
    <dataValidation allowBlank="1" showInputMessage="1" showErrorMessage="1" errorTitle="Antwoord niet in lijst" error="U moet een antwoord kiezen uit de selectieklijst. (zie invulinstructie)" sqref="I139:I142 I6:I9" xr:uid="{79D23959-6C14-450F-94D4-C1ECF19DBCBD}"/>
    <dataValidation type="list" allowBlank="1" showInputMessage="1" showErrorMessage="1" sqref="G6:G143" xr:uid="{EF12A8CD-0F4E-4AD7-AC98-BFCC541218FD}">
      <formula1>"Beoordeling, Zelfscore"</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Antwoord niet in lijst" error="U moet een antwoord kiezen uit de selectieklijst. (zie invulinstructie)" xr:uid="{19BB1118-7785-4C69-837A-AF4F1EAD5AC8}">
          <x14:formula1>
            <xm:f>Selecties!$A$1:$A$11</xm:f>
          </x14:formula1>
          <xm:sqref>I10:I138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782F-BC06-45AD-AD93-EA4FAFA86A93}">
  <dimension ref="A1:G33"/>
  <sheetViews>
    <sheetView showGridLines="0" showRowColHeaders="0" workbookViewId="0">
      <selection activeCell="E11" sqref="E11"/>
    </sheetView>
  </sheetViews>
  <sheetFormatPr defaultRowHeight="14.4" x14ac:dyDescent="0.3"/>
  <cols>
    <col min="2" max="2" width="28.109375" customWidth="1"/>
    <col min="3" max="3" width="18.88671875" customWidth="1"/>
    <col min="4" max="4" width="24.6640625" customWidth="1"/>
    <col min="5" max="5" width="11.6640625" customWidth="1"/>
    <col min="6" max="6" width="10" customWidth="1"/>
    <col min="7" max="7" width="11.88671875" customWidth="1"/>
  </cols>
  <sheetData>
    <row r="1" spans="2:7" ht="23.4" x14ac:dyDescent="0.45">
      <c r="B1" s="5" t="s">
        <v>11</v>
      </c>
    </row>
    <row r="3" spans="2:7" ht="101.4" customHeight="1" x14ac:dyDescent="0.3">
      <c r="B3" s="59" t="s">
        <v>171</v>
      </c>
      <c r="C3" s="59"/>
      <c r="D3" s="59"/>
      <c r="E3" s="59"/>
      <c r="F3" s="59"/>
      <c r="G3" s="59"/>
    </row>
    <row r="5" spans="2:7" ht="18" x14ac:dyDescent="0.35">
      <c r="B5" s="9" t="s">
        <v>172</v>
      </c>
    </row>
    <row r="6" spans="2:7" x14ac:dyDescent="0.3">
      <c r="B6" s="10" t="s">
        <v>173</v>
      </c>
      <c r="C6" s="11" t="s">
        <v>174</v>
      </c>
      <c r="D6" s="11" t="s">
        <v>175</v>
      </c>
    </row>
    <row r="7" spans="2:7" x14ac:dyDescent="0.3">
      <c r="B7" s="12" t="s">
        <v>32</v>
      </c>
      <c r="C7" s="13" t="str">
        <f>(SUMIF(PvE!G6:G142,B7,PvE!K6:K142)&amp;" | "&amp;COUNTIF(PvE!G:G,B7))</f>
        <v>0 | 129</v>
      </c>
      <c r="D7" s="13">
        <f>SUMIF(PvE!G6:G142,B7,PvE!J6:J142)</f>
        <v>0</v>
      </c>
      <c r="E7" s="14" t="str">
        <f>IF(SUMIF(PvE!G6:G142,B7,PvE!K6:K142)-COUNTIF(PvE!G:G,B7)=0,"","&lt;-- Nog niet alle zelfscores-vragen beantwoord")</f>
        <v>&lt;-- Nog niet alle zelfscores-vragen beantwoord</v>
      </c>
    </row>
    <row r="8" spans="2:7" x14ac:dyDescent="0.3">
      <c r="B8" s="12" t="s">
        <v>26</v>
      </c>
      <c r="C8" s="13">
        <f>COUNTIF(PvE!G:G,B8)</f>
        <v>9</v>
      </c>
      <c r="D8" s="13"/>
      <c r="E8" s="15" t="s">
        <v>176</v>
      </c>
    </row>
    <row r="9" spans="2:7" x14ac:dyDescent="0.3">
      <c r="B9" s="62" t="s">
        <v>177</v>
      </c>
      <c r="C9" s="63"/>
      <c r="D9" s="16">
        <f>SUMIF(PvE!G6:G142,B7,PvE!H6:H142)</f>
        <v>9020</v>
      </c>
    </row>
    <row r="10" spans="2:7" x14ac:dyDescent="0.3">
      <c r="B10" s="64" t="s">
        <v>178</v>
      </c>
      <c r="C10" s="64"/>
      <c r="D10" s="16">
        <f>SUMIFS(PvE!H6:H143,PvE!G6:G143,"Beoordeling")</f>
        <v>950</v>
      </c>
      <c r="E10" s="15" t="s">
        <v>179</v>
      </c>
    </row>
    <row r="11" spans="2:7" x14ac:dyDescent="0.3">
      <c r="B11" s="64" t="s">
        <v>180</v>
      </c>
      <c r="C11" s="64"/>
      <c r="D11" s="16">
        <f>SUM(D9:D10)</f>
        <v>9970</v>
      </c>
      <c r="F11" s="17"/>
    </row>
    <row r="12" spans="2:7" ht="15" thickBot="1" x14ac:dyDescent="0.35">
      <c r="B12" s="18"/>
      <c r="C12" s="18"/>
      <c r="D12" s="6"/>
      <c r="F12" s="17"/>
    </row>
    <row r="13" spans="2:7" ht="24" thickBot="1" x14ac:dyDescent="0.35">
      <c r="B13" s="19" t="s">
        <v>208</v>
      </c>
      <c r="C13" s="20">
        <f>D7+D8</f>
        <v>0</v>
      </c>
      <c r="D13" s="65" t="str">
        <f>"| " &amp; D11</f>
        <v>| 9970</v>
      </c>
      <c r="E13" s="66"/>
      <c r="F13" s="21"/>
    </row>
    <row r="14" spans="2:7" x14ac:dyDescent="0.3">
      <c r="B14" s="2" t="s">
        <v>181</v>
      </c>
    </row>
    <row r="18" spans="1:5" x14ac:dyDescent="0.3">
      <c r="B18" s="22" t="s">
        <v>182</v>
      </c>
      <c r="C18" s="60"/>
      <c r="D18" s="60"/>
      <c r="E18" s="60"/>
    </row>
    <row r="19" spans="1:5" x14ac:dyDescent="0.3">
      <c r="B19" s="22" t="s">
        <v>183</v>
      </c>
      <c r="C19" s="60"/>
      <c r="D19" s="60"/>
      <c r="E19" s="60"/>
    </row>
    <row r="20" spans="1:5" ht="62.4" customHeight="1" x14ac:dyDescent="0.3">
      <c r="B20" s="23" t="s">
        <v>184</v>
      </c>
      <c r="C20" s="61" t="s">
        <v>185</v>
      </c>
      <c r="D20" s="61"/>
      <c r="E20" s="61"/>
    </row>
    <row r="25" spans="1:5" x14ac:dyDescent="0.3">
      <c r="A25" t="s">
        <v>186</v>
      </c>
    </row>
    <row r="26" spans="1:5" x14ac:dyDescent="0.3">
      <c r="B26" s="1"/>
    </row>
    <row r="27" spans="1:5" x14ac:dyDescent="0.3">
      <c r="B27" s="1"/>
    </row>
    <row r="28" spans="1:5" x14ac:dyDescent="0.3">
      <c r="B28" s="1"/>
    </row>
    <row r="29" spans="1:5" x14ac:dyDescent="0.3">
      <c r="B29" s="1"/>
    </row>
    <row r="30" spans="1:5" x14ac:dyDescent="0.3">
      <c r="B30" s="1"/>
    </row>
    <row r="31" spans="1:5" x14ac:dyDescent="0.3">
      <c r="B31" s="1"/>
    </row>
    <row r="33" spans="2:2" x14ac:dyDescent="0.3">
      <c r="B33" s="1"/>
    </row>
  </sheetData>
  <sheetProtection algorithmName="SHA-512" hashValue="mOPYhAGj74IOAeKI56MVjzvzoXR7Lzo8cfb7nzIOMQezLrK5BcNpIPPR8fe2Kv9yqPqrTn6f6EkcSRvfz03SAg==" saltValue="ZxBRu1tf0jk/wbHM9/jVVQ==" spinCount="100000" sheet="1" objects="1" scenarios="1"/>
  <mergeCells count="8">
    <mergeCell ref="C19:E19"/>
    <mergeCell ref="C20:E20"/>
    <mergeCell ref="B3:G3"/>
    <mergeCell ref="B9:C9"/>
    <mergeCell ref="B10:C10"/>
    <mergeCell ref="B11:C11"/>
    <mergeCell ref="D13:E13"/>
    <mergeCell ref="C18:E18"/>
  </mergeCells>
  <conditionalFormatting sqref="C7:C8">
    <cfRule type="expression" dxfId="2" priority="3">
      <formula>(D7+E7)&lt;COUNTIF(G15:G145,B7)</formula>
    </cfRule>
  </conditionalFormatting>
  <conditionalFormatting sqref="C7">
    <cfRule type="expression" dxfId="1" priority="1">
      <formula>$F$10&lt;&gt;""</formula>
    </cfRule>
    <cfRule type="expression" dxfId="0" priority="2">
      <formula>"$F$10="""""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30DF-3EBE-4012-87FE-3C6CDF10319A}">
  <dimension ref="B1:Q16"/>
  <sheetViews>
    <sheetView showGridLines="0" showRowColHeaders="0" workbookViewId="0">
      <selection activeCell="Q23" sqref="Q23"/>
    </sheetView>
  </sheetViews>
  <sheetFormatPr defaultRowHeight="14.4" x14ac:dyDescent="0.3"/>
  <cols>
    <col min="2" max="2" width="19.33203125" customWidth="1"/>
    <col min="3" max="3" width="9.6640625" customWidth="1"/>
    <col min="4" max="4" width="10.6640625" customWidth="1"/>
    <col min="5" max="5" width="11.5546875" customWidth="1"/>
    <col min="6" max="6" width="11.6640625" customWidth="1"/>
    <col min="7" max="7" width="2" customWidth="1"/>
    <col min="8" max="8" width="9.44140625" bestFit="1" customWidth="1"/>
    <col min="9" max="9" width="10.33203125" customWidth="1"/>
    <col min="10" max="11" width="11" bestFit="1" customWidth="1"/>
    <col min="12" max="13" width="10" bestFit="1" customWidth="1"/>
    <col min="14" max="14" width="2.33203125" customWidth="1"/>
    <col min="15" max="15" width="10.5546875" customWidth="1"/>
    <col min="16" max="16" width="11.5546875" customWidth="1"/>
    <col min="17" max="17" width="11.33203125" customWidth="1"/>
  </cols>
  <sheetData>
    <row r="1" spans="2:17" x14ac:dyDescent="0.3">
      <c r="H1" s="67" t="s">
        <v>187</v>
      </c>
      <c r="I1" s="67"/>
      <c r="J1" s="67"/>
      <c r="K1" s="67"/>
      <c r="L1" s="67"/>
      <c r="M1" s="67"/>
      <c r="N1" s="28"/>
      <c r="O1" s="68" t="s">
        <v>188</v>
      </c>
      <c r="P1" s="69"/>
      <c r="Q1" s="70"/>
    </row>
    <row r="2" spans="2:17" ht="25.8" x14ac:dyDescent="0.5">
      <c r="B2" s="44" t="s">
        <v>189</v>
      </c>
      <c r="C2" s="72" t="s">
        <v>190</v>
      </c>
      <c r="D2" s="72"/>
      <c r="E2" s="72"/>
      <c r="F2" s="73"/>
      <c r="G2" s="37"/>
      <c r="H2" s="38" t="s">
        <v>191</v>
      </c>
      <c r="I2" s="38" t="s">
        <v>192</v>
      </c>
      <c r="J2" s="38" t="s">
        <v>191</v>
      </c>
      <c r="K2" s="38" t="s">
        <v>192</v>
      </c>
      <c r="L2" s="38" t="s">
        <v>191</v>
      </c>
      <c r="M2" s="38" t="s">
        <v>192</v>
      </c>
      <c r="N2" s="37"/>
      <c r="O2" s="71" t="s">
        <v>192</v>
      </c>
      <c r="P2" s="72"/>
      <c r="Q2" s="73"/>
    </row>
    <row r="3" spans="2:17" x14ac:dyDescent="0.3">
      <c r="B3" s="37" t="s">
        <v>14</v>
      </c>
      <c r="C3" s="38" t="s">
        <v>25</v>
      </c>
      <c r="D3" s="38" t="s">
        <v>193</v>
      </c>
      <c r="E3" s="38" t="s">
        <v>121</v>
      </c>
      <c r="F3" s="38" t="s">
        <v>86</v>
      </c>
      <c r="G3" s="37"/>
      <c r="H3" s="38" t="s">
        <v>193</v>
      </c>
      <c r="I3" s="38" t="s">
        <v>193</v>
      </c>
      <c r="J3" s="38" t="s">
        <v>121</v>
      </c>
      <c r="K3" s="38" t="s">
        <v>121</v>
      </c>
      <c r="L3" s="38" t="s">
        <v>86</v>
      </c>
      <c r="M3" s="38" t="s">
        <v>86</v>
      </c>
      <c r="N3" s="37"/>
      <c r="O3" s="38" t="s">
        <v>193</v>
      </c>
      <c r="P3" s="38" t="s">
        <v>121</v>
      </c>
      <c r="Q3" s="38" t="s">
        <v>86</v>
      </c>
    </row>
    <row r="4" spans="2:17" x14ac:dyDescent="0.3">
      <c r="B4" s="36" t="s">
        <v>199</v>
      </c>
      <c r="C4" s="40">
        <f>COUNTIFS(PvE!$B:$B,$B4,PvE!$E:$E,C$3)</f>
        <v>3</v>
      </c>
      <c r="D4" s="40">
        <f>COUNTIFS(PvE!$B:$B,$B4,PvE!$E:$E,D$3)</f>
        <v>12</v>
      </c>
      <c r="E4" s="40">
        <f>COUNTIFS(PvE!$B:$B,$B4,PvE!$E:$E,E$3)</f>
        <v>1</v>
      </c>
      <c r="F4" s="40">
        <f>COUNTIFS(PvE!$B:$B,$B4,PvE!$E:$E,F$3)</f>
        <v>0</v>
      </c>
      <c r="H4" s="42">
        <f>SUMIFS(PvE!$J$6:$J$142,PvE!$B$6:$B$142,$B4,PvE!$E$6:$E$142,H$3)</f>
        <v>0</v>
      </c>
      <c r="I4" s="42">
        <f>SUMIFS(PvE!$J$6:$J$142,PvE!$B$6:$B$142,$B4,PvE!$E$6:$E$142,I$3)</f>
        <v>0</v>
      </c>
      <c r="J4" s="42">
        <f>SUMIFS(PvE!$H$6:$H$142,PvE!$B$6:$B$142,$B4,PvE!$E$6:$E$142,J$3)</f>
        <v>50</v>
      </c>
      <c r="K4" s="42">
        <f>SUMIFS(PvE!$J$6:$J$138,PvE!$B$6:$B$138,$B4,PvE!$E$6:$E$138,K$3)</f>
        <v>0</v>
      </c>
      <c r="L4" s="42">
        <f>SUMIFS(PvE!$H$6:$H$142,PvE!$B$6:$B$142,$B4,PvE!$E$6:$E$142,L$3)</f>
        <v>0</v>
      </c>
      <c r="M4" s="42">
        <f>SUMIFS(PvE!$J$6:$J$138,PvE!$B$6:$B$138,$B4,PvE!$E$6:$E$138,M$3)</f>
        <v>0</v>
      </c>
      <c r="O4" s="43">
        <f>IF(H4&lt;&gt;0,I4/H4,0)</f>
        <v>0</v>
      </c>
      <c r="P4" s="43">
        <f>IF(J4&lt;&gt;0,K4/J4,0)</f>
        <v>0</v>
      </c>
      <c r="Q4" s="43">
        <f>IF(L4&lt;&gt;0,M4/L4,0)</f>
        <v>0</v>
      </c>
    </row>
    <row r="5" spans="2:17" x14ac:dyDescent="0.3">
      <c r="B5" s="36" t="s">
        <v>200</v>
      </c>
      <c r="C5" s="40">
        <f>COUNTIFS(PvE!$B:$B,$B5,PvE!$E:$E,C$3)</f>
        <v>0</v>
      </c>
      <c r="D5" s="40">
        <f>COUNTIFS(PvE!$B:$B,$B5,PvE!$E:$E,D$3)</f>
        <v>34</v>
      </c>
      <c r="E5" s="40">
        <f>COUNTIFS(PvE!$B:$B,$B5,PvE!$E:$E,E$3)</f>
        <v>0</v>
      </c>
      <c r="F5" s="40">
        <f>COUNTIFS(PvE!$B:$B,$B5,PvE!$E:$E,F$3)</f>
        <v>0</v>
      </c>
      <c r="H5" s="42">
        <f>SUMIFS(PvE!$J$6:$J$142,PvE!$B$6:$B$142,$B5,PvE!$E$6:$E$142,H$3)</f>
        <v>0</v>
      </c>
      <c r="I5" s="42">
        <f>SUMIFS(PvE!$J$6:$J$142,PvE!$B$6:$B$142,$B5,PvE!$E$6:$E$142,I$3)</f>
        <v>0</v>
      </c>
      <c r="J5" s="42">
        <f>SUMIFS(PvE!$H$6:$H$142,PvE!$B$6:$B$142,$B5,PvE!$E$6:$E$142,J$3)</f>
        <v>0</v>
      </c>
      <c r="K5" s="42">
        <f>SUMIFS(PvE!$J$6:$J$138,PvE!$B$6:$B$138,$B5,PvE!$E$6:$E$138,K$3)</f>
        <v>0</v>
      </c>
      <c r="L5" s="42">
        <f>SUMIFS(PvE!$H$6:$H$142,PvE!$B$6:$B$142,$B5,PvE!$E$6:$E$142,L$3)</f>
        <v>0</v>
      </c>
      <c r="M5" s="42">
        <f>SUMIFS(PvE!$J$6:$J$138,PvE!$B$6:$B$138,$B5,PvE!$E$6:$E$138,M$3)</f>
        <v>0</v>
      </c>
      <c r="O5" s="43">
        <f t="shared" ref="O5:O10" si="0">IF(H5&lt;&gt;0,I5/H5,0)</f>
        <v>0</v>
      </c>
      <c r="P5" s="43">
        <f t="shared" ref="P5:P10" si="1">IF(J5&lt;&gt;0,K5/J5,0)</f>
        <v>0</v>
      </c>
      <c r="Q5" s="43">
        <f t="shared" ref="Q5:Q10" si="2">IF(L5&lt;&gt;0,M5/L5,0)</f>
        <v>0</v>
      </c>
    </row>
    <row r="6" spans="2:17" x14ac:dyDescent="0.3">
      <c r="B6" s="36" t="s">
        <v>42</v>
      </c>
      <c r="C6" s="40">
        <f>COUNTIFS(PvE!$B:$B,$B6,PvE!$E:$E,C$3)</f>
        <v>0</v>
      </c>
      <c r="D6" s="40">
        <f>COUNTIFS(PvE!$B:$B,$B6,PvE!$E:$E,D$3)</f>
        <v>24</v>
      </c>
      <c r="E6" s="40">
        <f>COUNTIFS(PvE!$B:$B,$B6,PvE!$E:$E,E$3)</f>
        <v>10</v>
      </c>
      <c r="F6" s="40">
        <f>COUNTIFS(PvE!$B:$B,$B6,PvE!$E:$E,F$3)</f>
        <v>0</v>
      </c>
      <c r="H6" s="42">
        <f>SUMIFS(PvE!$H$6:$H$142,PvE!$B$6:$B$142,$B6,PvE!$E$6:$E$142,H$3)</f>
        <v>2300</v>
      </c>
      <c r="I6" s="42">
        <f>SUMIFS(PvE!$J$6:$J$142,PvE!$B$6:$B$142,$B6,PvE!$E$6:$E$142,I$3)</f>
        <v>0</v>
      </c>
      <c r="J6" s="42">
        <f>SUMIFS(PvE!$H$6:$H$142,PvE!$B$6:$B$142,$B6,PvE!$E$6:$E$142,J$3)</f>
        <v>400</v>
      </c>
      <c r="K6" s="42">
        <f>SUMIFS(PvE!$J$6:$J$138,PvE!$B$6:$B$138,$B6,PvE!$E$6:$E$138,K$3)</f>
        <v>0</v>
      </c>
      <c r="L6" s="42">
        <f>SUMIFS(PvE!$H$6:$H$142,PvE!$B$6:$B$142,$B6,PvE!$E$6:$E$142,L$3)</f>
        <v>0</v>
      </c>
      <c r="M6" s="42">
        <f>SUMIFS(PvE!$J$6:$J$138,PvE!$B$6:$B$138,$B6,PvE!$E$6:$E$138,M$3)</f>
        <v>0</v>
      </c>
      <c r="O6" s="43">
        <f t="shared" si="0"/>
        <v>0</v>
      </c>
      <c r="P6" s="43">
        <f t="shared" si="1"/>
        <v>0</v>
      </c>
      <c r="Q6" s="43">
        <f t="shared" si="2"/>
        <v>0</v>
      </c>
    </row>
    <row r="7" spans="2:17" x14ac:dyDescent="0.3">
      <c r="B7" s="36" t="s">
        <v>57</v>
      </c>
      <c r="C7" s="40">
        <f>COUNTIFS(PvE!$B:$B,$B7,PvE!$E:$E,C$3)</f>
        <v>0</v>
      </c>
      <c r="D7" s="40">
        <f>COUNTIFS(PvE!$B:$B,$B7,PvE!$E:$E,D$3)</f>
        <v>23</v>
      </c>
      <c r="E7" s="40">
        <f>COUNTIFS(PvE!$B:$B,$B7,PvE!$E:$E,E$3)</f>
        <v>6</v>
      </c>
      <c r="F7" s="40">
        <f>COUNTIFS(PvE!$B:$B,$B7,PvE!$E:$E,F$3)</f>
        <v>1</v>
      </c>
      <c r="H7" s="42">
        <f>SUMIFS(PvE!$H$6:$H$142,PvE!$B$6:$B$142,$B7,PvE!$E$6:$E$142,H$3)</f>
        <v>2250</v>
      </c>
      <c r="I7" s="42">
        <f>SUMIFS(PvE!$J$6:$J$142,PvE!$B$6:$B$142,$B7,PvE!$E$6:$E$142,I$3)</f>
        <v>0</v>
      </c>
      <c r="J7" s="42">
        <f>SUMIFS(PvE!$H$6:$H$142,PvE!$B$6:$B$142,$B7,PvE!$E$6:$E$142,J$3)</f>
        <v>350</v>
      </c>
      <c r="K7" s="42">
        <f>SUMIFS(PvE!$J$6:$J$138,PvE!$B$6:$B$138,$B7,PvE!$E$6:$E$138,K$3)</f>
        <v>0</v>
      </c>
      <c r="L7" s="42">
        <f>SUMIFS(PvE!$H$6:$H$142,PvE!$B$6:$B$142,$B7,PvE!$E$6:$E$142,L$3)</f>
        <v>100</v>
      </c>
      <c r="M7" s="42">
        <f>SUMIFS(PvE!$J$6:$J$138,PvE!$B$6:$B$138,$B7,PvE!$E$6:$E$138,M$3)</f>
        <v>0</v>
      </c>
      <c r="O7" s="43">
        <f t="shared" si="0"/>
        <v>0</v>
      </c>
      <c r="P7" s="43">
        <f t="shared" si="1"/>
        <v>0</v>
      </c>
      <c r="Q7" s="43">
        <f t="shared" si="2"/>
        <v>0</v>
      </c>
    </row>
    <row r="8" spans="2:17" x14ac:dyDescent="0.3">
      <c r="B8" s="36" t="s">
        <v>109</v>
      </c>
      <c r="C8" s="40">
        <f>COUNTIFS(PvE!$B:$B,$B8,PvE!$E:$E,C$3)</f>
        <v>0</v>
      </c>
      <c r="D8" s="40">
        <f>COUNTIFS(PvE!$B:$B,$B8,PvE!$E:$E,D$3)</f>
        <v>9</v>
      </c>
      <c r="E8" s="40">
        <f>COUNTIFS(PvE!$B:$B,$B8,PvE!$E:$E,E$3)</f>
        <v>2</v>
      </c>
      <c r="F8" s="40">
        <f>COUNTIFS(PvE!$B:$B,$B8,PvE!$E:$E,F$3)</f>
        <v>0</v>
      </c>
      <c r="H8" s="42">
        <f>SUMIFS(PvE!$H$6:$H$142,PvE!$B$6:$B$142,$B8,PvE!$E$6:$E$142,H$3)</f>
        <v>660</v>
      </c>
      <c r="I8" s="42">
        <f>SUMIFS(PvE!$J$6:$J$142,PvE!$B$6:$B$142,$B8,PvE!$E$6:$E$142,I$3)</f>
        <v>0</v>
      </c>
      <c r="J8" s="42">
        <f>SUMIFS(PvE!$H$6:$H$142,PvE!$B$6:$B$142,$B8,PvE!$E$6:$E$142,J$3)</f>
        <v>50</v>
      </c>
      <c r="K8" s="42">
        <f>SUMIFS(PvE!$J$6:$J$138,PvE!$B$6:$B$138,$B8,PvE!$E$6:$E$138,K$3)</f>
        <v>0</v>
      </c>
      <c r="L8" s="42">
        <f>SUMIFS(PvE!$H$6:$H$142,PvE!$B$6:$B$142,$B8,PvE!$E$6:$E$142,L$3)</f>
        <v>0</v>
      </c>
      <c r="M8" s="42">
        <f>SUMIFS(PvE!$J$6:$J$138,PvE!$B$6:$B$138,$B8,PvE!$E$6:$E$138,M$3)</f>
        <v>0</v>
      </c>
      <c r="O8" s="43">
        <f t="shared" si="0"/>
        <v>0</v>
      </c>
      <c r="P8" s="43">
        <f t="shared" si="1"/>
        <v>0</v>
      </c>
      <c r="Q8" s="43">
        <f t="shared" si="2"/>
        <v>0</v>
      </c>
    </row>
    <row r="9" spans="2:17" x14ac:dyDescent="0.3">
      <c r="B9" s="36" t="s">
        <v>62</v>
      </c>
      <c r="C9" s="40">
        <f>COUNTIFS(PvE!$B:$B,$B9,PvE!$E:$E,C$3)</f>
        <v>0</v>
      </c>
      <c r="D9" s="40">
        <f>COUNTIFS(PvE!$B:$B,$B9,PvE!$E:$E,D$3)</f>
        <v>0</v>
      </c>
      <c r="E9" s="40">
        <f>COUNTIFS(PvE!$B:$B,$B9,PvE!$E:$E,E$3)</f>
        <v>12</v>
      </c>
      <c r="F9" s="40">
        <f>COUNTIFS(PvE!$B:$B,$B9,PvE!$E:$E,F$3)</f>
        <v>0</v>
      </c>
      <c r="H9" s="42">
        <f>SUMIFS(PvE!$H$6:$H$142,PvE!$B$6:$B$142,$B9,PvE!$E$6:$E$142,H$3)</f>
        <v>0</v>
      </c>
      <c r="I9" s="42">
        <f>SUMIFS(PvE!$J$6:$J$142,PvE!$B$6:$B$142,$B9,PvE!$E$6:$E$142,I$3)</f>
        <v>0</v>
      </c>
      <c r="J9" s="42">
        <f>SUMIFS(PvE!$H$6:$H$142,PvE!$B$6:$B$142,$B9,PvE!$E$6:$E$142,J$3)</f>
        <v>250</v>
      </c>
      <c r="K9" s="42">
        <f>SUMIFS(PvE!$J$6:$J$138,PvE!$B$6:$B$138,$B9,PvE!$E$6:$E$138,K$3)</f>
        <v>0</v>
      </c>
      <c r="L9" s="42">
        <f>SUMIFS(PvE!$H$6:$H$142,PvE!$B$6:$B$142,$B9,PvE!$E$6:$E$142,L$3)</f>
        <v>0</v>
      </c>
      <c r="M9" s="42">
        <f>SUMIFS(PvE!$J$6:$J$138,PvE!$B$6:$B$138,$B9,PvE!$E$6:$E$138,M$3)</f>
        <v>0</v>
      </c>
      <c r="O9" s="43">
        <f t="shared" si="0"/>
        <v>0</v>
      </c>
      <c r="P9" s="43">
        <f t="shared" si="1"/>
        <v>0</v>
      </c>
      <c r="Q9" s="43">
        <f t="shared" si="2"/>
        <v>0</v>
      </c>
    </row>
    <row r="10" spans="2:17" x14ac:dyDescent="0.3">
      <c r="B10" s="39" t="s">
        <v>170</v>
      </c>
      <c r="C10" s="40">
        <f>COUNTIFS(PvE!$B:$B,$B10,PvE!$E:$E,C$3)</f>
        <v>0</v>
      </c>
      <c r="D10" s="41">
        <f>COUNTIFS(PvE!$B:$B,$B10,PvE!$E:$E,D$3)</f>
        <v>1</v>
      </c>
      <c r="E10" s="41">
        <f>COUNTIFS(PvE!$B:$B,$B10,PvE!$E:$E,E$3)</f>
        <v>0</v>
      </c>
      <c r="F10" s="41">
        <f>COUNTIFS(PvE!$B:$B,$B10,PvE!$E:$E,F$3)</f>
        <v>0</v>
      </c>
      <c r="H10" s="42">
        <f>SUMIFS(PvE!$H$6:$H$142,PvE!$B$6:$B$142,$B10,PvE!$E$6:$E$142,H$3,PvE!$G$6:$G$142,"'Zelfscore'")</f>
        <v>0</v>
      </c>
      <c r="I10" s="42">
        <f>SUMIFS(PvE!$J$6:$J$142,PvE!$B$6:$B$142,$B10,PvE!$E$6:$E$142,I$3)</f>
        <v>0</v>
      </c>
      <c r="J10" s="42">
        <f>SUMIFS(PvE!$H$6:$H$142,PvE!$B$6:$B$142,$B10,PvE!$E$6:$E$142,J$3)</f>
        <v>0</v>
      </c>
      <c r="K10" s="42">
        <f>SUMIFS(PvE!$J$6:$J$138,PvE!$B$6:$B$138,$B10,PvE!$E$6:$E$138,K$3)</f>
        <v>0</v>
      </c>
      <c r="L10" s="42">
        <f>SUMIFS(PvE!$H$6:$H$142,PvE!$B$6:$B$142,$B10,PvE!$E$6:$E$142,L$3)</f>
        <v>0</v>
      </c>
      <c r="M10" s="42">
        <f>SUMIFS(PvE!$J$6:$J$138,PvE!$B$6:$B$138,$B10,PvE!$E$6:$E$138,M$3)</f>
        <v>0</v>
      </c>
      <c r="O10" s="43">
        <f t="shared" si="0"/>
        <v>0</v>
      </c>
      <c r="P10" s="43">
        <f t="shared" si="1"/>
        <v>0</v>
      </c>
      <c r="Q10" s="43">
        <f t="shared" si="2"/>
        <v>0</v>
      </c>
    </row>
    <row r="12" spans="2:17" x14ac:dyDescent="0.3">
      <c r="B12" s="35" t="s">
        <v>194</v>
      </c>
      <c r="C12" s="41">
        <f>SUM(C4:C10)</f>
        <v>3</v>
      </c>
      <c r="D12" s="41">
        <f>SUM(D4:D10)</f>
        <v>103</v>
      </c>
      <c r="E12" s="41">
        <f t="shared" ref="E12:F12" si="3">SUM(E4:E10)</f>
        <v>31</v>
      </c>
      <c r="F12" s="41">
        <f t="shared" si="3"/>
        <v>1</v>
      </c>
      <c r="H12" s="42">
        <f>SUM(H4:H10)</f>
        <v>5210</v>
      </c>
      <c r="I12" s="42">
        <f t="shared" ref="I12:M12" si="4">SUM(I4:I10)</f>
        <v>0</v>
      </c>
      <c r="J12" s="42">
        <f t="shared" si="4"/>
        <v>1100</v>
      </c>
      <c r="K12" s="42">
        <f t="shared" si="4"/>
        <v>0</v>
      </c>
      <c r="L12" s="42">
        <f t="shared" si="4"/>
        <v>100</v>
      </c>
      <c r="M12" s="42">
        <f t="shared" si="4"/>
        <v>0</v>
      </c>
      <c r="O12" s="34"/>
      <c r="P12" s="34"/>
      <c r="Q12" s="34"/>
    </row>
    <row r="15" spans="2:17" x14ac:dyDescent="0.3">
      <c r="B15" t="s">
        <v>26</v>
      </c>
      <c r="H15">
        <f>SUMIFS(PvE!H6:H142,PvE!G6:G142,B15)</f>
        <v>750</v>
      </c>
    </row>
    <row r="16" spans="2:17" x14ac:dyDescent="0.3">
      <c r="B16" t="s">
        <v>201</v>
      </c>
    </row>
  </sheetData>
  <mergeCells count="4">
    <mergeCell ref="H1:M1"/>
    <mergeCell ref="O1:Q1"/>
    <mergeCell ref="O2:Q2"/>
    <mergeCell ref="C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BB7B-866E-426B-8A2A-1C0DA138ACBA}">
  <dimension ref="A3:C11"/>
  <sheetViews>
    <sheetView showGridLines="0" showRowColHeaders="0" workbookViewId="0">
      <selection activeCell="C7" sqref="C7"/>
    </sheetView>
  </sheetViews>
  <sheetFormatPr defaultRowHeight="14.4" x14ac:dyDescent="0.3"/>
  <cols>
    <col min="1" max="1" width="17.21875" bestFit="1" customWidth="1"/>
    <col min="2" max="2" width="19.33203125" bestFit="1" customWidth="1"/>
    <col min="3" max="3" width="23.44140625" bestFit="1" customWidth="1"/>
  </cols>
  <sheetData>
    <row r="3" spans="1:3" x14ac:dyDescent="0.3">
      <c r="A3" s="46" t="s">
        <v>195</v>
      </c>
      <c r="B3" t="s">
        <v>196</v>
      </c>
      <c r="C3" t="s">
        <v>197</v>
      </c>
    </row>
    <row r="4" spans="1:3" x14ac:dyDescent="0.3">
      <c r="A4" s="47" t="s">
        <v>42</v>
      </c>
      <c r="B4" s="48">
        <v>2300</v>
      </c>
      <c r="C4" s="48">
        <v>2300</v>
      </c>
    </row>
    <row r="5" spans="1:3" x14ac:dyDescent="0.3">
      <c r="A5" s="47" t="s">
        <v>170</v>
      </c>
      <c r="B5" s="48">
        <v>100</v>
      </c>
      <c r="C5" s="48">
        <v>0</v>
      </c>
    </row>
    <row r="6" spans="1:3" x14ac:dyDescent="0.3">
      <c r="A6" s="47" t="s">
        <v>57</v>
      </c>
      <c r="B6" s="48">
        <v>2150</v>
      </c>
      <c r="C6" s="48">
        <v>2150</v>
      </c>
    </row>
    <row r="7" spans="1:3" x14ac:dyDescent="0.3">
      <c r="A7" s="47" t="s">
        <v>109</v>
      </c>
      <c r="B7" s="48">
        <v>660</v>
      </c>
      <c r="C7" s="48">
        <v>660</v>
      </c>
    </row>
    <row r="8" spans="1:3" x14ac:dyDescent="0.3">
      <c r="A8" s="47" t="s">
        <v>199</v>
      </c>
      <c r="B8" s="48">
        <v>1150</v>
      </c>
      <c r="C8" s="48">
        <v>700</v>
      </c>
    </row>
    <row r="9" spans="1:3" x14ac:dyDescent="0.3">
      <c r="A9" s="47" t="s">
        <v>200</v>
      </c>
      <c r="B9" s="48">
        <v>2110</v>
      </c>
      <c r="C9" s="48">
        <v>1910</v>
      </c>
    </row>
    <row r="10" spans="1:3" x14ac:dyDescent="0.3">
      <c r="A10" s="47" t="s">
        <v>91</v>
      </c>
      <c r="B10" s="48">
        <v>100</v>
      </c>
      <c r="C10" s="48">
        <v>100</v>
      </c>
    </row>
    <row r="11" spans="1:3" x14ac:dyDescent="0.3">
      <c r="A11" s="47" t="s">
        <v>198</v>
      </c>
      <c r="B11" s="48">
        <v>8570</v>
      </c>
      <c r="C11" s="48">
        <v>7820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c800735-cf70-4eec-ae5a-4ed9571f3e3d" ContentTypeId="0x010100E4B7C484098CA44A9D4B316AEEFAC543" PreviousValue="false"/>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VernietigenofArchiveren xmlns="ab766f15-1a6d-42ae-97a2-8854072b29d3">Vernietigen</VernietigenofArchiveren>
    <Niveau xmlns="ab766f15-1a6d-42ae-97a2-8854072b29d3">Bedrijfsvertrouwelijk</Niveau>
    <DatumVersieCreatieapplicatie xmlns="ab766f15-1a6d-42ae-97a2-8854072b29d3">2021-02-17T23:00:00+00:00</DatumVersieCreatieapplicatie>
    <_dlc_DocId xmlns="ab766f15-1a6d-42ae-97a2-8854072b29d3">BIKB-143630947-1704</_dlc_DocId>
    <_dlc_DocIdUrl xmlns="ab766f15-1a6d-42ae-97a2-8854072b29d3">
      <Url>https://bij12kantoor.sharepoint.com/sites/ProjectB-IKB/_layouts/15/DocIdRedir.aspx?ID=BIKB-143630947-1704</Url>
      <Description>BIKB-143630947-1704</Description>
    </_dlc_DocIdUrl>
    <Datumsjabloongewijzigd xmlns="ab766f15-1a6d-42ae-97a2-8854072b29d3">2021-02-17T23:00:00+00:00</Datumsjabloongewijzigd>
    <NaamCreatieApplicatie xmlns="ab766f15-1a6d-42ae-97a2-8854072b29d3" xsi:nil="true"/>
    <Trefwoorden xmlns="ab766f15-1a6d-42ae-97a2-8854072b29d3" xsi:nil="true"/>
    <TaxCatchAll xmlns="ab766f15-1a6d-42ae-97a2-8854072b29d3">
      <Value>14</Value>
    </TaxCatchAll>
    <VersieCreatieApplicatie xmlns="ab766f15-1a6d-42ae-97a2-8854072b29d3" xsi:nil="true"/>
    <kb1fed7297714dbb8c8a7b7f109c0ad0 xmlns="ab766f15-1a6d-42ae-97a2-8854072b29d3">
      <Terms xmlns="http://schemas.microsoft.com/office/infopath/2007/PartnerControls">
        <TermInfo xmlns="http://schemas.microsoft.com/office/infopath/2007/PartnerControls">
          <TermName xmlns="http://schemas.microsoft.com/office/infopath/2007/PartnerControls">Programma van eisen</TermName>
          <TermId xmlns="http://schemas.microsoft.com/office/infopath/2007/PartnerControls">14ce19a2-6f9a-42c1-bd80-b71a9da59be6</TermId>
        </TermInfo>
      </Terms>
    </kb1fed7297714dbb8c8a7b7f109c0ad0>
    <Documentstatus xmlns="ab766f15-1a6d-42ae-97a2-8854072b29d3">Voorstel</Documentstatus>
    <Vrijetrefwoorden2 xmlns="ab766f15-1a6d-42ae-97a2-8854072b29d3" xsi:nil="true"/>
    <Vrijetrefwoorden3 xmlns="ab766f15-1a6d-42ae-97a2-8854072b29d3" xsi:nil="true"/>
    <Tijd xmlns="ab766f15-1a6d-42ae-97a2-8854072b29d3" xsi:nil="true"/>
    <Vrijetrefwoorden1 xmlns="ab766f15-1a6d-42ae-97a2-8854072b29d3" xsi:nil="true"/>
    <Versienummer xmlns="ab766f15-1a6d-42ae-97a2-8854072b29d3">0.3</Versienummer>
    <Dossiernaam xmlns="ab766f15-1a6d-42ae-97a2-8854072b29d3" xsi:nil="true"/>
    <Onderwerp xmlns="ab766f15-1a6d-42ae-97a2-8854072b29d3">PvE ICT natuurbeheerders NCN</Onderwerp>
    <FysiekeLocatie xmlns="ab766f15-1a6d-42ae-97a2-8854072b29d3" xsi:nil="true"/>
    <Vrijetrefwoorden4 xmlns="ab766f15-1a6d-42ae-97a2-8854072b29d3" xsi:nil="true"/>
    <Actor xmlns="ab766f15-1a6d-42ae-97a2-8854072b29d3">GBO</Actor>
    <Vrijetrefwoorden5 xmlns="ab766f15-1a6d-42ae-97a2-8854072b29d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F115776CC7A6AB40B48898BF4E0995E7" ma:contentTypeVersion="12" ma:contentTypeDescription="" ma:contentTypeScope="" ma:versionID="24fe24ea43076fc02c17e5dfbc53e81a">
  <xsd:schema xmlns:xsd="http://www.w3.org/2001/XMLSchema" xmlns:xs="http://www.w3.org/2001/XMLSchema" xmlns:p="http://schemas.microsoft.com/office/2006/metadata/properties" xmlns:ns2="ab766f15-1a6d-42ae-97a2-8854072b29d3" targetNamespace="http://schemas.microsoft.com/office/2006/metadata/properties" ma:root="true" ma:fieldsID="93634f9e7c1ece7782281e3532710db1"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3"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ma:readOnly="false">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ma:readOnly="false">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ma:readOnly="false">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Vrije-trefwoorden 1"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3" ma:index="23" nillable="true" ma:displayName="Vrije-trefwoorden-3" ma:internalName="Vrijetrefwoorden3">
      <xsd:simpleType>
        <xsd:restriction base="dms:Text">
          <xsd:maxLength value="255"/>
        </xsd:restriction>
      </xsd:simpleType>
    </xsd:element>
    <xsd:element name="Vrijetrefwoorden4" ma:index="24" nillable="true" ma:displayName="Vrije-trefwoorden-4" ma:internalName="Vrijetrefwoorden4">
      <xsd:simpleType>
        <xsd:restriction base="dms:Text">
          <xsd:maxLength value="255"/>
        </xsd:restriction>
      </xsd:simpleType>
    </xsd:element>
    <xsd:element name="Vrijetrefwoorden5" ma:index="25" nillable="true" ma:displayName="Vrije-trefwoorden-5" ma:internalName="Vrijetrefwoorden5">
      <xsd:simpleType>
        <xsd:restriction base="dms:Text">
          <xsd:maxLength value="255"/>
        </xsd:restriction>
      </xsd:simpleType>
    </xsd:element>
    <xsd:element name="_dlc_DocId" ma:index="26" nillable="true" ma:displayName="Waarde van de document-id" ma:description="De waarde van de document-id die aan dit item is toegewezen." ma:internalName="_dlc_DocId" ma:readOnly="true">
      <xsd:simpleType>
        <xsd:restriction base="dms:Text"/>
      </xsd:simpleType>
    </xsd:element>
    <xsd:element name="_dlc_DocIdUrl" ma:index="2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Versienummer" ma:index="29" nillable="true" ma:displayName="Versienummer" ma:internalName="Versienummer">
      <xsd:simpleType>
        <xsd:restriction base="dms:Text">
          <xsd:maxLength value="255"/>
        </xsd:restriction>
      </xsd:simpleType>
    </xsd:element>
    <xsd:element name="kb1fed7297714dbb8c8a7b7f109c0ad0" ma:index="30" ma:taxonomy="true" ma:internalName="kb1fed7297714dbb8c8a7b7f109c0ad0" ma:taxonomyFieldName="Type_x0020_document" ma:displayName="Type document" ma:readOnly="false"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1" nillable="true" ma:displayName="Taxonomy Catch All Column" ma:hidden="true" ma:list="{41d6a9be-1093-4404-aaa5-85f4d95fdf7c}" ma:internalName="TaxCatchAll" ma:showField="CatchAllData" ma:web="f4153d1c-4729-4136-b903-0412ae803f4d">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hidden="true" ma:list="{41d6a9be-1093-4404-aaa5-85f4d95fdf7c}" ma:internalName="TaxCatchAllLabel" ma:readOnly="true" ma:showField="CatchAllDataLabel" ma:web="f4153d1c-4729-4136-b903-0412ae803f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544FB3-C2D8-4A89-B09B-1C7262B20BB8}">
  <ds:schemaRefs>
    <ds:schemaRef ds:uri="Microsoft.SharePoint.Taxonomy.ContentTypeSync"/>
  </ds:schemaRefs>
</ds:datastoreItem>
</file>

<file path=customXml/itemProps2.xml><?xml version="1.0" encoding="utf-8"?>
<ds:datastoreItem xmlns:ds="http://schemas.openxmlformats.org/officeDocument/2006/customXml" ds:itemID="{B8D18DAE-02BE-47A1-B6C3-C3852098C616}">
  <ds:schemaRefs>
    <ds:schemaRef ds:uri="http://schemas.microsoft.com/office/2006/metadata/customXsn"/>
  </ds:schemaRefs>
</ds:datastoreItem>
</file>

<file path=customXml/itemProps3.xml><?xml version="1.0" encoding="utf-8"?>
<ds:datastoreItem xmlns:ds="http://schemas.openxmlformats.org/officeDocument/2006/customXml" ds:itemID="{D99E2881-E858-4C68-99D1-BF3D09E19582}">
  <ds:schemaRefs>
    <ds:schemaRef ds:uri="http://schemas.microsoft.com/sharepoint/events"/>
  </ds:schemaRefs>
</ds:datastoreItem>
</file>

<file path=customXml/itemProps4.xml><?xml version="1.0" encoding="utf-8"?>
<ds:datastoreItem xmlns:ds="http://schemas.openxmlformats.org/officeDocument/2006/customXml" ds:itemID="{74301958-84B6-45FC-83FC-7A6F5EB5C38A}">
  <ds:schemaRefs>
    <ds:schemaRef ds:uri="http://schemas.microsoft.com/office/2006/documentManagement/types"/>
    <ds:schemaRef ds:uri="http://schemas.microsoft.com/office/2006/metadata/properties"/>
    <ds:schemaRef ds:uri="ab766f15-1a6d-42ae-97a2-8854072b29d3"/>
    <ds:schemaRef ds:uri="http://purl.org/dc/term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5.xml><?xml version="1.0" encoding="utf-8"?>
<ds:datastoreItem xmlns:ds="http://schemas.openxmlformats.org/officeDocument/2006/customXml" ds:itemID="{32468714-C752-493D-8E0A-9A7FC89EE43E}">
  <ds:schemaRefs>
    <ds:schemaRef ds:uri="http://schemas.microsoft.com/sharepoint/v3/contenttype/forms"/>
  </ds:schemaRefs>
</ds:datastoreItem>
</file>

<file path=customXml/itemProps6.xml><?xml version="1.0" encoding="utf-8"?>
<ds:datastoreItem xmlns:ds="http://schemas.openxmlformats.org/officeDocument/2006/customXml" ds:itemID="{EF0E1303-E564-4DF0-948C-B3936F84A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6f15-1a6d-42ae-97a2-8854072b29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Selecties</vt:lpstr>
      <vt:lpstr>PvE</vt:lpstr>
      <vt:lpstr>Scoring</vt:lpstr>
      <vt:lpstr>Statistiek</vt:lpstr>
      <vt:lpstr>Draaitabel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Programma van Eisen</dc:title>
  <dc:subject/>
  <dc:creator>Ronald van Dijk</dc:creator>
  <cp:keywords/>
  <dc:description/>
  <cp:lastModifiedBy>Ronald van Dijk</cp:lastModifiedBy>
  <cp:revision/>
  <dcterms:created xsi:type="dcterms:W3CDTF">2021-02-11T12:10:29Z</dcterms:created>
  <dcterms:modified xsi:type="dcterms:W3CDTF">2021-04-20T12:59:03Z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0x010100E4B7C484098CA44A9D4B316AEEFAC54300F115776CC7A6AB40B48898BF4E0995E7</vt:lpwstr>
  </property>
  <property fmtid="{D5CDD505-2E9C-101B-9397-08002B2CF9AE}" pid="3" name="_dlc_DocIdItemGuid">
    <vt:lpwstr>6f265e74-95eb-4e3f-99f2-e28ea052dc54</vt:lpwstr>
  </property>
  <property fmtid="{D5CDD505-2E9C-101B-9397-08002B2CF9AE}" pid="4" name="Type document">
    <vt:lpwstr>14;#Programma van eisen|14ce19a2-6f9a-42c1-bd80-b71a9da59be6</vt:lpwstr>
  </property>
</Properties>
</file>